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d only\"/>
    </mc:Choice>
  </mc:AlternateContent>
  <xr:revisionPtr revIDLastSave="0" documentId="13_ncr:40009_{C57F496D-2361-44FE-983C-4C4A05C81F07}" xr6:coauthVersionLast="47" xr6:coauthVersionMax="47" xr10:uidLastSave="{00000000-0000-0000-0000-000000000000}"/>
  <bookViews>
    <workbookView xWindow="14160" yWindow="885" windowWidth="13230" windowHeight="14265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Q234" i="1" l="1"/>
  <c r="C7" i="1"/>
  <c r="E234" i="1" s="1"/>
  <c r="F234" i="1" s="1"/>
  <c r="G234" i="1" s="1"/>
  <c r="K234" i="1" s="1"/>
  <c r="C8" i="1"/>
  <c r="C9" i="1"/>
  <c r="D9" i="1"/>
  <c r="F16" i="1"/>
  <c r="F17" i="1" s="1"/>
  <c r="C17" i="1"/>
  <c r="Q21" i="1"/>
  <c r="E22" i="1"/>
  <c r="F22" i="1"/>
  <c r="G22" i="1" s="1"/>
  <c r="H22" i="1" s="1"/>
  <c r="Q22" i="1"/>
  <c r="E23" i="1"/>
  <c r="F23" i="1" s="1"/>
  <c r="G23" i="1" s="1"/>
  <c r="H23" i="1" s="1"/>
  <c r="Q23" i="1"/>
  <c r="E24" i="1"/>
  <c r="F24" i="1" s="1"/>
  <c r="G24" i="1" s="1"/>
  <c r="H24" i="1" s="1"/>
  <c r="Q24" i="1"/>
  <c r="E25" i="1"/>
  <c r="F25" i="1" s="1"/>
  <c r="G25" i="1" s="1"/>
  <c r="H25" i="1" s="1"/>
  <c r="Q25" i="1"/>
  <c r="E26" i="1"/>
  <c r="F26" i="1"/>
  <c r="G26" i="1" s="1"/>
  <c r="H26" i="1" s="1"/>
  <c r="Q26" i="1"/>
  <c r="E27" i="1"/>
  <c r="F27" i="1" s="1"/>
  <c r="G27" i="1" s="1"/>
  <c r="H27" i="1" s="1"/>
  <c r="Q27" i="1"/>
  <c r="E28" i="1"/>
  <c r="F28" i="1"/>
  <c r="G28" i="1" s="1"/>
  <c r="H28" i="1"/>
  <c r="Q28" i="1"/>
  <c r="E29" i="1"/>
  <c r="F29" i="1"/>
  <c r="G29" i="1"/>
  <c r="H29" i="1" s="1"/>
  <c r="Q29" i="1"/>
  <c r="E30" i="1"/>
  <c r="F30" i="1"/>
  <c r="G30" i="1" s="1"/>
  <c r="H30" i="1" s="1"/>
  <c r="Q30" i="1"/>
  <c r="E31" i="1"/>
  <c r="F31" i="1" s="1"/>
  <c r="G31" i="1" s="1"/>
  <c r="H31" i="1" s="1"/>
  <c r="Q31" i="1"/>
  <c r="E32" i="1"/>
  <c r="F32" i="1" s="1"/>
  <c r="G32" i="1" s="1"/>
  <c r="H32" i="1" s="1"/>
  <c r="Q32" i="1"/>
  <c r="E33" i="1"/>
  <c r="F33" i="1" s="1"/>
  <c r="G33" i="1"/>
  <c r="H33" i="1" s="1"/>
  <c r="Q33" i="1"/>
  <c r="E34" i="1"/>
  <c r="F34" i="1"/>
  <c r="G34" i="1" s="1"/>
  <c r="H34" i="1" s="1"/>
  <c r="Q34" i="1"/>
  <c r="E35" i="1"/>
  <c r="F35" i="1" s="1"/>
  <c r="G35" i="1" s="1"/>
  <c r="H35" i="1" s="1"/>
  <c r="Q35" i="1"/>
  <c r="E36" i="1"/>
  <c r="F36" i="1"/>
  <c r="G36" i="1" s="1"/>
  <c r="H36" i="1" s="1"/>
  <c r="Q36" i="1"/>
  <c r="E37" i="1"/>
  <c r="F37" i="1"/>
  <c r="G37" i="1"/>
  <c r="H37" i="1" s="1"/>
  <c r="Q37" i="1"/>
  <c r="E38" i="1"/>
  <c r="F38" i="1"/>
  <c r="G38" i="1" s="1"/>
  <c r="H38" i="1" s="1"/>
  <c r="Q38" i="1"/>
  <c r="E39" i="1"/>
  <c r="F39" i="1" s="1"/>
  <c r="G39" i="1" s="1"/>
  <c r="H39" i="1" s="1"/>
  <c r="Q39" i="1"/>
  <c r="E40" i="1"/>
  <c r="F40" i="1" s="1"/>
  <c r="G40" i="1" s="1"/>
  <c r="H40" i="1" s="1"/>
  <c r="Q40" i="1"/>
  <c r="E41" i="1"/>
  <c r="F41" i="1" s="1"/>
  <c r="G41" i="1"/>
  <c r="H41" i="1" s="1"/>
  <c r="Q41" i="1"/>
  <c r="E42" i="1"/>
  <c r="F42" i="1"/>
  <c r="G42" i="1" s="1"/>
  <c r="H42" i="1" s="1"/>
  <c r="Q42" i="1"/>
  <c r="E43" i="1"/>
  <c r="F43" i="1" s="1"/>
  <c r="G43" i="1" s="1"/>
  <c r="H43" i="1" s="1"/>
  <c r="Q43" i="1"/>
  <c r="E44" i="1"/>
  <c r="F44" i="1"/>
  <c r="G44" i="1" s="1"/>
  <c r="H44" i="1"/>
  <c r="Q44" i="1"/>
  <c r="E45" i="1"/>
  <c r="F45" i="1"/>
  <c r="G45" i="1"/>
  <c r="H45" i="1" s="1"/>
  <c r="Q45" i="1"/>
  <c r="E46" i="1"/>
  <c r="F46" i="1"/>
  <c r="G46" i="1" s="1"/>
  <c r="H46" i="1" s="1"/>
  <c r="Q46" i="1"/>
  <c r="E47" i="1"/>
  <c r="F47" i="1" s="1"/>
  <c r="G47" i="1" s="1"/>
  <c r="H47" i="1" s="1"/>
  <c r="Q47" i="1"/>
  <c r="E48" i="1"/>
  <c r="F48" i="1" s="1"/>
  <c r="G48" i="1" s="1"/>
  <c r="H48" i="1" s="1"/>
  <c r="Q48" i="1"/>
  <c r="E49" i="1"/>
  <c r="F49" i="1" s="1"/>
  <c r="G49" i="1"/>
  <c r="H49" i="1" s="1"/>
  <c r="Q49" i="1"/>
  <c r="E50" i="1"/>
  <c r="F50" i="1"/>
  <c r="G50" i="1" s="1"/>
  <c r="H50" i="1" s="1"/>
  <c r="Q50" i="1"/>
  <c r="E51" i="1"/>
  <c r="Q51" i="1"/>
  <c r="E52" i="1"/>
  <c r="F52" i="1"/>
  <c r="G52" i="1" s="1"/>
  <c r="J52" i="1"/>
  <c r="Q52" i="1"/>
  <c r="E53" i="1"/>
  <c r="F53" i="1"/>
  <c r="G53" i="1"/>
  <c r="J53" i="1" s="1"/>
  <c r="Q53" i="1"/>
  <c r="E54" i="1"/>
  <c r="F54" i="1"/>
  <c r="G54" i="1" s="1"/>
  <c r="J54" i="1" s="1"/>
  <c r="Q54" i="1"/>
  <c r="E55" i="1"/>
  <c r="F55" i="1" s="1"/>
  <c r="G55" i="1" s="1"/>
  <c r="H55" i="1" s="1"/>
  <c r="Q55" i="1"/>
  <c r="E56" i="1"/>
  <c r="F56" i="1" s="1"/>
  <c r="G56" i="1" s="1"/>
  <c r="J56" i="1" s="1"/>
  <c r="Q56" i="1"/>
  <c r="E57" i="1"/>
  <c r="F57" i="1" s="1"/>
  <c r="G57" i="1" s="1"/>
  <c r="J57" i="1" s="1"/>
  <c r="Q57" i="1"/>
  <c r="E58" i="1"/>
  <c r="F58" i="1"/>
  <c r="Q58" i="1"/>
  <c r="E59" i="1"/>
  <c r="F59" i="1" s="1"/>
  <c r="Q59" i="1"/>
  <c r="E60" i="1"/>
  <c r="F60" i="1" s="1"/>
  <c r="G60" i="1" s="1"/>
  <c r="J60" i="1" s="1"/>
  <c r="Q60" i="1"/>
  <c r="E61" i="1"/>
  <c r="F61" i="1" s="1"/>
  <c r="G61" i="1"/>
  <c r="J61" i="1" s="1"/>
  <c r="Q61" i="1"/>
  <c r="E62" i="1"/>
  <c r="F62" i="1"/>
  <c r="G62" i="1" s="1"/>
  <c r="I62" i="1" s="1"/>
  <c r="Q62" i="1"/>
  <c r="E63" i="1"/>
  <c r="Q63" i="1"/>
  <c r="E64" i="1"/>
  <c r="F64" i="1"/>
  <c r="G64" i="1" s="1"/>
  <c r="J64" i="1"/>
  <c r="Q64" i="1"/>
  <c r="E65" i="1"/>
  <c r="F65" i="1"/>
  <c r="G65" i="1"/>
  <c r="I65" i="1" s="1"/>
  <c r="Q65" i="1"/>
  <c r="E66" i="1"/>
  <c r="F66" i="1"/>
  <c r="G66" i="1" s="1"/>
  <c r="I66" i="1" s="1"/>
  <c r="Q66" i="1"/>
  <c r="E67" i="1"/>
  <c r="F67" i="1" s="1"/>
  <c r="G67" i="1" s="1"/>
  <c r="J67" i="1" s="1"/>
  <c r="Q67" i="1"/>
  <c r="E68" i="1"/>
  <c r="F68" i="1" s="1"/>
  <c r="G68" i="1" s="1"/>
  <c r="J68" i="1" s="1"/>
  <c r="Q68" i="1"/>
  <c r="E69" i="1"/>
  <c r="F69" i="1" s="1"/>
  <c r="G69" i="1"/>
  <c r="J69" i="1" s="1"/>
  <c r="Q69" i="1"/>
  <c r="E70" i="1"/>
  <c r="F70" i="1"/>
  <c r="G70" i="1" s="1"/>
  <c r="J70" i="1" s="1"/>
  <c r="Q70" i="1"/>
  <c r="E71" i="1"/>
  <c r="F71" i="1" s="1"/>
  <c r="G71" i="1" s="1"/>
  <c r="J71" i="1" s="1"/>
  <c r="Q71" i="1"/>
  <c r="E72" i="1"/>
  <c r="F72" i="1"/>
  <c r="G72" i="1" s="1"/>
  <c r="J72" i="1"/>
  <c r="Q72" i="1"/>
  <c r="E73" i="1"/>
  <c r="F73" i="1"/>
  <c r="G73" i="1"/>
  <c r="J73" i="1" s="1"/>
  <c r="Q73" i="1"/>
  <c r="E74" i="1"/>
  <c r="F74" i="1"/>
  <c r="G74" i="1" s="1"/>
  <c r="J74" i="1" s="1"/>
  <c r="Q74" i="1"/>
  <c r="E75" i="1"/>
  <c r="F75" i="1" s="1"/>
  <c r="G75" i="1" s="1"/>
  <c r="J75" i="1" s="1"/>
  <c r="Q75" i="1"/>
  <c r="E76" i="1"/>
  <c r="F76" i="1" s="1"/>
  <c r="G76" i="1" s="1"/>
  <c r="J76" i="1" s="1"/>
  <c r="Q76" i="1"/>
  <c r="E77" i="1"/>
  <c r="F77" i="1" s="1"/>
  <c r="G77" i="1" s="1"/>
  <c r="J77" i="1" s="1"/>
  <c r="Q77" i="1"/>
  <c r="E78" i="1"/>
  <c r="F78" i="1"/>
  <c r="G78" i="1" s="1"/>
  <c r="J78" i="1" s="1"/>
  <c r="Q78" i="1"/>
  <c r="E79" i="1"/>
  <c r="F79" i="1" s="1"/>
  <c r="G79" i="1" s="1"/>
  <c r="J79" i="1" s="1"/>
  <c r="Q79" i="1"/>
  <c r="E80" i="1"/>
  <c r="F80" i="1"/>
  <c r="G80" i="1" s="1"/>
  <c r="J80" i="1"/>
  <c r="Q80" i="1"/>
  <c r="E81" i="1"/>
  <c r="F81" i="1"/>
  <c r="G81" i="1"/>
  <c r="J81" i="1" s="1"/>
  <c r="Q81" i="1"/>
  <c r="E82" i="1"/>
  <c r="F82" i="1"/>
  <c r="G82" i="1" s="1"/>
  <c r="J82" i="1" s="1"/>
  <c r="Q82" i="1"/>
  <c r="E83" i="1"/>
  <c r="F83" i="1" s="1"/>
  <c r="G83" i="1" s="1"/>
  <c r="J83" i="1" s="1"/>
  <c r="Q83" i="1"/>
  <c r="E84" i="1"/>
  <c r="F84" i="1" s="1"/>
  <c r="G84" i="1" s="1"/>
  <c r="J84" i="1" s="1"/>
  <c r="Q84" i="1"/>
  <c r="E85" i="1"/>
  <c r="F85" i="1" s="1"/>
  <c r="G85" i="1"/>
  <c r="J85" i="1" s="1"/>
  <c r="Q85" i="1"/>
  <c r="E86" i="1"/>
  <c r="F86" i="1"/>
  <c r="G86" i="1" s="1"/>
  <c r="J86" i="1" s="1"/>
  <c r="Q86" i="1"/>
  <c r="E87" i="1"/>
  <c r="F87" i="1" s="1"/>
  <c r="G87" i="1" s="1"/>
  <c r="J87" i="1" s="1"/>
  <c r="Q87" i="1"/>
  <c r="E88" i="1"/>
  <c r="F88" i="1"/>
  <c r="G88" i="1" s="1"/>
  <c r="J88" i="1" s="1"/>
  <c r="Q88" i="1"/>
  <c r="E89" i="1"/>
  <c r="F89" i="1"/>
  <c r="G89" i="1"/>
  <c r="J89" i="1" s="1"/>
  <c r="Q89" i="1"/>
  <c r="E90" i="1"/>
  <c r="F90" i="1"/>
  <c r="G90" i="1" s="1"/>
  <c r="J90" i="1" s="1"/>
  <c r="Q90" i="1"/>
  <c r="E91" i="1"/>
  <c r="F91" i="1" s="1"/>
  <c r="G91" i="1" s="1"/>
  <c r="J91" i="1" s="1"/>
  <c r="Q91" i="1"/>
  <c r="E92" i="1"/>
  <c r="F92" i="1" s="1"/>
  <c r="G92" i="1" s="1"/>
  <c r="J92" i="1" s="1"/>
  <c r="Q92" i="1"/>
  <c r="E93" i="1"/>
  <c r="F93" i="1" s="1"/>
  <c r="G93" i="1" s="1"/>
  <c r="J93" i="1" s="1"/>
  <c r="Q93" i="1"/>
  <c r="E94" i="1"/>
  <c r="F94" i="1"/>
  <c r="G94" i="1" s="1"/>
  <c r="J94" i="1" s="1"/>
  <c r="Q94" i="1"/>
  <c r="E95" i="1"/>
  <c r="Q95" i="1"/>
  <c r="E96" i="1"/>
  <c r="F96" i="1"/>
  <c r="G96" i="1" s="1"/>
  <c r="J96" i="1"/>
  <c r="Q96" i="1"/>
  <c r="E97" i="1"/>
  <c r="F97" i="1"/>
  <c r="G97" i="1"/>
  <c r="J97" i="1" s="1"/>
  <c r="Q97" i="1"/>
  <c r="E98" i="1"/>
  <c r="F98" i="1"/>
  <c r="G98" i="1" s="1"/>
  <c r="J98" i="1" s="1"/>
  <c r="Q98" i="1"/>
  <c r="E99" i="1"/>
  <c r="F99" i="1" s="1"/>
  <c r="G99" i="1" s="1"/>
  <c r="J99" i="1" s="1"/>
  <c r="Q99" i="1"/>
  <c r="E100" i="1"/>
  <c r="F100" i="1" s="1"/>
  <c r="G100" i="1" s="1"/>
  <c r="J100" i="1" s="1"/>
  <c r="Q100" i="1"/>
  <c r="E101" i="1"/>
  <c r="F101" i="1" s="1"/>
  <c r="G101" i="1"/>
  <c r="J101" i="1" s="1"/>
  <c r="Q101" i="1"/>
  <c r="E102" i="1"/>
  <c r="F102" i="1"/>
  <c r="G102" i="1" s="1"/>
  <c r="J102" i="1" s="1"/>
  <c r="Q102" i="1"/>
  <c r="E103" i="1"/>
  <c r="F103" i="1" s="1"/>
  <c r="G103" i="1" s="1"/>
  <c r="J103" i="1" s="1"/>
  <c r="Q103" i="1"/>
  <c r="E104" i="1"/>
  <c r="F104" i="1"/>
  <c r="G104" i="1" s="1"/>
  <c r="J104" i="1" s="1"/>
  <c r="Q104" i="1"/>
  <c r="E105" i="1"/>
  <c r="F105" i="1"/>
  <c r="G105" i="1"/>
  <c r="J105" i="1" s="1"/>
  <c r="Q105" i="1"/>
  <c r="E106" i="1"/>
  <c r="F106" i="1"/>
  <c r="G106" i="1" s="1"/>
  <c r="J106" i="1" s="1"/>
  <c r="Q106" i="1"/>
  <c r="E107" i="1"/>
  <c r="F107" i="1" s="1"/>
  <c r="G107" i="1" s="1"/>
  <c r="J107" i="1" s="1"/>
  <c r="Q107" i="1"/>
  <c r="E108" i="1"/>
  <c r="F108" i="1" s="1"/>
  <c r="G108" i="1" s="1"/>
  <c r="J108" i="1" s="1"/>
  <c r="Q108" i="1"/>
  <c r="E109" i="1"/>
  <c r="F109" i="1" s="1"/>
  <c r="G109" i="1" s="1"/>
  <c r="J109" i="1" s="1"/>
  <c r="Q109" i="1"/>
  <c r="E110" i="1"/>
  <c r="F110" i="1"/>
  <c r="G110" i="1" s="1"/>
  <c r="J110" i="1" s="1"/>
  <c r="Q110" i="1"/>
  <c r="E111" i="1"/>
  <c r="F111" i="1" s="1"/>
  <c r="G111" i="1" s="1"/>
  <c r="J111" i="1" s="1"/>
  <c r="Q111" i="1"/>
  <c r="E112" i="1"/>
  <c r="F112" i="1"/>
  <c r="G112" i="1" s="1"/>
  <c r="J112" i="1"/>
  <c r="Q112" i="1"/>
  <c r="E113" i="1"/>
  <c r="F113" i="1"/>
  <c r="G113" i="1"/>
  <c r="J113" i="1" s="1"/>
  <c r="Q113" i="1"/>
  <c r="E114" i="1"/>
  <c r="F114" i="1"/>
  <c r="G114" i="1" s="1"/>
  <c r="J114" i="1" s="1"/>
  <c r="Q114" i="1"/>
  <c r="E115" i="1"/>
  <c r="F115" i="1" s="1"/>
  <c r="G115" i="1" s="1"/>
  <c r="J115" i="1" s="1"/>
  <c r="Q115" i="1"/>
  <c r="E116" i="1"/>
  <c r="F116" i="1" s="1"/>
  <c r="G116" i="1" s="1"/>
  <c r="J116" i="1" s="1"/>
  <c r="Q116" i="1"/>
  <c r="E117" i="1"/>
  <c r="F117" i="1" s="1"/>
  <c r="G117" i="1"/>
  <c r="J117" i="1" s="1"/>
  <c r="Q117" i="1"/>
  <c r="E118" i="1"/>
  <c r="F118" i="1"/>
  <c r="G118" i="1" s="1"/>
  <c r="J118" i="1" s="1"/>
  <c r="Q118" i="1"/>
  <c r="E119" i="1"/>
  <c r="F119" i="1" s="1"/>
  <c r="G119" i="1" s="1"/>
  <c r="J119" i="1" s="1"/>
  <c r="Q119" i="1"/>
  <c r="E120" i="1"/>
  <c r="F120" i="1"/>
  <c r="G120" i="1" s="1"/>
  <c r="J120" i="1" s="1"/>
  <c r="Q120" i="1"/>
  <c r="E121" i="1"/>
  <c r="F121" i="1"/>
  <c r="G121" i="1"/>
  <c r="J121" i="1" s="1"/>
  <c r="Q121" i="1"/>
  <c r="E122" i="1"/>
  <c r="F122" i="1"/>
  <c r="G122" i="1" s="1"/>
  <c r="J122" i="1" s="1"/>
  <c r="Q122" i="1"/>
  <c r="E123" i="1"/>
  <c r="F123" i="1" s="1"/>
  <c r="G123" i="1" s="1"/>
  <c r="J123" i="1" s="1"/>
  <c r="Q123" i="1"/>
  <c r="E124" i="1"/>
  <c r="F124" i="1" s="1"/>
  <c r="G124" i="1" s="1"/>
  <c r="J124" i="1" s="1"/>
  <c r="Q124" i="1"/>
  <c r="E125" i="1"/>
  <c r="F125" i="1" s="1"/>
  <c r="G125" i="1"/>
  <c r="J125" i="1" s="1"/>
  <c r="Q125" i="1"/>
  <c r="E126" i="1"/>
  <c r="F126" i="1"/>
  <c r="G126" i="1" s="1"/>
  <c r="J126" i="1" s="1"/>
  <c r="Q126" i="1"/>
  <c r="E127" i="1"/>
  <c r="F127" i="1" s="1"/>
  <c r="G127" i="1" s="1"/>
  <c r="J127" i="1" s="1"/>
  <c r="Q127" i="1"/>
  <c r="E128" i="1"/>
  <c r="F128" i="1"/>
  <c r="G128" i="1" s="1"/>
  <c r="J128" i="1"/>
  <c r="Q128" i="1"/>
  <c r="E129" i="1"/>
  <c r="F129" i="1"/>
  <c r="G129" i="1"/>
  <c r="J129" i="1" s="1"/>
  <c r="Q129" i="1"/>
  <c r="E130" i="1"/>
  <c r="F130" i="1"/>
  <c r="G130" i="1" s="1"/>
  <c r="J130" i="1" s="1"/>
  <c r="Q130" i="1"/>
  <c r="E131" i="1"/>
  <c r="F131" i="1" s="1"/>
  <c r="G131" i="1" s="1"/>
  <c r="J131" i="1" s="1"/>
  <c r="Q131" i="1"/>
  <c r="E132" i="1"/>
  <c r="F132" i="1" s="1"/>
  <c r="G132" i="1" s="1"/>
  <c r="J132" i="1" s="1"/>
  <c r="Q132" i="1"/>
  <c r="E133" i="1"/>
  <c r="F133" i="1" s="1"/>
  <c r="G133" i="1" s="1"/>
  <c r="J133" i="1" s="1"/>
  <c r="Q133" i="1"/>
  <c r="E134" i="1"/>
  <c r="F134" i="1"/>
  <c r="G134" i="1" s="1"/>
  <c r="J134" i="1" s="1"/>
  <c r="Q134" i="1"/>
  <c r="E135" i="1"/>
  <c r="F135" i="1" s="1"/>
  <c r="G135" i="1" s="1"/>
  <c r="J135" i="1" s="1"/>
  <c r="Q135" i="1"/>
  <c r="E136" i="1"/>
  <c r="F136" i="1"/>
  <c r="G136" i="1" s="1"/>
  <c r="J136" i="1"/>
  <c r="Q136" i="1"/>
  <c r="E137" i="1"/>
  <c r="F137" i="1"/>
  <c r="G137" i="1"/>
  <c r="J137" i="1" s="1"/>
  <c r="Q137" i="1"/>
  <c r="E138" i="1"/>
  <c r="F138" i="1"/>
  <c r="G138" i="1" s="1"/>
  <c r="J138" i="1" s="1"/>
  <c r="Q138" i="1"/>
  <c r="E139" i="1"/>
  <c r="F139" i="1" s="1"/>
  <c r="G139" i="1" s="1"/>
  <c r="J139" i="1" s="1"/>
  <c r="Q139" i="1"/>
  <c r="E140" i="1"/>
  <c r="F140" i="1" s="1"/>
  <c r="G140" i="1" s="1"/>
  <c r="J140" i="1" s="1"/>
  <c r="Q140" i="1"/>
  <c r="E141" i="1"/>
  <c r="F141" i="1" s="1"/>
  <c r="G141" i="1" s="1"/>
  <c r="J141" i="1" s="1"/>
  <c r="Q141" i="1"/>
  <c r="E142" i="1"/>
  <c r="F142" i="1"/>
  <c r="G142" i="1" s="1"/>
  <c r="J142" i="1" s="1"/>
  <c r="Q142" i="1"/>
  <c r="E143" i="1"/>
  <c r="F143" i="1" s="1"/>
  <c r="G143" i="1" s="1"/>
  <c r="J143" i="1" s="1"/>
  <c r="Q143" i="1"/>
  <c r="E144" i="1"/>
  <c r="F144" i="1"/>
  <c r="G144" i="1" s="1"/>
  <c r="J144" i="1"/>
  <c r="Q144" i="1"/>
  <c r="E145" i="1"/>
  <c r="F145" i="1"/>
  <c r="G145" i="1"/>
  <c r="J145" i="1" s="1"/>
  <c r="Q145" i="1"/>
  <c r="E146" i="1"/>
  <c r="F146" i="1"/>
  <c r="G146" i="1" s="1"/>
  <c r="J146" i="1" s="1"/>
  <c r="Q146" i="1"/>
  <c r="E147" i="1"/>
  <c r="F147" i="1" s="1"/>
  <c r="G147" i="1" s="1"/>
  <c r="J147" i="1" s="1"/>
  <c r="Q147" i="1"/>
  <c r="E148" i="1"/>
  <c r="F148" i="1" s="1"/>
  <c r="G148" i="1" s="1"/>
  <c r="J148" i="1" s="1"/>
  <c r="Q148" i="1"/>
  <c r="E149" i="1"/>
  <c r="F149" i="1" s="1"/>
  <c r="G149" i="1"/>
  <c r="J149" i="1" s="1"/>
  <c r="Q149" i="1"/>
  <c r="E150" i="1"/>
  <c r="F150" i="1"/>
  <c r="G150" i="1" s="1"/>
  <c r="J150" i="1" s="1"/>
  <c r="Q150" i="1"/>
  <c r="E151" i="1"/>
  <c r="F151" i="1" s="1"/>
  <c r="G151" i="1" s="1"/>
  <c r="J151" i="1" s="1"/>
  <c r="Q151" i="1"/>
  <c r="E152" i="1"/>
  <c r="F152" i="1"/>
  <c r="G152" i="1" s="1"/>
  <c r="J152" i="1" s="1"/>
  <c r="Q152" i="1"/>
  <c r="E153" i="1"/>
  <c r="F153" i="1"/>
  <c r="G153" i="1"/>
  <c r="J153" i="1" s="1"/>
  <c r="Q153" i="1"/>
  <c r="E154" i="1"/>
  <c r="F154" i="1"/>
  <c r="G154" i="1" s="1"/>
  <c r="J154" i="1" s="1"/>
  <c r="Q154" i="1"/>
  <c r="E155" i="1"/>
  <c r="F155" i="1" s="1"/>
  <c r="G155" i="1" s="1"/>
  <c r="J155" i="1" s="1"/>
  <c r="Q155" i="1"/>
  <c r="E156" i="1"/>
  <c r="F156" i="1" s="1"/>
  <c r="G156" i="1" s="1"/>
  <c r="J156" i="1" s="1"/>
  <c r="Q156" i="1"/>
  <c r="E157" i="1"/>
  <c r="F157" i="1" s="1"/>
  <c r="G157" i="1" s="1"/>
  <c r="J157" i="1" s="1"/>
  <c r="Q157" i="1"/>
  <c r="E158" i="1"/>
  <c r="F158" i="1"/>
  <c r="G158" i="1" s="1"/>
  <c r="J158" i="1" s="1"/>
  <c r="Q158" i="1"/>
  <c r="E159" i="1"/>
  <c r="F159" i="1" s="1"/>
  <c r="G159" i="1" s="1"/>
  <c r="J159" i="1" s="1"/>
  <c r="Q159" i="1"/>
  <c r="E160" i="1"/>
  <c r="F160" i="1"/>
  <c r="G160" i="1" s="1"/>
  <c r="J160" i="1"/>
  <c r="Q160" i="1"/>
  <c r="E161" i="1"/>
  <c r="F161" i="1"/>
  <c r="G161" i="1"/>
  <c r="J161" i="1" s="1"/>
  <c r="Q161" i="1"/>
  <c r="E162" i="1"/>
  <c r="F162" i="1"/>
  <c r="G162" i="1" s="1"/>
  <c r="J162" i="1" s="1"/>
  <c r="Q162" i="1"/>
  <c r="E163" i="1"/>
  <c r="F163" i="1" s="1"/>
  <c r="G163" i="1" s="1"/>
  <c r="I163" i="1" s="1"/>
  <c r="Q163" i="1"/>
  <c r="E164" i="1"/>
  <c r="F164" i="1" s="1"/>
  <c r="G164" i="1" s="1"/>
  <c r="I164" i="1" s="1"/>
  <c r="Q164" i="1"/>
  <c r="E165" i="1"/>
  <c r="F165" i="1" s="1"/>
  <c r="G165" i="1"/>
  <c r="I165" i="1" s="1"/>
  <c r="Q165" i="1"/>
  <c r="E166" i="1"/>
  <c r="F166" i="1"/>
  <c r="G166" i="1" s="1"/>
  <c r="J166" i="1" s="1"/>
  <c r="Q166" i="1"/>
  <c r="E167" i="1"/>
  <c r="F167" i="1" s="1"/>
  <c r="G167" i="1" s="1"/>
  <c r="J167" i="1" s="1"/>
  <c r="Q167" i="1"/>
  <c r="E168" i="1"/>
  <c r="F168" i="1"/>
  <c r="G168" i="1" s="1"/>
  <c r="J168" i="1" s="1"/>
  <c r="Q168" i="1"/>
  <c r="E169" i="1"/>
  <c r="F169" i="1"/>
  <c r="G169" i="1"/>
  <c r="J169" i="1" s="1"/>
  <c r="Q169" i="1"/>
  <c r="E170" i="1"/>
  <c r="F170" i="1"/>
  <c r="G170" i="1" s="1"/>
  <c r="I170" i="1" s="1"/>
  <c r="Q170" i="1"/>
  <c r="E171" i="1"/>
  <c r="F171" i="1" s="1"/>
  <c r="G171" i="1" s="1"/>
  <c r="J171" i="1" s="1"/>
  <c r="Q171" i="1"/>
  <c r="E172" i="1"/>
  <c r="F172" i="1" s="1"/>
  <c r="G172" i="1" s="1"/>
  <c r="J172" i="1" s="1"/>
  <c r="Q172" i="1"/>
  <c r="E173" i="1"/>
  <c r="F173" i="1" s="1"/>
  <c r="G173" i="1" s="1"/>
  <c r="J173" i="1" s="1"/>
  <c r="Q173" i="1"/>
  <c r="E174" i="1"/>
  <c r="F174" i="1"/>
  <c r="G174" i="1" s="1"/>
  <c r="J174" i="1" s="1"/>
  <c r="Q174" i="1"/>
  <c r="E175" i="1"/>
  <c r="Q175" i="1"/>
  <c r="E176" i="1"/>
  <c r="F176" i="1"/>
  <c r="G176" i="1" s="1"/>
  <c r="J176" i="1"/>
  <c r="Q176" i="1"/>
  <c r="E177" i="1"/>
  <c r="F177" i="1"/>
  <c r="G177" i="1"/>
  <c r="J177" i="1" s="1"/>
  <c r="Q177" i="1"/>
  <c r="E178" i="1"/>
  <c r="F178" i="1"/>
  <c r="G178" i="1" s="1"/>
  <c r="J178" i="1" s="1"/>
  <c r="Q178" i="1"/>
  <c r="E179" i="1"/>
  <c r="F179" i="1" s="1"/>
  <c r="G179" i="1" s="1"/>
  <c r="J179" i="1" s="1"/>
  <c r="Q179" i="1"/>
  <c r="E180" i="1"/>
  <c r="F180" i="1" s="1"/>
  <c r="G180" i="1" s="1"/>
  <c r="J180" i="1" s="1"/>
  <c r="Q180" i="1"/>
  <c r="E181" i="1"/>
  <c r="F181" i="1" s="1"/>
  <c r="G181" i="1"/>
  <c r="J181" i="1" s="1"/>
  <c r="Q181" i="1"/>
  <c r="E182" i="1"/>
  <c r="F182" i="1"/>
  <c r="G182" i="1" s="1"/>
  <c r="J182" i="1" s="1"/>
  <c r="Q182" i="1"/>
  <c r="E183" i="1"/>
  <c r="Q183" i="1"/>
  <c r="E184" i="1"/>
  <c r="F184" i="1"/>
  <c r="G184" i="1" s="1"/>
  <c r="J184" i="1" s="1"/>
  <c r="Q184" i="1"/>
  <c r="E185" i="1"/>
  <c r="F185" i="1"/>
  <c r="G185" i="1"/>
  <c r="J185" i="1" s="1"/>
  <c r="Q185" i="1"/>
  <c r="E186" i="1"/>
  <c r="F186" i="1"/>
  <c r="G186" i="1" s="1"/>
  <c r="J186" i="1" s="1"/>
  <c r="Q186" i="1"/>
  <c r="E187" i="1"/>
  <c r="F187" i="1" s="1"/>
  <c r="G187" i="1" s="1"/>
  <c r="J187" i="1" s="1"/>
  <c r="Q187" i="1"/>
  <c r="E188" i="1"/>
  <c r="F188" i="1" s="1"/>
  <c r="G188" i="1" s="1"/>
  <c r="J188" i="1" s="1"/>
  <c r="Q188" i="1"/>
  <c r="E189" i="1"/>
  <c r="F189" i="1" s="1"/>
  <c r="G189" i="1"/>
  <c r="J189" i="1" s="1"/>
  <c r="Q189" i="1"/>
  <c r="E190" i="1"/>
  <c r="F190" i="1"/>
  <c r="G190" i="1" s="1"/>
  <c r="J190" i="1" s="1"/>
  <c r="Q190" i="1"/>
  <c r="E191" i="1"/>
  <c r="Q191" i="1"/>
  <c r="E192" i="1"/>
  <c r="F192" i="1"/>
  <c r="G192" i="1" s="1"/>
  <c r="J192" i="1"/>
  <c r="Q192" i="1"/>
  <c r="E193" i="1"/>
  <c r="F193" i="1"/>
  <c r="G193" i="1"/>
  <c r="J193" i="1" s="1"/>
  <c r="Q193" i="1"/>
  <c r="E194" i="1"/>
  <c r="F194" i="1"/>
  <c r="G194" i="1" s="1"/>
  <c r="J194" i="1" s="1"/>
  <c r="Q194" i="1"/>
  <c r="E195" i="1"/>
  <c r="F195" i="1" s="1"/>
  <c r="G195" i="1" s="1"/>
  <c r="J195" i="1" s="1"/>
  <c r="Q195" i="1"/>
  <c r="E196" i="1"/>
  <c r="F196" i="1" s="1"/>
  <c r="G196" i="1" s="1"/>
  <c r="J196" i="1" s="1"/>
  <c r="Q196" i="1"/>
  <c r="E197" i="1"/>
  <c r="F197" i="1" s="1"/>
  <c r="G197" i="1" s="1"/>
  <c r="J197" i="1" s="1"/>
  <c r="Q197" i="1"/>
  <c r="E198" i="1"/>
  <c r="F198" i="1"/>
  <c r="G198" i="1" s="1"/>
  <c r="J198" i="1" s="1"/>
  <c r="Q198" i="1"/>
  <c r="E199" i="1"/>
  <c r="F199" i="1" s="1"/>
  <c r="G199" i="1" s="1"/>
  <c r="J199" i="1" s="1"/>
  <c r="Q199" i="1"/>
  <c r="E200" i="1"/>
  <c r="F200" i="1"/>
  <c r="G200" i="1" s="1"/>
  <c r="J200" i="1"/>
  <c r="Q200" i="1"/>
  <c r="E201" i="1"/>
  <c r="F201" i="1"/>
  <c r="G201" i="1"/>
  <c r="J201" i="1" s="1"/>
  <c r="Q201" i="1"/>
  <c r="E202" i="1"/>
  <c r="F202" i="1"/>
  <c r="G202" i="1" s="1"/>
  <c r="J202" i="1" s="1"/>
  <c r="Q202" i="1"/>
  <c r="E203" i="1"/>
  <c r="F203" i="1" s="1"/>
  <c r="G203" i="1" s="1"/>
  <c r="J203" i="1" s="1"/>
  <c r="Q203" i="1"/>
  <c r="E204" i="1"/>
  <c r="F204" i="1" s="1"/>
  <c r="G204" i="1" s="1"/>
  <c r="J204" i="1" s="1"/>
  <c r="Q204" i="1"/>
  <c r="E205" i="1"/>
  <c r="F205" i="1" s="1"/>
  <c r="G205" i="1" s="1"/>
  <c r="J205" i="1" s="1"/>
  <c r="Q205" i="1"/>
  <c r="E206" i="1"/>
  <c r="F206" i="1"/>
  <c r="G206" i="1" s="1"/>
  <c r="J206" i="1" s="1"/>
  <c r="Q206" i="1"/>
  <c r="E207" i="1"/>
  <c r="Q207" i="1"/>
  <c r="E208" i="1"/>
  <c r="F208" i="1"/>
  <c r="G208" i="1" s="1"/>
  <c r="J208" i="1" s="1"/>
  <c r="Q208" i="1"/>
  <c r="E209" i="1"/>
  <c r="F209" i="1"/>
  <c r="G209" i="1"/>
  <c r="J209" i="1" s="1"/>
  <c r="Q209" i="1"/>
  <c r="E210" i="1"/>
  <c r="F210" i="1"/>
  <c r="G210" i="1" s="1"/>
  <c r="J210" i="1" s="1"/>
  <c r="Q210" i="1"/>
  <c r="E211" i="1"/>
  <c r="F211" i="1" s="1"/>
  <c r="Q211" i="1"/>
  <c r="E212" i="1"/>
  <c r="F212" i="1"/>
  <c r="G212" i="1" s="1"/>
  <c r="J212" i="1" s="1"/>
  <c r="Q212" i="1"/>
  <c r="E213" i="1"/>
  <c r="F213" i="1" s="1"/>
  <c r="G213" i="1" s="1"/>
  <c r="J213" i="1" s="1"/>
  <c r="Q213" i="1"/>
  <c r="E214" i="1"/>
  <c r="F214" i="1" s="1"/>
  <c r="G214" i="1" s="1"/>
  <c r="K214" i="1" s="1"/>
  <c r="Q214" i="1"/>
  <c r="E215" i="1"/>
  <c r="F215" i="1" s="1"/>
  <c r="G215" i="1" s="1"/>
  <c r="J215" i="1" s="1"/>
  <c r="Q215" i="1"/>
  <c r="E216" i="1"/>
  <c r="F216" i="1"/>
  <c r="G216" i="1" s="1"/>
  <c r="J216" i="1" s="1"/>
  <c r="Q216" i="1"/>
  <c r="E217" i="1"/>
  <c r="F217" i="1" s="1"/>
  <c r="G217" i="1" s="1"/>
  <c r="J217" i="1" s="1"/>
  <c r="Q217" i="1"/>
  <c r="E218" i="1"/>
  <c r="F218" i="1"/>
  <c r="G218" i="1" s="1"/>
  <c r="K218" i="1"/>
  <c r="Q218" i="1"/>
  <c r="E219" i="1"/>
  <c r="F219" i="1"/>
  <c r="G219" i="1"/>
  <c r="J219" i="1" s="1"/>
  <c r="Q219" i="1"/>
  <c r="E220" i="1"/>
  <c r="F220" i="1"/>
  <c r="G220" i="1" s="1"/>
  <c r="K220" i="1" s="1"/>
  <c r="Q220" i="1"/>
  <c r="E221" i="1"/>
  <c r="F221" i="1" s="1"/>
  <c r="G221" i="1" s="1"/>
  <c r="K221" i="1" s="1"/>
  <c r="Q221" i="1"/>
  <c r="E222" i="1"/>
  <c r="F222" i="1" s="1"/>
  <c r="G222" i="1" s="1"/>
  <c r="K222" i="1" s="1"/>
  <c r="Q222" i="1"/>
  <c r="E223" i="1"/>
  <c r="F223" i="1" s="1"/>
  <c r="G223" i="1"/>
  <c r="K223" i="1" s="1"/>
  <c r="Q223" i="1"/>
  <c r="E224" i="1"/>
  <c r="F224" i="1"/>
  <c r="G224" i="1" s="1"/>
  <c r="K224" i="1" s="1"/>
  <c r="Q224" i="1"/>
  <c r="E225" i="1"/>
  <c r="F225" i="1" s="1"/>
  <c r="G225" i="1" s="1"/>
  <c r="K225" i="1" s="1"/>
  <c r="Q225" i="1"/>
  <c r="E226" i="1"/>
  <c r="F226" i="1"/>
  <c r="G226" i="1" s="1"/>
  <c r="J226" i="1" s="1"/>
  <c r="Q226" i="1"/>
  <c r="E227" i="1"/>
  <c r="F227" i="1"/>
  <c r="G227" i="1"/>
  <c r="K227" i="1" s="1"/>
  <c r="Q227" i="1"/>
  <c r="E228" i="1"/>
  <c r="F228" i="1"/>
  <c r="G228" i="1" s="1"/>
  <c r="K228" i="1" s="1"/>
  <c r="Q228" i="1"/>
  <c r="E229" i="1"/>
  <c r="F229" i="1" s="1"/>
  <c r="G229" i="1" s="1"/>
  <c r="K229" i="1" s="1"/>
  <c r="Q229" i="1"/>
  <c r="E230" i="1"/>
  <c r="F230" i="1" s="1"/>
  <c r="G230" i="1" s="1"/>
  <c r="J230" i="1" s="1"/>
  <c r="Q230" i="1"/>
  <c r="E231" i="1"/>
  <c r="F231" i="1" s="1"/>
  <c r="G231" i="1"/>
  <c r="K231" i="1" s="1"/>
  <c r="Q231" i="1"/>
  <c r="E232" i="1"/>
  <c r="F232" i="1"/>
  <c r="G232" i="1" s="1"/>
  <c r="K232" i="1" s="1"/>
  <c r="Q232" i="1"/>
  <c r="E233" i="1"/>
  <c r="F233" i="1" s="1"/>
  <c r="G233" i="1" s="1"/>
  <c r="K233" i="1" s="1"/>
  <c r="Q233" i="1"/>
  <c r="A11" i="2"/>
  <c r="C11" i="2"/>
  <c r="D11" i="2"/>
  <c r="G11" i="2"/>
  <c r="H11" i="2"/>
  <c r="B11" i="2"/>
  <c r="A12" i="2"/>
  <c r="D12" i="2"/>
  <c r="G12" i="2"/>
  <c r="C12" i="2"/>
  <c r="E12" i="2"/>
  <c r="H12" i="2"/>
  <c r="B12" i="2"/>
  <c r="A13" i="2"/>
  <c r="D13" i="2"/>
  <c r="G13" i="2"/>
  <c r="C13" i="2"/>
  <c r="E13" i="2"/>
  <c r="H13" i="2"/>
  <c r="B13" i="2"/>
  <c r="A14" i="2"/>
  <c r="B14" i="2"/>
  <c r="D14" i="2"/>
  <c r="G14" i="2"/>
  <c r="C14" i="2"/>
  <c r="E14" i="2"/>
  <c r="H14" i="2"/>
  <c r="A15" i="2"/>
  <c r="C15" i="2"/>
  <c r="E15" i="2"/>
  <c r="D15" i="2"/>
  <c r="G15" i="2"/>
  <c r="H15" i="2"/>
  <c r="B15" i="2"/>
  <c r="A16" i="2"/>
  <c r="B16" i="2"/>
  <c r="C16" i="2"/>
  <c r="E16" i="2"/>
  <c r="D16" i="2"/>
  <c r="G16" i="2"/>
  <c r="H16" i="2"/>
  <c r="A17" i="2"/>
  <c r="B17" i="2"/>
  <c r="C17" i="2"/>
  <c r="D17" i="2"/>
  <c r="E17" i="2"/>
  <c r="G17" i="2"/>
  <c r="H17" i="2"/>
  <c r="A18" i="2"/>
  <c r="B18" i="2"/>
  <c r="D18" i="2"/>
  <c r="G18" i="2"/>
  <c r="C18" i="2"/>
  <c r="E18" i="2"/>
  <c r="H18" i="2"/>
  <c r="A19" i="2"/>
  <c r="C19" i="2"/>
  <c r="D19" i="2"/>
  <c r="G19" i="2"/>
  <c r="H19" i="2"/>
  <c r="B19" i="2"/>
  <c r="A20" i="2"/>
  <c r="D20" i="2"/>
  <c r="G20" i="2"/>
  <c r="C20" i="2"/>
  <c r="E20" i="2"/>
  <c r="H20" i="2"/>
  <c r="B20" i="2"/>
  <c r="A21" i="2"/>
  <c r="D21" i="2"/>
  <c r="G21" i="2"/>
  <c r="C21" i="2"/>
  <c r="H21" i="2"/>
  <c r="B21" i="2"/>
  <c r="A22" i="2"/>
  <c r="B22" i="2"/>
  <c r="D22" i="2"/>
  <c r="G22" i="2"/>
  <c r="C22" i="2"/>
  <c r="E22" i="2"/>
  <c r="H22" i="2"/>
  <c r="A23" i="2"/>
  <c r="C23" i="2"/>
  <c r="E23" i="2"/>
  <c r="D23" i="2"/>
  <c r="G23" i="2"/>
  <c r="H23" i="2"/>
  <c r="B23" i="2"/>
  <c r="A24" i="2"/>
  <c r="C24" i="2"/>
  <c r="E24" i="2"/>
  <c r="D24" i="2"/>
  <c r="F24" i="2"/>
  <c r="G24" i="2"/>
  <c r="H24" i="2"/>
  <c r="B24" i="2"/>
  <c r="A25" i="2"/>
  <c r="B25" i="2"/>
  <c r="C25" i="2"/>
  <c r="E25" i="2"/>
  <c r="D25" i="2"/>
  <c r="G25" i="2"/>
  <c r="H25" i="2"/>
  <c r="A26" i="2"/>
  <c r="B26" i="2"/>
  <c r="C26" i="2"/>
  <c r="D26" i="2"/>
  <c r="E26" i="2"/>
  <c r="G26" i="2"/>
  <c r="H26" i="2"/>
  <c r="A27" i="2"/>
  <c r="B27" i="2"/>
  <c r="D27" i="2"/>
  <c r="G27" i="2"/>
  <c r="C27" i="2"/>
  <c r="E27" i="2"/>
  <c r="H27" i="2"/>
  <c r="A28" i="2"/>
  <c r="C28" i="2"/>
  <c r="D28" i="2"/>
  <c r="G28" i="2"/>
  <c r="H28" i="2"/>
  <c r="B28" i="2"/>
  <c r="A29" i="2"/>
  <c r="D29" i="2"/>
  <c r="G29" i="2"/>
  <c r="C29" i="2"/>
  <c r="E29" i="2"/>
  <c r="H29" i="2"/>
  <c r="B29" i="2"/>
  <c r="A30" i="2"/>
  <c r="D30" i="2"/>
  <c r="G30" i="2"/>
  <c r="C30" i="2"/>
  <c r="E30" i="2"/>
  <c r="H30" i="2"/>
  <c r="B30" i="2"/>
  <c r="A31" i="2"/>
  <c r="B31" i="2"/>
  <c r="D31" i="2"/>
  <c r="G31" i="2"/>
  <c r="C31" i="2"/>
  <c r="E31" i="2"/>
  <c r="H31" i="2"/>
  <c r="A32" i="2"/>
  <c r="C32" i="2"/>
  <c r="E32" i="2"/>
  <c r="D32" i="2"/>
  <c r="G32" i="2"/>
  <c r="H32" i="2"/>
  <c r="B32" i="2"/>
  <c r="A33" i="2"/>
  <c r="B33" i="2"/>
  <c r="C33" i="2"/>
  <c r="E33" i="2"/>
  <c r="D33" i="2"/>
  <c r="G33" i="2"/>
  <c r="H33" i="2"/>
  <c r="A34" i="2"/>
  <c r="B34" i="2"/>
  <c r="C34" i="2"/>
  <c r="D34" i="2"/>
  <c r="G34" i="2"/>
  <c r="H34" i="2"/>
  <c r="A35" i="2"/>
  <c r="B35" i="2"/>
  <c r="D35" i="2"/>
  <c r="G35" i="2"/>
  <c r="C35" i="2"/>
  <c r="E35" i="2"/>
  <c r="H35" i="2"/>
  <c r="A36" i="2"/>
  <c r="C36" i="2"/>
  <c r="E36" i="2"/>
  <c r="D36" i="2"/>
  <c r="G36" i="2"/>
  <c r="H36" i="2"/>
  <c r="B36" i="2"/>
  <c r="A37" i="2"/>
  <c r="D37" i="2"/>
  <c r="G37" i="2"/>
  <c r="C37" i="2"/>
  <c r="E37" i="2"/>
  <c r="H37" i="2"/>
  <c r="B37" i="2"/>
  <c r="A38" i="2"/>
  <c r="D38" i="2"/>
  <c r="G38" i="2"/>
  <c r="C38" i="2"/>
  <c r="H38" i="2"/>
  <c r="B38" i="2"/>
  <c r="A39" i="2"/>
  <c r="B39" i="2"/>
  <c r="D39" i="2"/>
  <c r="G39" i="2"/>
  <c r="C39" i="2"/>
  <c r="E39" i="2"/>
  <c r="H39" i="2"/>
  <c r="A40" i="2"/>
  <c r="C40" i="2"/>
  <c r="E40" i="2"/>
  <c r="D40" i="2"/>
  <c r="G40" i="2"/>
  <c r="H40" i="2"/>
  <c r="B40" i="2"/>
  <c r="A41" i="2"/>
  <c r="B41" i="2"/>
  <c r="C41" i="2"/>
  <c r="E41" i="2"/>
  <c r="D41" i="2"/>
  <c r="G41" i="2"/>
  <c r="H41" i="2"/>
  <c r="A42" i="2"/>
  <c r="B42" i="2"/>
  <c r="C42" i="2"/>
  <c r="D42" i="2"/>
  <c r="E42" i="2"/>
  <c r="G42" i="2"/>
  <c r="H42" i="2"/>
  <c r="A43" i="2"/>
  <c r="B43" i="2"/>
  <c r="D43" i="2"/>
  <c r="G43" i="2"/>
  <c r="C43" i="2"/>
  <c r="H43" i="2"/>
  <c r="A44" i="2"/>
  <c r="C44" i="2"/>
  <c r="E44" i="2"/>
  <c r="D44" i="2"/>
  <c r="G44" i="2"/>
  <c r="H44" i="2"/>
  <c r="B44" i="2"/>
  <c r="A45" i="2"/>
  <c r="D45" i="2"/>
  <c r="G45" i="2"/>
  <c r="C45" i="2"/>
  <c r="E45" i="2"/>
  <c r="H45" i="2"/>
  <c r="B45" i="2"/>
  <c r="A46" i="2"/>
  <c r="D46" i="2"/>
  <c r="G46" i="2"/>
  <c r="C46" i="2"/>
  <c r="E46" i="2"/>
  <c r="H46" i="2"/>
  <c r="B46" i="2"/>
  <c r="A47" i="2"/>
  <c r="B47" i="2"/>
  <c r="D47" i="2"/>
  <c r="G47" i="2"/>
  <c r="C47" i="2"/>
  <c r="E47" i="2"/>
  <c r="H47" i="2"/>
  <c r="A48" i="2"/>
  <c r="C48" i="2"/>
  <c r="E48" i="2"/>
  <c r="D48" i="2"/>
  <c r="G48" i="2"/>
  <c r="H48" i="2"/>
  <c r="B48" i="2"/>
  <c r="A49" i="2"/>
  <c r="B49" i="2"/>
  <c r="C49" i="2"/>
  <c r="E49" i="2"/>
  <c r="D49" i="2"/>
  <c r="G49" i="2"/>
  <c r="H49" i="2"/>
  <c r="A50" i="2"/>
  <c r="B50" i="2"/>
  <c r="C50" i="2"/>
  <c r="D50" i="2"/>
  <c r="E50" i="2"/>
  <c r="G50" i="2"/>
  <c r="H50" i="2"/>
  <c r="A51" i="2"/>
  <c r="B51" i="2"/>
  <c r="D51" i="2"/>
  <c r="G51" i="2"/>
  <c r="C51" i="2"/>
  <c r="E51" i="2"/>
  <c r="H51" i="2"/>
  <c r="A52" i="2"/>
  <c r="C52" i="2"/>
  <c r="E52" i="2"/>
  <c r="D52" i="2"/>
  <c r="G52" i="2"/>
  <c r="H52" i="2"/>
  <c r="B52" i="2"/>
  <c r="A53" i="2"/>
  <c r="D53" i="2"/>
  <c r="G53" i="2"/>
  <c r="C53" i="2"/>
  <c r="E53" i="2"/>
  <c r="H53" i="2"/>
  <c r="B53" i="2"/>
  <c r="A54" i="2"/>
  <c r="D54" i="2"/>
  <c r="G54" i="2"/>
  <c r="C54" i="2"/>
  <c r="E54" i="2"/>
  <c r="H54" i="2"/>
  <c r="B54" i="2"/>
  <c r="A55" i="2"/>
  <c r="B55" i="2"/>
  <c r="D55" i="2"/>
  <c r="G55" i="2"/>
  <c r="C55" i="2"/>
  <c r="H55" i="2"/>
  <c r="A56" i="2"/>
  <c r="C56" i="2"/>
  <c r="E56" i="2"/>
  <c r="D56" i="2"/>
  <c r="G56" i="2"/>
  <c r="H56" i="2"/>
  <c r="B56" i="2"/>
  <c r="A57" i="2"/>
  <c r="B57" i="2"/>
  <c r="C57" i="2"/>
  <c r="E57" i="2"/>
  <c r="D57" i="2"/>
  <c r="G57" i="2"/>
  <c r="H57" i="2"/>
  <c r="A58" i="2"/>
  <c r="B58" i="2"/>
  <c r="C58" i="2"/>
  <c r="D58" i="2"/>
  <c r="E58" i="2"/>
  <c r="G58" i="2"/>
  <c r="H58" i="2"/>
  <c r="A59" i="2"/>
  <c r="B59" i="2"/>
  <c r="D59" i="2"/>
  <c r="G59" i="2"/>
  <c r="C59" i="2"/>
  <c r="E59" i="2"/>
  <c r="H59" i="2"/>
  <c r="A60" i="2"/>
  <c r="C60" i="2"/>
  <c r="E60" i="2"/>
  <c r="D60" i="2"/>
  <c r="G60" i="2"/>
  <c r="H60" i="2"/>
  <c r="B60" i="2"/>
  <c r="A61" i="2"/>
  <c r="D61" i="2"/>
  <c r="G61" i="2"/>
  <c r="C61" i="2"/>
  <c r="E61" i="2"/>
  <c r="H61" i="2"/>
  <c r="B61" i="2"/>
  <c r="A62" i="2"/>
  <c r="D62" i="2"/>
  <c r="G62" i="2"/>
  <c r="C62" i="2"/>
  <c r="E62" i="2"/>
  <c r="H62" i="2"/>
  <c r="B62" i="2"/>
  <c r="A63" i="2"/>
  <c r="B63" i="2"/>
  <c r="D63" i="2"/>
  <c r="G63" i="2"/>
  <c r="C63" i="2"/>
  <c r="E63" i="2"/>
  <c r="H63" i="2"/>
  <c r="A64" i="2"/>
  <c r="C64" i="2"/>
  <c r="E64" i="2"/>
  <c r="D64" i="2"/>
  <c r="G64" i="2"/>
  <c r="H64" i="2"/>
  <c r="B64" i="2"/>
  <c r="A65" i="2"/>
  <c r="B65" i="2"/>
  <c r="C65" i="2"/>
  <c r="E65" i="2"/>
  <c r="D65" i="2"/>
  <c r="G65" i="2"/>
  <c r="H65" i="2"/>
  <c r="A66" i="2"/>
  <c r="B66" i="2"/>
  <c r="C66" i="2"/>
  <c r="D66" i="2"/>
  <c r="E66" i="2"/>
  <c r="G66" i="2"/>
  <c r="H66" i="2"/>
  <c r="A67" i="2"/>
  <c r="B67" i="2"/>
  <c r="D67" i="2"/>
  <c r="G67" i="2"/>
  <c r="C67" i="2"/>
  <c r="E67" i="2"/>
  <c r="H67" i="2"/>
  <c r="A68" i="2"/>
  <c r="C68" i="2"/>
  <c r="E68" i="2"/>
  <c r="D68" i="2"/>
  <c r="G68" i="2"/>
  <c r="H68" i="2"/>
  <c r="B68" i="2"/>
  <c r="A69" i="2"/>
  <c r="D69" i="2"/>
  <c r="G69" i="2"/>
  <c r="C69" i="2"/>
  <c r="E69" i="2"/>
  <c r="H69" i="2"/>
  <c r="B69" i="2"/>
  <c r="N69" i="2"/>
  <c r="A70" i="2"/>
  <c r="D70" i="2"/>
  <c r="G70" i="2"/>
  <c r="C70" i="2"/>
  <c r="H70" i="2"/>
  <c r="B70" i="2"/>
  <c r="A71" i="2"/>
  <c r="D71" i="2"/>
  <c r="G71" i="2"/>
  <c r="C71" i="2"/>
  <c r="E71" i="2"/>
  <c r="H71" i="2"/>
  <c r="B71" i="2"/>
  <c r="A72" i="2"/>
  <c r="B72" i="2"/>
  <c r="D72" i="2"/>
  <c r="G72" i="2"/>
  <c r="C72" i="2"/>
  <c r="E72" i="2"/>
  <c r="H72" i="2"/>
  <c r="A73" i="2"/>
  <c r="C73" i="2"/>
  <c r="E73" i="2"/>
  <c r="D73" i="2"/>
  <c r="G73" i="2"/>
  <c r="H73" i="2"/>
  <c r="B73" i="2"/>
  <c r="A74" i="2"/>
  <c r="B74" i="2"/>
  <c r="C74" i="2"/>
  <c r="E74" i="2"/>
  <c r="D74" i="2"/>
  <c r="G74" i="2"/>
  <c r="H74" i="2"/>
  <c r="A75" i="2"/>
  <c r="B75" i="2"/>
  <c r="C75" i="2"/>
  <c r="D75" i="2"/>
  <c r="E75" i="2"/>
  <c r="G75" i="2"/>
  <c r="H75" i="2"/>
  <c r="A76" i="2"/>
  <c r="B76" i="2"/>
  <c r="D76" i="2"/>
  <c r="G76" i="2"/>
  <c r="C76" i="2"/>
  <c r="E76" i="2"/>
  <c r="H76" i="2"/>
  <c r="A77" i="2"/>
  <c r="C77" i="2"/>
  <c r="E77" i="2"/>
  <c r="D77" i="2"/>
  <c r="G77" i="2"/>
  <c r="H77" i="2"/>
  <c r="B77" i="2"/>
  <c r="A78" i="2"/>
  <c r="D78" i="2"/>
  <c r="G78" i="2"/>
  <c r="C78" i="2"/>
  <c r="E78" i="2"/>
  <c r="H78" i="2"/>
  <c r="B78" i="2"/>
  <c r="A79" i="2"/>
  <c r="D79" i="2"/>
  <c r="G79" i="2"/>
  <c r="C79" i="2"/>
  <c r="E79" i="2"/>
  <c r="H79" i="2"/>
  <c r="B79" i="2"/>
  <c r="A80" i="2"/>
  <c r="B80" i="2"/>
  <c r="D80" i="2"/>
  <c r="G80" i="2"/>
  <c r="C80" i="2"/>
  <c r="E80" i="2"/>
  <c r="H80" i="2"/>
  <c r="A81" i="2"/>
  <c r="C81" i="2"/>
  <c r="E81" i="2"/>
  <c r="D81" i="2"/>
  <c r="G81" i="2"/>
  <c r="H81" i="2"/>
  <c r="B81" i="2"/>
  <c r="A82" i="2"/>
  <c r="B82" i="2"/>
  <c r="C82" i="2"/>
  <c r="E82" i="2"/>
  <c r="D82" i="2"/>
  <c r="G82" i="2"/>
  <c r="H82" i="2"/>
  <c r="A83" i="2"/>
  <c r="B83" i="2"/>
  <c r="C83" i="2"/>
  <c r="D83" i="2"/>
  <c r="E83" i="2"/>
  <c r="G83" i="2"/>
  <c r="H83" i="2"/>
  <c r="A84" i="2"/>
  <c r="B84" i="2"/>
  <c r="D84" i="2"/>
  <c r="G84" i="2"/>
  <c r="C84" i="2"/>
  <c r="E84" i="2"/>
  <c r="H84" i="2"/>
  <c r="A85" i="2"/>
  <c r="C85" i="2"/>
  <c r="E85" i="2"/>
  <c r="D85" i="2"/>
  <c r="G85" i="2"/>
  <c r="H85" i="2"/>
  <c r="B85" i="2"/>
  <c r="A86" i="2"/>
  <c r="D86" i="2"/>
  <c r="G86" i="2"/>
  <c r="C86" i="2"/>
  <c r="E86" i="2"/>
  <c r="H86" i="2"/>
  <c r="B86" i="2"/>
  <c r="A87" i="2"/>
  <c r="D87" i="2"/>
  <c r="G87" i="2"/>
  <c r="C87" i="2"/>
  <c r="E87" i="2"/>
  <c r="H87" i="2"/>
  <c r="B87" i="2"/>
  <c r="A88" i="2"/>
  <c r="B88" i="2"/>
  <c r="D88" i="2"/>
  <c r="G88" i="2"/>
  <c r="C88" i="2"/>
  <c r="E88" i="2"/>
  <c r="H88" i="2"/>
  <c r="A89" i="2"/>
  <c r="C89" i="2"/>
  <c r="E89" i="2"/>
  <c r="D89" i="2"/>
  <c r="G89" i="2"/>
  <c r="H89" i="2"/>
  <c r="B89" i="2"/>
  <c r="A90" i="2"/>
  <c r="B90" i="2"/>
  <c r="C90" i="2"/>
  <c r="E90" i="2"/>
  <c r="D90" i="2"/>
  <c r="G90" i="2"/>
  <c r="H90" i="2"/>
  <c r="A91" i="2"/>
  <c r="B91" i="2"/>
  <c r="C91" i="2"/>
  <c r="D91" i="2"/>
  <c r="E91" i="2"/>
  <c r="G91" i="2"/>
  <c r="H91" i="2"/>
  <c r="A92" i="2"/>
  <c r="B92" i="2"/>
  <c r="D92" i="2"/>
  <c r="G92" i="2"/>
  <c r="C92" i="2"/>
  <c r="E92" i="2"/>
  <c r="H92" i="2"/>
  <c r="A93" i="2"/>
  <c r="C93" i="2"/>
  <c r="E93" i="2"/>
  <c r="D93" i="2"/>
  <c r="G93" i="2"/>
  <c r="H93" i="2"/>
  <c r="B93" i="2"/>
  <c r="A94" i="2"/>
  <c r="D94" i="2"/>
  <c r="G94" i="2"/>
  <c r="C94" i="2"/>
  <c r="E94" i="2"/>
  <c r="H94" i="2"/>
  <c r="B94" i="2"/>
  <c r="A95" i="2"/>
  <c r="D95" i="2"/>
  <c r="G95" i="2"/>
  <c r="C95" i="2"/>
  <c r="E95" i="2"/>
  <c r="H95" i="2"/>
  <c r="B95" i="2"/>
  <c r="A96" i="2"/>
  <c r="B96" i="2"/>
  <c r="D96" i="2"/>
  <c r="G96" i="2"/>
  <c r="C96" i="2"/>
  <c r="E96" i="2"/>
  <c r="H96" i="2"/>
  <c r="A97" i="2"/>
  <c r="C97" i="2"/>
  <c r="E97" i="2"/>
  <c r="D97" i="2"/>
  <c r="G97" i="2"/>
  <c r="H97" i="2"/>
  <c r="B97" i="2"/>
  <c r="A98" i="2"/>
  <c r="B98" i="2"/>
  <c r="C98" i="2"/>
  <c r="E98" i="2"/>
  <c r="D98" i="2"/>
  <c r="G98" i="2"/>
  <c r="H98" i="2"/>
  <c r="A99" i="2"/>
  <c r="B99" i="2"/>
  <c r="C99" i="2"/>
  <c r="D99" i="2"/>
  <c r="E99" i="2"/>
  <c r="G99" i="2"/>
  <c r="H99" i="2"/>
  <c r="A100" i="2"/>
  <c r="B100" i="2"/>
  <c r="D100" i="2"/>
  <c r="G100" i="2"/>
  <c r="C100" i="2"/>
  <c r="E100" i="2"/>
  <c r="H100" i="2"/>
  <c r="A101" i="2"/>
  <c r="C101" i="2"/>
  <c r="E101" i="2"/>
  <c r="D101" i="2"/>
  <c r="G101" i="2"/>
  <c r="H101" i="2"/>
  <c r="B101" i="2"/>
  <c r="A102" i="2"/>
  <c r="D102" i="2"/>
  <c r="G102" i="2"/>
  <c r="C102" i="2"/>
  <c r="E102" i="2"/>
  <c r="H102" i="2"/>
  <c r="B102" i="2"/>
  <c r="A103" i="2"/>
  <c r="D103" i="2"/>
  <c r="G103" i="2"/>
  <c r="C103" i="2"/>
  <c r="E103" i="2"/>
  <c r="H103" i="2"/>
  <c r="B103" i="2"/>
  <c r="A104" i="2"/>
  <c r="B104" i="2"/>
  <c r="D104" i="2"/>
  <c r="G104" i="2"/>
  <c r="C104" i="2"/>
  <c r="E104" i="2"/>
  <c r="H104" i="2"/>
  <c r="A105" i="2"/>
  <c r="C105" i="2"/>
  <c r="E105" i="2"/>
  <c r="D105" i="2"/>
  <c r="G105" i="2"/>
  <c r="H105" i="2"/>
  <c r="B105" i="2"/>
  <c r="A106" i="2"/>
  <c r="B106" i="2"/>
  <c r="C106" i="2"/>
  <c r="E106" i="2"/>
  <c r="D106" i="2"/>
  <c r="G106" i="2"/>
  <c r="H106" i="2"/>
  <c r="A107" i="2"/>
  <c r="B107" i="2"/>
  <c r="C107" i="2"/>
  <c r="D107" i="2"/>
  <c r="E107" i="2"/>
  <c r="G107" i="2"/>
  <c r="H107" i="2"/>
  <c r="A108" i="2"/>
  <c r="B108" i="2"/>
  <c r="D108" i="2"/>
  <c r="G108" i="2"/>
  <c r="C108" i="2"/>
  <c r="E108" i="2"/>
  <c r="H108" i="2"/>
  <c r="A109" i="2"/>
  <c r="C109" i="2"/>
  <c r="E109" i="2"/>
  <c r="D109" i="2"/>
  <c r="G109" i="2"/>
  <c r="H109" i="2"/>
  <c r="B109" i="2"/>
  <c r="A110" i="2"/>
  <c r="D110" i="2"/>
  <c r="G110" i="2"/>
  <c r="C110" i="2"/>
  <c r="E110" i="2"/>
  <c r="H110" i="2"/>
  <c r="B110" i="2"/>
  <c r="A111" i="2"/>
  <c r="D111" i="2"/>
  <c r="G111" i="2"/>
  <c r="C111" i="2"/>
  <c r="E111" i="2"/>
  <c r="H111" i="2"/>
  <c r="B111" i="2"/>
  <c r="A112" i="2"/>
  <c r="D112" i="2"/>
  <c r="G112" i="2"/>
  <c r="C112" i="2"/>
  <c r="E112" i="2"/>
  <c r="H112" i="2"/>
  <c r="B112" i="2"/>
  <c r="A113" i="2"/>
  <c r="C113" i="2"/>
  <c r="E113" i="2"/>
  <c r="D113" i="2"/>
  <c r="G113" i="2"/>
  <c r="H113" i="2"/>
  <c r="B113" i="2"/>
  <c r="A114" i="2"/>
  <c r="B114" i="2"/>
  <c r="C114" i="2"/>
  <c r="E114" i="2"/>
  <c r="D114" i="2"/>
  <c r="G114" i="2"/>
  <c r="H114" i="2"/>
  <c r="A115" i="2"/>
  <c r="B115" i="2"/>
  <c r="C115" i="2"/>
  <c r="D115" i="2"/>
  <c r="E115" i="2"/>
  <c r="G115" i="2"/>
  <c r="H115" i="2"/>
  <c r="A116" i="2"/>
  <c r="B116" i="2"/>
  <c r="C116" i="2"/>
  <c r="E116" i="2"/>
  <c r="D116" i="2"/>
  <c r="G116" i="2"/>
  <c r="H116" i="2"/>
  <c r="A117" i="2"/>
  <c r="D117" i="2"/>
  <c r="G117" i="2"/>
  <c r="C117" i="2"/>
  <c r="E117" i="2"/>
  <c r="H117" i="2"/>
  <c r="B117" i="2"/>
  <c r="A118" i="2"/>
  <c r="D118" i="2"/>
  <c r="G118" i="2"/>
  <c r="C118" i="2"/>
  <c r="E118" i="2"/>
  <c r="H118" i="2"/>
  <c r="B118" i="2"/>
  <c r="A119" i="2"/>
  <c r="D119" i="2"/>
  <c r="G119" i="2"/>
  <c r="C119" i="2"/>
  <c r="E119" i="2"/>
  <c r="H119" i="2"/>
  <c r="B119" i="2"/>
  <c r="A120" i="2"/>
  <c r="D120" i="2"/>
  <c r="G120" i="2"/>
  <c r="C120" i="2"/>
  <c r="E120" i="2"/>
  <c r="H120" i="2"/>
  <c r="B120" i="2"/>
  <c r="A121" i="2"/>
  <c r="B121" i="2"/>
  <c r="C121" i="2"/>
  <c r="E121" i="2"/>
  <c r="D121" i="2"/>
  <c r="G121" i="2"/>
  <c r="H121" i="2"/>
  <c r="A122" i="2"/>
  <c r="B122" i="2"/>
  <c r="C122" i="2"/>
  <c r="E122" i="2"/>
  <c r="D122" i="2"/>
  <c r="G122" i="2"/>
  <c r="H122" i="2"/>
  <c r="A123" i="2"/>
  <c r="B123" i="2"/>
  <c r="C123" i="2"/>
  <c r="D123" i="2"/>
  <c r="E123" i="2"/>
  <c r="G123" i="2"/>
  <c r="H123" i="2"/>
  <c r="A124" i="2"/>
  <c r="B124" i="2"/>
  <c r="C124" i="2"/>
  <c r="E124" i="2"/>
  <c r="F124" i="2"/>
  <c r="D124" i="2"/>
  <c r="G124" i="2"/>
  <c r="H124" i="2"/>
  <c r="A125" i="2"/>
  <c r="B125" i="2"/>
  <c r="C125" i="2"/>
  <c r="E125" i="2"/>
  <c r="F125" i="2"/>
  <c r="D125" i="2"/>
  <c r="G125" i="2"/>
  <c r="H125" i="2"/>
  <c r="A126" i="2"/>
  <c r="B126" i="2"/>
  <c r="C126" i="2"/>
  <c r="E126" i="2"/>
  <c r="F126" i="2"/>
  <c r="D126" i="2"/>
  <c r="G126" i="2"/>
  <c r="H126" i="2"/>
  <c r="A127" i="2"/>
  <c r="B127" i="2"/>
  <c r="C127" i="2"/>
  <c r="E127" i="2"/>
  <c r="F127" i="2"/>
  <c r="D127" i="2"/>
  <c r="G127" i="2"/>
  <c r="H127" i="2"/>
  <c r="A128" i="2"/>
  <c r="B128" i="2"/>
  <c r="D128" i="2"/>
  <c r="G128" i="2"/>
  <c r="C128" i="2"/>
  <c r="E128" i="2"/>
  <c r="H128" i="2"/>
  <c r="A129" i="2"/>
  <c r="D129" i="2"/>
  <c r="G129" i="2"/>
  <c r="C129" i="2"/>
  <c r="E129" i="2"/>
  <c r="H129" i="2"/>
  <c r="B129" i="2"/>
  <c r="A130" i="2"/>
  <c r="D130" i="2"/>
  <c r="G130" i="2"/>
  <c r="C130" i="2"/>
  <c r="E130" i="2"/>
  <c r="H130" i="2"/>
  <c r="B130" i="2"/>
  <c r="A131" i="2"/>
  <c r="D131" i="2"/>
  <c r="G131" i="2"/>
  <c r="C131" i="2"/>
  <c r="E131" i="2"/>
  <c r="H131" i="2"/>
  <c r="B131" i="2"/>
  <c r="A132" i="2"/>
  <c r="D132" i="2"/>
  <c r="G132" i="2"/>
  <c r="C132" i="2"/>
  <c r="E132" i="2"/>
  <c r="H132" i="2"/>
  <c r="B132" i="2"/>
  <c r="A133" i="2"/>
  <c r="B133" i="2"/>
  <c r="C133" i="2"/>
  <c r="E133" i="2"/>
  <c r="D133" i="2"/>
  <c r="G133" i="2"/>
  <c r="H133" i="2"/>
  <c r="A134" i="2"/>
  <c r="B134" i="2"/>
  <c r="C134" i="2"/>
  <c r="E134" i="2"/>
  <c r="D134" i="2"/>
  <c r="G134" i="2"/>
  <c r="H134" i="2"/>
  <c r="A135" i="2"/>
  <c r="B135" i="2"/>
  <c r="C135" i="2"/>
  <c r="D135" i="2"/>
  <c r="E135" i="2"/>
  <c r="G135" i="2"/>
  <c r="H135" i="2"/>
  <c r="A136" i="2"/>
  <c r="B136" i="2"/>
  <c r="C136" i="2"/>
  <c r="E136" i="2"/>
  <c r="D136" i="2"/>
  <c r="G136" i="2"/>
  <c r="H136" i="2"/>
  <c r="A137" i="2"/>
  <c r="D137" i="2"/>
  <c r="G137" i="2"/>
  <c r="C137" i="2"/>
  <c r="E137" i="2"/>
  <c r="H137" i="2"/>
  <c r="B137" i="2"/>
  <c r="F175" i="1" l="1"/>
  <c r="G175" i="1" s="1"/>
  <c r="J175" i="1" s="1"/>
  <c r="E34" i="2"/>
  <c r="F183" i="1"/>
  <c r="G183" i="1" s="1"/>
  <c r="J183" i="1" s="1"/>
  <c r="E38" i="2"/>
  <c r="F191" i="1"/>
  <c r="G191" i="1" s="1"/>
  <c r="J191" i="1" s="1"/>
  <c r="E43" i="2"/>
  <c r="F63" i="1"/>
  <c r="G63" i="1" s="1"/>
  <c r="J63" i="1" s="1"/>
  <c r="E19" i="2"/>
  <c r="F51" i="1"/>
  <c r="G51" i="1" s="1"/>
  <c r="J51" i="1" s="1"/>
  <c r="E11" i="2"/>
  <c r="F95" i="1"/>
  <c r="G95" i="1" s="1"/>
  <c r="J95" i="1" s="1"/>
  <c r="E21" i="2"/>
  <c r="F207" i="1"/>
  <c r="G207" i="1" s="1"/>
  <c r="J207" i="1" s="1"/>
  <c r="E55" i="2"/>
  <c r="E28" i="2"/>
  <c r="E21" i="1"/>
  <c r="F21" i="1" l="1"/>
  <c r="G21" i="1" s="1"/>
  <c r="E70" i="2"/>
  <c r="C12" i="1"/>
  <c r="C11" i="1"/>
  <c r="O234" i="1" l="1"/>
  <c r="O23" i="1"/>
  <c r="O222" i="1"/>
  <c r="O25" i="1"/>
  <c r="O95" i="1"/>
  <c r="O228" i="1"/>
  <c r="O44" i="1"/>
  <c r="O29" i="1"/>
  <c r="O163" i="1"/>
  <c r="O106" i="1"/>
  <c r="O114" i="1"/>
  <c r="O33" i="1"/>
  <c r="O31" i="1"/>
  <c r="O199" i="1"/>
  <c r="O94" i="1"/>
  <c r="O116" i="1"/>
  <c r="O63" i="1"/>
  <c r="O93" i="1"/>
  <c r="O202" i="1"/>
  <c r="O210" i="1"/>
  <c r="O181" i="1"/>
  <c r="O79" i="1"/>
  <c r="O54" i="1"/>
  <c r="O37" i="1"/>
  <c r="O139" i="1"/>
  <c r="O147" i="1"/>
  <c r="O190" i="1"/>
  <c r="O231" i="1"/>
  <c r="O104" i="1"/>
  <c r="O112" i="1"/>
  <c r="O214" i="1"/>
  <c r="O164" i="1"/>
  <c r="O165" i="1"/>
  <c r="O122" i="1"/>
  <c r="O121" i="1"/>
  <c r="O219" i="1"/>
  <c r="O187" i="1"/>
  <c r="O178" i="1"/>
  <c r="O47" i="1"/>
  <c r="O52" i="1"/>
  <c r="O67" i="1"/>
  <c r="O179" i="1"/>
  <c r="O213" i="1"/>
  <c r="O154" i="1"/>
  <c r="O109" i="1"/>
  <c r="O55" i="1"/>
  <c r="O34" i="1"/>
  <c r="O39" i="1"/>
  <c r="O155" i="1"/>
  <c r="O130" i="1"/>
  <c r="O97" i="1"/>
  <c r="O105" i="1"/>
  <c r="O36" i="1"/>
  <c r="O120" i="1"/>
  <c r="O99" i="1"/>
  <c r="O40" i="1"/>
  <c r="O48" i="1"/>
  <c r="O124" i="1"/>
  <c r="O102" i="1"/>
  <c r="O186" i="1"/>
  <c r="O166" i="1"/>
  <c r="O193" i="1"/>
  <c r="O140" i="1"/>
  <c r="O158" i="1"/>
  <c r="O96" i="1"/>
  <c r="O45" i="1"/>
  <c r="O53" i="1"/>
  <c r="O218" i="1"/>
  <c r="O151" i="1"/>
  <c r="O128" i="1"/>
  <c r="O75" i="1"/>
  <c r="O83" i="1"/>
  <c r="O118" i="1"/>
  <c r="O135" i="1"/>
  <c r="O230" i="1"/>
  <c r="O113" i="1"/>
  <c r="O180" i="1"/>
  <c r="O150" i="1"/>
  <c r="O57" i="1"/>
  <c r="O72" i="1"/>
  <c r="O56" i="1"/>
  <c r="O58" i="1"/>
  <c r="O161" i="1"/>
  <c r="O169" i="1"/>
  <c r="O85" i="1"/>
  <c r="O221" i="1"/>
  <c r="O87" i="1"/>
  <c r="O159" i="1"/>
  <c r="O183" i="1"/>
  <c r="O78" i="1"/>
  <c r="O59" i="1"/>
  <c r="O32" i="1"/>
  <c r="O138" i="1"/>
  <c r="O146" i="1"/>
  <c r="O100" i="1"/>
  <c r="O91" i="1"/>
  <c r="O66" i="1"/>
  <c r="O35" i="1"/>
  <c r="O43" i="1"/>
  <c r="O127" i="1"/>
  <c r="O125" i="1"/>
  <c r="O209" i="1"/>
  <c r="O177" i="1"/>
  <c r="O185" i="1"/>
  <c r="O111" i="1"/>
  <c r="O24" i="1"/>
  <c r="O129" i="1"/>
  <c r="O170" i="1"/>
  <c r="O184" i="1"/>
  <c r="O76" i="1"/>
  <c r="O77" i="1"/>
  <c r="O30" i="1"/>
  <c r="O136" i="1"/>
  <c r="O144" i="1"/>
  <c r="O182" i="1"/>
  <c r="O41" i="1"/>
  <c r="O192" i="1"/>
  <c r="C15" i="1"/>
  <c r="O153" i="1"/>
  <c r="O191" i="1"/>
  <c r="O233" i="1"/>
  <c r="O215" i="1"/>
  <c r="O51" i="1"/>
  <c r="O176" i="1"/>
  <c r="O226" i="1"/>
  <c r="O84" i="1"/>
  <c r="O220" i="1"/>
  <c r="O206" i="1"/>
  <c r="O162" i="1"/>
  <c r="O117" i="1"/>
  <c r="O68" i="1"/>
  <c r="O69" i="1"/>
  <c r="O216" i="1"/>
  <c r="O143" i="1"/>
  <c r="O60" i="1"/>
  <c r="O197" i="1"/>
  <c r="O175" i="1"/>
  <c r="O152" i="1"/>
  <c r="O131" i="1"/>
  <c r="O74" i="1"/>
  <c r="O82" i="1"/>
  <c r="O156" i="1"/>
  <c r="O134" i="1"/>
  <c r="O196" i="1"/>
  <c r="O207" i="1"/>
  <c r="O224" i="1"/>
  <c r="O172" i="1"/>
  <c r="O88" i="1"/>
  <c r="O171" i="1"/>
  <c r="O173" i="1"/>
  <c r="O61" i="1"/>
  <c r="O49" i="1"/>
  <c r="O22" i="1"/>
  <c r="O160" i="1"/>
  <c r="O107" i="1"/>
  <c r="O115" i="1"/>
  <c r="O203" i="1"/>
  <c r="O167" i="1"/>
  <c r="O198" i="1"/>
  <c r="O26" i="1"/>
  <c r="O229" i="1"/>
  <c r="O208" i="1"/>
  <c r="O132" i="1"/>
  <c r="O133" i="1"/>
  <c r="O90" i="1"/>
  <c r="O89" i="1"/>
  <c r="O188" i="1"/>
  <c r="O227" i="1"/>
  <c r="O174" i="1"/>
  <c r="O225" i="1"/>
  <c r="O119" i="1"/>
  <c r="O62" i="1"/>
  <c r="O141" i="1"/>
  <c r="O110" i="1"/>
  <c r="O145" i="1"/>
  <c r="O42" i="1"/>
  <c r="O126" i="1"/>
  <c r="O212" i="1"/>
  <c r="O142" i="1"/>
  <c r="O123" i="1"/>
  <c r="O98" i="1"/>
  <c r="O65" i="1"/>
  <c r="O73" i="1"/>
  <c r="O28" i="1"/>
  <c r="O157" i="1"/>
  <c r="O50" i="1"/>
  <c r="O86" i="1"/>
  <c r="O80" i="1"/>
  <c r="O92" i="1"/>
  <c r="O70" i="1"/>
  <c r="O205" i="1"/>
  <c r="O204" i="1"/>
  <c r="O217" i="1"/>
  <c r="O108" i="1"/>
  <c r="O200" i="1"/>
  <c r="O64" i="1"/>
  <c r="O168" i="1"/>
  <c r="O21" i="1"/>
  <c r="O189" i="1"/>
  <c r="O71" i="1"/>
  <c r="O223" i="1"/>
  <c r="O149" i="1"/>
  <c r="O101" i="1"/>
  <c r="O201" i="1"/>
  <c r="O103" i="1"/>
  <c r="O195" i="1"/>
  <c r="O81" i="1"/>
  <c r="O211" i="1"/>
  <c r="O194" i="1"/>
  <c r="O148" i="1"/>
  <c r="O232" i="1"/>
  <c r="O38" i="1"/>
  <c r="O46" i="1"/>
  <c r="O27" i="1"/>
  <c r="O137" i="1"/>
  <c r="C16" i="1"/>
  <c r="D18" i="1" s="1"/>
  <c r="H21" i="1"/>
  <c r="C18" i="1" l="1"/>
  <c r="F18" i="1"/>
  <c r="F19" i="1" s="1"/>
</calcChain>
</file>

<file path=xl/sharedStrings.xml><?xml version="1.0" encoding="utf-8"?>
<sst xmlns="http://schemas.openxmlformats.org/spreadsheetml/2006/main" count="1435" uniqueCount="510">
  <si>
    <t>ER Vul / GSC 02180-00611</t>
  </si>
  <si>
    <t>System Type:</t>
  </si>
  <si>
    <t>EW/DW/RS</t>
  </si>
  <si>
    <t>GCVS 4 Eph.</t>
  </si>
  <si>
    <t>My time zone &gt;&gt;&gt;&gt;&gt;</t>
  </si>
  <si>
    <t>(PST=8, PDT=MDT=7, MDT=CST=6, etc.)</t>
  </si>
  <si>
    <t>--- Working ----</t>
  </si>
  <si>
    <t>Epoch =</t>
  </si>
  <si>
    <t>Period =</t>
  </si>
  <si>
    <t>Start of linear fit &gt;&gt;&gt;&gt;&gt;&gt;&gt;&gt;&gt;&gt;&gt;&gt;&gt;&gt;&gt;&gt;&gt;&gt;&gt;&gt;&gt;</t>
  </si>
  <si>
    <t>Linear</t>
  </si>
  <si>
    <t>Quadratic</t>
  </si>
  <si>
    <t>LS Intercept =</t>
  </si>
  <si>
    <t>LS Slope =</t>
  </si>
  <si>
    <t>LS Quadr term =</t>
  </si>
  <si>
    <t>na</t>
  </si>
  <si>
    <t>New epoch =</t>
  </si>
  <si>
    <t>Add cycle</t>
  </si>
  <si>
    <t>New Period =</t>
  </si>
  <si>
    <t>JD today</t>
  </si>
  <si>
    <t># of data points:</t>
  </si>
  <si>
    <t>Old Cycle</t>
  </si>
  <si>
    <t>New Ephemeris =</t>
  </si>
  <si>
    <t>New Cycle</t>
  </si>
  <si>
    <t>Next ToM</t>
  </si>
  <si>
    <t>Source</t>
  </si>
  <si>
    <t>Typ</t>
  </si>
  <si>
    <t>ToM</t>
  </si>
  <si>
    <t>error</t>
  </si>
  <si>
    <t>n'</t>
  </si>
  <si>
    <t>n</t>
  </si>
  <si>
    <t>O-C</t>
  </si>
  <si>
    <t>pg</t>
  </si>
  <si>
    <t>vis</t>
  </si>
  <si>
    <t>PE</t>
  </si>
  <si>
    <t>CCD</t>
  </si>
  <si>
    <t>S4</t>
  </si>
  <si>
    <t>S5</t>
  </si>
  <si>
    <t>Misc</t>
  </si>
  <si>
    <t>Lin Fit</t>
  </si>
  <si>
    <t>Q. Fit</t>
  </si>
  <si>
    <t>Date</t>
  </si>
  <si>
    <t>BAD?</t>
  </si>
  <si>
    <t> AJ 72.89 </t>
  </si>
  <si>
    <t>II</t>
  </si>
  <si>
    <t>I</t>
  </si>
  <si>
    <t> AJ 61.188 </t>
  </si>
  <si>
    <t>IBVS 1481</t>
  </si>
  <si>
    <t>??</t>
  </si>
  <si>
    <t>GCVS 4</t>
  </si>
  <si>
    <t>IBVS 0951</t>
  </si>
  <si>
    <t>IBVS 1908</t>
  </si>
  <si>
    <t> GEOS 13 </t>
  </si>
  <si>
    <t> ASS 124.84 </t>
  </si>
  <si>
    <t>AP SP SCI 124,83</t>
  </si>
  <si>
    <t>IBVS 2189</t>
  </si>
  <si>
    <t>IBVS 2793</t>
  </si>
  <si>
    <t>AP SP SCI 182,281</t>
  </si>
  <si>
    <t>IBVS 2782</t>
  </si>
  <si>
    <t> ASS 182.281 </t>
  </si>
  <si>
    <t>IBVS 3078</t>
  </si>
  <si>
    <t>A AP 234,203</t>
  </si>
  <si>
    <t> AAP 234.204 </t>
  </si>
  <si>
    <t>IBVS 5438</t>
  </si>
  <si>
    <t>BBSAG Bull.96</t>
  </si>
  <si>
    <t>BBSAG Bull.97</t>
  </si>
  <si>
    <t>IBVS 3760</t>
  </si>
  <si>
    <t>BBSAG Bull.100</t>
  </si>
  <si>
    <t> ASPC </t>
  </si>
  <si>
    <t>IBVS 4190</t>
  </si>
  <si>
    <t>IBVS 5470</t>
  </si>
  <si>
    <t>IBVS 5361</t>
  </si>
  <si>
    <t>IBVS 4751</t>
  </si>
  <si>
    <t>IBVS 5623</t>
  </si>
  <si>
    <t>IBVS 5296</t>
  </si>
  <si>
    <t>IBVS 5341</t>
  </si>
  <si>
    <t>IBVS 5668</t>
  </si>
  <si>
    <t>IBVS 5649</t>
  </si>
  <si>
    <t>IBVS 5753</t>
  </si>
  <si>
    <t>IBVS 5754</t>
  </si>
  <si>
    <t>IBVS 5777</t>
  </si>
  <si>
    <t>JAVSO..40....1</t>
  </si>
  <si>
    <t>JAVSO..40..975</t>
  </si>
  <si>
    <t>IBVS 6095</t>
  </si>
  <si>
    <t>BAVM 203 </t>
  </si>
  <si>
    <t>OEJV 0137</t>
  </si>
  <si>
    <t>IBVS 6070</t>
  </si>
  <si>
    <t>JAVSO..43..238</t>
  </si>
  <si>
    <t>IBVS 6244</t>
  </si>
  <si>
    <t>JAVSO..48…87</t>
  </si>
  <si>
    <t>Minima from the Lichtenknecker Database of the BAV</t>
  </si>
  <si>
    <t>C</t>
  </si>
  <si>
    <t>E</t>
  </si>
  <si>
    <t>http://www.bav-astro.de/LkDB/index.php?lang=en&amp;sprache_dial=en</t>
  </si>
  <si>
    <t>F</t>
  </si>
  <si>
    <t>P</t>
  </si>
  <si>
    <t>V</t>
  </si>
  <si>
    <t>2438672.629 </t>
  </si>
  <si>
    <t> 04.10.1964 03:05 </t>
  </si>
  <si>
    <t> -0.005 </t>
  </si>
  <si>
    <t>E </t>
  </si>
  <si>
    <t>?</t>
  </si>
  <si>
    <t> Northcott &amp; Bakos </t>
  </si>
  <si>
    <t>IBVS 1481 </t>
  </si>
  <si>
    <t>2438700.555 </t>
  </si>
  <si>
    <t> 01.11.1964 01:19 </t>
  </si>
  <si>
    <t> -0.002 </t>
  </si>
  <si>
    <t>2438722.545 </t>
  </si>
  <si>
    <t> 23.11.1964 01:04 </t>
  </si>
  <si>
    <t>2439029.705 </t>
  </si>
  <si>
    <t> 26.09.1965 04:55 </t>
  </si>
  <si>
    <t> -0.004 </t>
  </si>
  <si>
    <t>2440182.266 </t>
  </si>
  <si>
    <t> 21.11.1968 18:23 </t>
  </si>
  <si>
    <t> 0.004 </t>
  </si>
  <si>
    <t> P.Battistini et al. </t>
  </si>
  <si>
    <t>IBVS 951 </t>
  </si>
  <si>
    <t>2440183.3107 </t>
  </si>
  <si>
    <t> 22.11.1968 19:27 </t>
  </si>
  <si>
    <t> 0.0015 </t>
  </si>
  <si>
    <t>2443718.4566 </t>
  </si>
  <si>
    <t> 28.07.1978 22:57 </t>
  </si>
  <si>
    <t> -8.3782 </t>
  </si>
  <si>
    <t> H.M.Al-Naimiy </t>
  </si>
  <si>
    <t>2443724.3856 </t>
  </si>
  <si>
    <t> 03.08.1978 21:15 </t>
  </si>
  <si>
    <t> -8.3830 </t>
  </si>
  <si>
    <t>2443730.3222 </t>
  </si>
  <si>
    <t> 09.08.1978 19:43 </t>
  </si>
  <si>
    <t> -8.3802 </t>
  </si>
  <si>
    <t>2443731.3679 </t>
  </si>
  <si>
    <t> 10.08.1978 20:49 </t>
  </si>
  <si>
    <t> -8.3817 </t>
  </si>
  <si>
    <t>2445221.4559 </t>
  </si>
  <si>
    <t> 08.09.1982 22:56 </t>
  </si>
  <si>
    <t> -8.3755 </t>
  </si>
  <si>
    <t> A.Y.Ertan </t>
  </si>
  <si>
    <t>IBVS 2793 </t>
  </si>
  <si>
    <t>2445614.1372 </t>
  </si>
  <si>
    <t> 06.10.1983 15:17 </t>
  </si>
  <si>
    <t> -8.3721 </t>
  </si>
  <si>
    <t> Srivastava et al. </t>
  </si>
  <si>
    <t>2445652.1844 </t>
  </si>
  <si>
    <t> 13.11.1983 16:25 </t>
  </si>
  <si>
    <t> -8.3711 </t>
  </si>
  <si>
    <t>2446287.4463 </t>
  </si>
  <si>
    <t> 09.08.1985 22:42 </t>
  </si>
  <si>
    <t> -8.3748 </t>
  </si>
  <si>
    <t> V.Menella </t>
  </si>
  <si>
    <t>2446605.4301 </t>
  </si>
  <si>
    <t> 23.06.1986 22:19 </t>
  </si>
  <si>
    <t> -8.3729 </t>
  </si>
  <si>
    <t> Tunca &amp; Evren </t>
  </si>
  <si>
    <t>IBVS 3078 </t>
  </si>
  <si>
    <t>2447012.445 </t>
  </si>
  <si>
    <t> 04.08.1987 22:40 </t>
  </si>
  <si>
    <t> -8.347 </t>
  </si>
  <si>
    <t>V </t>
  </si>
  <si>
    <t> M.Martignoni </t>
  </si>
  <si>
    <t> BBS 129 </t>
  </si>
  <si>
    <t>2448126.577 </t>
  </si>
  <si>
    <t> 23.08.1990 01:50 </t>
  </si>
  <si>
    <t> -8.373 </t>
  </si>
  <si>
    <t> F.Acerbi </t>
  </si>
  <si>
    <t> BBS 96 </t>
  </si>
  <si>
    <t>2448126.581 </t>
  </si>
  <si>
    <t> 23.08.1990 01:56 </t>
  </si>
  <si>
    <t> -8.369 </t>
  </si>
  <si>
    <t> C.Barani </t>
  </si>
  <si>
    <t> BBS 97 </t>
  </si>
  <si>
    <t>2448505.2949 </t>
  </si>
  <si>
    <t> 05.09.1991 19:04 </t>
  </si>
  <si>
    <t>G</t>
  </si>
  <si>
    <t> Evren &amp; Keskin </t>
  </si>
  <si>
    <t>IBVS 3760 </t>
  </si>
  <si>
    <t>2448505.2965 </t>
  </si>
  <si>
    <t> 05.09.1991 19:06 </t>
  </si>
  <si>
    <t> -8.3695 </t>
  </si>
  <si>
    <t>B</t>
  </si>
  <si>
    <t>2448507.375 </t>
  </si>
  <si>
    <t> 07.09.1991 21:00 </t>
  </si>
  <si>
    <t> -8.385 </t>
  </si>
  <si>
    <t> BBS 100 </t>
  </si>
  <si>
    <t>2448512.2743 </t>
  </si>
  <si>
    <t> 12.09.1991 18:34 </t>
  </si>
  <si>
    <t> -8.3727 </t>
  </si>
  <si>
    <t> Ibanoglu &amp; Keskin </t>
  </si>
  <si>
    <t>2448513.3218 </t>
  </si>
  <si>
    <t> 13.09.1991 19:43 </t>
  </si>
  <si>
    <t> -8.3723 </t>
  </si>
  <si>
    <t>2448513.3261 </t>
  </si>
  <si>
    <t> 13.09.1991 19:49 </t>
  </si>
  <si>
    <t> -8.3680 </t>
  </si>
  <si>
    <t>2448526.2402 </t>
  </si>
  <si>
    <t> 26.09.1991 17:45 </t>
  </si>
  <si>
    <t> -8.3686 </t>
  </si>
  <si>
    <t> Ibanoglu &amp; Akan </t>
  </si>
  <si>
    <t>2448526.2404 </t>
  </si>
  <si>
    <t> 26.09.1991 17:46 </t>
  </si>
  <si>
    <t> -8.3684 </t>
  </si>
  <si>
    <t>2448527.2854 </t>
  </si>
  <si>
    <t> 27.09.1991 18:50 </t>
  </si>
  <si>
    <t> -8.3706 </t>
  </si>
  <si>
    <t>2448528.3362 </t>
  </si>
  <si>
    <t> 28.09.1991 20:04 </t>
  </si>
  <si>
    <t> -8.3669 </t>
  </si>
  <si>
    <t> Ibanoglu &amp; Tunca </t>
  </si>
  <si>
    <t>2448528.3368 </t>
  </si>
  <si>
    <t> -8.3663 </t>
  </si>
  <si>
    <t>2449563.2445 </t>
  </si>
  <si>
    <t> 29.07.1994 17:52 </t>
  </si>
  <si>
    <t> -8.3831 </t>
  </si>
  <si>
    <t> F.Zeinali et al. </t>
  </si>
  <si>
    <t>IBVS 4190 </t>
  </si>
  <si>
    <t>2449563.2595 </t>
  </si>
  <si>
    <t> 29.07.1994 18:13 </t>
  </si>
  <si>
    <t> -8.3681 </t>
  </si>
  <si>
    <t>2449563.2607 </t>
  </si>
  <si>
    <t> 29.07.1994 18:15 </t>
  </si>
  <si>
    <t>U</t>
  </si>
  <si>
    <t>2449564.2801 </t>
  </si>
  <si>
    <t> 30.07.1994 18:43 </t>
  </si>
  <si>
    <t> -8.3947 </t>
  </si>
  <si>
    <t>2449564.2948 </t>
  </si>
  <si>
    <t> 30.07.1994 19:04 </t>
  </si>
  <si>
    <t> -8.3800 </t>
  </si>
  <si>
    <t>2449564.3117 </t>
  </si>
  <si>
    <t> 30.07.1994 19:28 </t>
  </si>
  <si>
    <t> -8.3631 </t>
  </si>
  <si>
    <t>2450640.4202 </t>
  </si>
  <si>
    <t> 10.07.1997 22:05 </t>
  </si>
  <si>
    <t> -8.3666 </t>
  </si>
  <si>
    <t> F.Özeren </t>
  </si>
  <si>
    <t>IBVS 5361 </t>
  </si>
  <si>
    <t>2450669.3908 </t>
  </si>
  <si>
    <t> 08.08.1997 21:22 </t>
  </si>
  <si>
    <t>2451032.3975 </t>
  </si>
  <si>
    <t> 06.08.1998 21:32 </t>
  </si>
  <si>
    <t> -8.3691 </t>
  </si>
  <si>
    <t> T.Pribulla et al. </t>
  </si>
  <si>
    <t>IBVS 4751 </t>
  </si>
  <si>
    <t>2451032.4003 </t>
  </si>
  <si>
    <t> 06.08.1998 21:36 </t>
  </si>
  <si>
    <t>2451034.4921 </t>
  </si>
  <si>
    <t> 08.08.1998 23:48 </t>
  </si>
  <si>
    <t> -8.3688 </t>
  </si>
  <si>
    <t>2451034.4923 </t>
  </si>
  <si>
    <t>2451034.4925 </t>
  </si>
  <si>
    <t> 08.08.1998 23:49 </t>
  </si>
  <si>
    <t>2451041.4726 </t>
  </si>
  <si>
    <t> 15.08.1998 23:20 </t>
  </si>
  <si>
    <t> -8.3692 </t>
  </si>
  <si>
    <t>2451041.4737 </t>
  </si>
  <si>
    <t> 15.08.1998 23:22 </t>
  </si>
  <si>
    <t>2451041.4739 </t>
  </si>
  <si>
    <t> -8.3679 </t>
  </si>
  <si>
    <t>2451389.4743 </t>
  </si>
  <si>
    <t> 29.07.1999 23:22 </t>
  </si>
  <si>
    <t> -8.3674 </t>
  </si>
  <si>
    <t> M.Drozdz et al. </t>
  </si>
  <si>
    <t>IBVS 5623 </t>
  </si>
  <si>
    <t>2451390.5200 </t>
  </si>
  <si>
    <t> 31.07.1999 00:28 </t>
  </si>
  <si>
    <t> -8.3689 </t>
  </si>
  <si>
    <t>2452492.4670 </t>
  </si>
  <si>
    <t> 05.08.2002 23:12 </t>
  </si>
  <si>
    <t> -8.3634 </t>
  </si>
  <si>
    <t>IBVS 5341 </t>
  </si>
  <si>
    <t>2452512.3626 </t>
  </si>
  <si>
    <t> 25.08.2002 20:42 </t>
  </si>
  <si>
    <t> -8.3635 </t>
  </si>
  <si>
    <t>2452898.4100 </t>
  </si>
  <si>
    <t> 15.09.2003 21:50 </t>
  </si>
  <si>
    <t> -8.3621 </t>
  </si>
  <si>
    <t>IBVS 5668 </t>
  </si>
  <si>
    <t>2453571.3715 </t>
  </si>
  <si>
    <t> 19.07.2005 20:54 </t>
  </si>
  <si>
    <t> -8.3633 </t>
  </si>
  <si>
    <t> B.Albayrak et al. </t>
  </si>
  <si>
    <t>IBVS 5649 </t>
  </si>
  <si>
    <t>2453572.4200 </t>
  </si>
  <si>
    <t> 20.07.2005 22:04 </t>
  </si>
  <si>
    <t> -8.3620 </t>
  </si>
  <si>
    <t>2453573.4642 </t>
  </si>
  <si>
    <t> 21.07.2005 23:08 </t>
  </si>
  <si>
    <t> -8.3649 </t>
  </si>
  <si>
    <t>2453599.2997 </t>
  </si>
  <si>
    <t> 16.08.2005 19:11 </t>
  </si>
  <si>
    <t> -8.3589 </t>
  </si>
  <si>
    <t> H.V.Senavci et al. </t>
  </si>
  <si>
    <t>IBVS 5754 </t>
  </si>
  <si>
    <t>2453936.4766 </t>
  </si>
  <si>
    <t> 19.07.2006 23:26 </t>
  </si>
  <si>
    <t> -8.3614 </t>
  </si>
  <si>
    <t>C </t>
  </si>
  <si>
    <t>o</t>
  </si>
  <si>
    <t> S.Parimucha et. al. </t>
  </si>
  <si>
    <t>IBVS 5777 </t>
  </si>
  <si>
    <t>2454008.7294 </t>
  </si>
  <si>
    <t> 30.09.2006 05:30 </t>
  </si>
  <si>
    <t> V.Petriew </t>
  </si>
  <si>
    <t> JAAVSO 40;975 </t>
  </si>
  <si>
    <t>2454078.5378 </t>
  </si>
  <si>
    <t> 09.12.2006 00:54 </t>
  </si>
  <si>
    <t> -8.3624 </t>
  </si>
  <si>
    <t>2455387.4680 </t>
  </si>
  <si>
    <t> 09.07.2010 23:13 </t>
  </si>
  <si>
    <t>21793</t>
  </si>
  <si>
    <t> -8.3586 </t>
  </si>
  <si>
    <t> M.Lehky </t>
  </si>
  <si>
    <t>OEJV 0137 </t>
  </si>
  <si>
    <t>2456206.3331 </t>
  </si>
  <si>
    <t> 05.10.2012 19:59 </t>
  </si>
  <si>
    <t>22966</t>
  </si>
  <si>
    <t> -8.3579 </t>
  </si>
  <si>
    <t> F.Agerer </t>
  </si>
  <si>
    <t>BAVM 231 </t>
  </si>
  <si>
    <t>2433199.576 </t>
  </si>
  <si>
    <t> 10.10.1949 01:49 </t>
  </si>
  <si>
    <t> 0.000 </t>
  </si>
  <si>
    <t>P </t>
  </si>
  <si>
    <t>2433200.606 </t>
  </si>
  <si>
    <t> 11.10.1949 02:32 </t>
  </si>
  <si>
    <t> -0.017 </t>
  </si>
  <si>
    <t>2433206.556 </t>
  </si>
  <si>
    <t> 17.10.1949 01:20 </t>
  </si>
  <si>
    <t> -0.001 </t>
  </si>
  <si>
    <t>2433214.540 </t>
  </si>
  <si>
    <t> 25.10.1949 00:57 </t>
  </si>
  <si>
    <t> -0.045 </t>
  </si>
  <si>
    <t>2433221.526 </t>
  </si>
  <si>
    <t> 01.11.1949 00:37 </t>
  </si>
  <si>
    <t> -0.040 </t>
  </si>
  <si>
    <t>2433228.566 </t>
  </si>
  <si>
    <t> 08.11.1949 01:35 </t>
  </si>
  <si>
    <t> 0.019 </t>
  </si>
  <si>
    <t>2433230.640 </t>
  </si>
  <si>
    <t> 10.11.1949 03:21 </t>
  </si>
  <si>
    <t>2433237.566 </t>
  </si>
  <si>
    <t> 17.11.1949 01:35 </t>
  </si>
  <si>
    <t> -0.056 </t>
  </si>
  <si>
    <t>2433242.486 </t>
  </si>
  <si>
    <t> 21.11.1949 23:39 </t>
  </si>
  <si>
    <t> -0.023 </t>
  </si>
  <si>
    <t>2433463.799 </t>
  </si>
  <si>
    <t> 01.07.1950 07:10 </t>
  </si>
  <si>
    <t> -0.006 </t>
  </si>
  <si>
    <t>2433856.806 </t>
  </si>
  <si>
    <t> 29.07.1951 07:20 </t>
  </si>
  <si>
    <t> -0.026 </t>
  </si>
  <si>
    <t>2435050.5524 </t>
  </si>
  <si>
    <t> 04.11.1954 01:15 </t>
  </si>
  <si>
    <t> -0.0200 </t>
  </si>
  <si>
    <t>2435327.712 </t>
  </si>
  <si>
    <t> 08.08.1955 05:05 </t>
  </si>
  <si>
    <t>2435356.686 </t>
  </si>
  <si>
    <t> 06.09.1955 04:27 </t>
  </si>
  <si>
    <t>2435684.435 </t>
  </si>
  <si>
    <t> 29.07.1956 22:26 </t>
  </si>
  <si>
    <t> -0.007 </t>
  </si>
  <si>
    <t>2435684.4374 </t>
  </si>
  <si>
    <t> 29.07.1956 22:29 </t>
  </si>
  <si>
    <t> -0.0045 </t>
  </si>
  <si>
    <t> Abrami &amp; Cester </t>
  </si>
  <si>
    <t>2435685.477 </t>
  </si>
  <si>
    <t> 30.07.1956 23:26 </t>
  </si>
  <si>
    <t> -0.012 </t>
  </si>
  <si>
    <t>2435686.530 </t>
  </si>
  <si>
    <t> 01.08.1956 00:43 </t>
  </si>
  <si>
    <t>2435692.465 </t>
  </si>
  <si>
    <t> 06.08.1956 23:09 </t>
  </si>
  <si>
    <t>2435693.509 </t>
  </si>
  <si>
    <t> 08.08.1956 00:12 </t>
  </si>
  <si>
    <t> -0.008 </t>
  </si>
  <si>
    <t>2435693.5111 </t>
  </si>
  <si>
    <t> 08.08.1956 00:15 </t>
  </si>
  <si>
    <t> -0.0060 </t>
  </si>
  <si>
    <t>2435694.561 </t>
  </si>
  <si>
    <t> 09.08.1956 01:27 </t>
  </si>
  <si>
    <t> -0.003 </t>
  </si>
  <si>
    <t>2435697.354 </t>
  </si>
  <si>
    <t> 11.08.1956 20:29 </t>
  </si>
  <si>
    <t>2435699.452 </t>
  </si>
  <si>
    <t> 13.08.1956 22:50 </t>
  </si>
  <si>
    <t> 0.001 </t>
  </si>
  <si>
    <t>2435712.356 </t>
  </si>
  <si>
    <t> 26.08.1956 20:32 </t>
  </si>
  <si>
    <t> -0.010 </t>
  </si>
  <si>
    <t>2435712.3601 </t>
  </si>
  <si>
    <t> 26.08.1956 20:38 </t>
  </si>
  <si>
    <t> -0.0055 </t>
  </si>
  <si>
    <t>2435728.416 </t>
  </si>
  <si>
    <t> 11.09.1956 21:59 </t>
  </si>
  <si>
    <t>2436031.736 </t>
  </si>
  <si>
    <t> 12.07.1957 05:39 </t>
  </si>
  <si>
    <t>2436111.666 </t>
  </si>
  <si>
    <t> 30.09.1957 03:59 </t>
  </si>
  <si>
    <t> -0.009 </t>
  </si>
  <si>
    <t>2436119.694 </t>
  </si>
  <si>
    <t> 08.10.1957 04:39 </t>
  </si>
  <si>
    <t>2443726.494 </t>
  </si>
  <si>
    <t> 05.08.1978 23:51 </t>
  </si>
  <si>
    <t> P.Ralincourt </t>
  </si>
  <si>
    <t>2443731.391 </t>
  </si>
  <si>
    <t> 10.08.1978 21:23 </t>
  </si>
  <si>
    <t> -8.359 </t>
  </si>
  <si>
    <t> A.Buzzoni </t>
  </si>
  <si>
    <t>2443774.307 </t>
  </si>
  <si>
    <t> 22.09.1978 19:22 </t>
  </si>
  <si>
    <t> -8.375 </t>
  </si>
  <si>
    <t>2444436.4445 </t>
  </si>
  <si>
    <t> 15.07.1980 22:40 </t>
  </si>
  <si>
    <t> -8.3801 </t>
  </si>
  <si>
    <t> L.Milano et al. </t>
  </si>
  <si>
    <t>2444436.4447 </t>
  </si>
  <si>
    <t> -8.3799 </t>
  </si>
  <si>
    <t> Z.Aslan et al. </t>
  </si>
  <si>
    <t>IBVS 1908 </t>
  </si>
  <si>
    <t>2444437.4964 </t>
  </si>
  <si>
    <t> 16.07.1980 23:54 </t>
  </si>
  <si>
    <t> -8.3754 </t>
  </si>
  <si>
    <t>2444836.4755 </t>
  </si>
  <si>
    <t> 19.08.1981 23:24 </t>
  </si>
  <si>
    <t> -8.3570 </t>
  </si>
  <si>
    <t> C.Ibanoglu et al. </t>
  </si>
  <si>
    <t>IBVS 2189 </t>
  </si>
  <si>
    <t>2444837.5000 </t>
  </si>
  <si>
    <t> 21.08.1981 00:00 </t>
  </si>
  <si>
    <t> -8.3797 </t>
  </si>
  <si>
    <t> Z.Tunca </t>
  </si>
  <si>
    <t>2444838.5523 </t>
  </si>
  <si>
    <t> 22.08.1981 01:15 </t>
  </si>
  <si>
    <t> -8.3745 </t>
  </si>
  <si>
    <t>2445220.4087 </t>
  </si>
  <si>
    <t> 07.09.1982 21:48 </t>
  </si>
  <si>
    <t> -8.3756 </t>
  </si>
  <si>
    <t> Ertan &amp; Tümer </t>
  </si>
  <si>
    <t>2445900.3529 </t>
  </si>
  <si>
    <t> 18.07.1984 20:28 </t>
  </si>
  <si>
    <t> -8.3750 </t>
  </si>
  <si>
    <t>IBVS 2782 </t>
  </si>
  <si>
    <t>2445901.4040 </t>
  </si>
  <si>
    <t> 19.07.1984 21:41 </t>
  </si>
  <si>
    <t>2445902.4475 </t>
  </si>
  <si>
    <t> 20.07.1984 22:44 </t>
  </si>
  <si>
    <t> -8.3747 </t>
  </si>
  <si>
    <t>2445933.1749 </t>
  </si>
  <si>
    <t> 20.08.1984 16:11 </t>
  </si>
  <si>
    <t>2445933.5123 </t>
  </si>
  <si>
    <t> 21.08.1984 00:17 </t>
  </si>
  <si>
    <t> -8.3751 </t>
  </si>
  <si>
    <t>2445939.4469 </t>
  </si>
  <si>
    <t> 26.08.1984 22:43 </t>
  </si>
  <si>
    <t> -8.3743 </t>
  </si>
  <si>
    <t>2446004.3792 </t>
  </si>
  <si>
    <t> 30.10.1984 21:06 </t>
  </si>
  <si>
    <t> -8.3647 </t>
  </si>
  <si>
    <t>2446235.4387 </t>
  </si>
  <si>
    <t> 18.06.1985 22:31 </t>
  </si>
  <si>
    <t> -8.3744 </t>
  </si>
  <si>
    <t>2446241.3725 </t>
  </si>
  <si>
    <t> 24.06.1985 20:56 </t>
  </si>
  <si>
    <t>2446248.3545 </t>
  </si>
  <si>
    <t> 01.07.1985 20:30 </t>
  </si>
  <si>
    <t> -8.3733 </t>
  </si>
  <si>
    <t>2446256.3790 </t>
  </si>
  <si>
    <t> 09.07.1985 21:05 </t>
  </si>
  <si>
    <t> -8.3769 </t>
  </si>
  <si>
    <t>2446265.4608 </t>
  </si>
  <si>
    <t> 18.07.1985 23:03 </t>
  </si>
  <si>
    <t> -8.3703 </t>
  </si>
  <si>
    <t>2446267.5565 </t>
  </si>
  <si>
    <t> 21.07.1985 01:21 </t>
  </si>
  <si>
    <t>2446286.4039 </t>
  </si>
  <si>
    <t> 08.08.1985 21:41 </t>
  </si>
  <si>
    <t> -8.3701 </t>
  </si>
  <si>
    <t>2446314.3253 </t>
  </si>
  <si>
    <t> 05.09.1985 19:48 </t>
  </si>
  <si>
    <t> -8.3724 </t>
  </si>
  <si>
    <t> C.Ibanoglu </t>
  </si>
  <si>
    <t>2446317.4677 </t>
  </si>
  <si>
    <t> 08.09.1985 23:13 </t>
  </si>
  <si>
    <t> -8.3714 </t>
  </si>
  <si>
    <t> M.C.Akan </t>
  </si>
  <si>
    <t>2446322.3512 </t>
  </si>
  <si>
    <t> 13.09.1985 20:25 </t>
  </si>
  <si>
    <t> -8.3746 </t>
  </si>
  <si>
    <t>2446651.5045 </t>
  </si>
  <si>
    <t> 09.08.1986 00:06 </t>
  </si>
  <si>
    <t> Ibanoglu &amp; Evren </t>
  </si>
  <si>
    <t>2446652.5522 </t>
  </si>
  <si>
    <t> 10.08.1986 01:15 </t>
  </si>
  <si>
    <t>2449199.5537 </t>
  </si>
  <si>
    <t> 31.07.1993 01:17 </t>
  </si>
  <si>
    <t> A.Gunn et al. </t>
  </si>
  <si>
    <t>2451032.3972 </t>
  </si>
  <si>
    <t> 06.08.1998 21:31 </t>
  </si>
  <si>
    <t> -8.3694 </t>
  </si>
  <si>
    <t>2454682.3921 </t>
  </si>
  <si>
    <t> 03.08.2008 21:24 </t>
  </si>
  <si>
    <t> -8.3595 </t>
  </si>
  <si>
    <t>-I</t>
  </si>
  <si>
    <t> P.Frank </t>
  </si>
  <si>
    <t>2455387.4670 </t>
  </si>
  <si>
    <t> 09.07.2010 23:12 </t>
  </si>
  <si>
    <t> -8.3596 </t>
  </si>
  <si>
    <t>R</t>
  </si>
  <si>
    <t>2455387.4687 </t>
  </si>
  <si>
    <t> 09.07.2010 23:14 </t>
  </si>
  <si>
    <t>JAVSO, 50, 133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</si>
</sst>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\$#,##0_);&quot;($&quot;#,##0\)"/>
    <numFmt numFmtId="165" formatCode="m/d/yyyy\ h:mm"/>
    <numFmt numFmtId="168" formatCode="d/mm/yyyy;@"/>
    <numFmt numFmtId="169" formatCode="0.00000"/>
  </numFmts>
  <fonts count="17" x14ac:knownFonts="1">
    <font>
      <sz val="10"/>
      <name val="Arial"/>
      <family val="2"/>
    </font>
    <font>
      <sz val="16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0"/>
      <name val="Arial"/>
      <family val="2"/>
    </font>
    <font>
      <b/>
      <sz val="10"/>
      <color indexed="14"/>
      <name val="Arial"/>
      <family val="2"/>
    </font>
    <font>
      <sz val="10"/>
      <color indexed="16"/>
      <name val="Arial"/>
      <family val="2"/>
    </font>
    <font>
      <b/>
      <sz val="10"/>
      <color indexed="8"/>
      <name val="Arial"/>
      <family val="2"/>
    </font>
    <font>
      <b/>
      <sz val="10"/>
      <color indexed="30"/>
      <name val="Arial"/>
      <family val="2"/>
    </font>
    <font>
      <sz val="10"/>
      <color indexed="17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12">
    <border>
      <left/>
      <right/>
      <top/>
      <bottom/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8">
    <xf numFmtId="0" fontId="0" fillId="0" borderId="0">
      <alignment vertical="top"/>
    </xf>
    <xf numFmtId="3" fontId="15" fillId="0" borderId="0" applyFill="0" applyBorder="0" applyProtection="0">
      <alignment vertical="top"/>
    </xf>
    <xf numFmtId="164" fontId="15" fillId="0" borderId="0" applyFill="0" applyBorder="0" applyProtection="0">
      <alignment vertical="top"/>
    </xf>
    <xf numFmtId="0" fontId="15" fillId="0" borderId="0" applyFill="0" applyBorder="0" applyProtection="0">
      <alignment vertical="top"/>
    </xf>
    <xf numFmtId="2" fontId="15" fillId="0" borderId="0" applyFill="0" applyBorder="0" applyProtection="0">
      <alignment vertical="top"/>
    </xf>
    <xf numFmtId="0" fontId="14" fillId="0" borderId="0" applyNumberFormat="0" applyFill="0" applyBorder="0" applyProtection="0">
      <alignment vertical="top"/>
    </xf>
    <xf numFmtId="0" fontId="15" fillId="0" borderId="0"/>
    <xf numFmtId="0" fontId="15" fillId="0" borderId="0"/>
  </cellStyleXfs>
  <cellXfs count="75">
    <xf numFmtId="0" fontId="0" fillId="0" borderId="0" xfId="0">
      <alignment vertical="top"/>
    </xf>
    <xf numFmtId="0" fontId="0" fillId="0" borderId="0" xfId="0" applyAlignment="1"/>
    <xf numFmtId="0" fontId="0" fillId="0" borderId="0" xfId="0" applyAlignment="1">
      <alignment horizontal="center"/>
    </xf>
    <xf numFmtId="0" fontId="1" fillId="0" borderId="0" xfId="0" applyFont="1" applyAlignment="1"/>
    <xf numFmtId="0" fontId="2" fillId="0" borderId="1" xfId="0" applyFont="1" applyBorder="1" applyAlignment="1">
      <alignment horizontal="left"/>
    </xf>
    <xf numFmtId="0" fontId="3" fillId="0" borderId="0" xfId="0" applyFont="1" applyAlignment="1"/>
    <xf numFmtId="0" fontId="0" fillId="0" borderId="2" xfId="0" applyBorder="1" applyAlignment="1"/>
    <xf numFmtId="0" fontId="0" fillId="0" borderId="3" xfId="0" applyBorder="1" applyAlignment="1"/>
    <xf numFmtId="0" fontId="4" fillId="0" borderId="0" xfId="0" applyFont="1">
      <alignment vertical="top"/>
    </xf>
    <xf numFmtId="0" fontId="5" fillId="0" borderId="0" xfId="0" applyFont="1">
      <alignment vertical="top"/>
    </xf>
    <xf numFmtId="0" fontId="6" fillId="0" borderId="0" xfId="0" applyFont="1" applyAlignment="1">
      <alignment vertical="top"/>
    </xf>
    <xf numFmtId="0" fontId="5" fillId="0" borderId="0" xfId="0" applyFont="1" applyAlignment="1">
      <alignment horizontal="left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0" fillId="0" borderId="4" xfId="0" applyFont="1" applyBorder="1" applyAlignment="1">
      <alignment horizontal="center"/>
    </xf>
    <xf numFmtId="0" fontId="7" fillId="0" borderId="0" xfId="0" applyFont="1">
      <alignment vertical="top"/>
    </xf>
    <xf numFmtId="0" fontId="3" fillId="0" borderId="0" xfId="0" applyFont="1">
      <alignment vertical="top"/>
    </xf>
    <xf numFmtId="0" fontId="7" fillId="0" borderId="0" xfId="0" applyFont="1" applyAlignment="1">
      <alignment horizontal="center"/>
    </xf>
    <xf numFmtId="0" fontId="6" fillId="0" borderId="0" xfId="0" applyFont="1">
      <alignment vertical="top"/>
    </xf>
    <xf numFmtId="0" fontId="0" fillId="0" borderId="2" xfId="0" applyBorder="1">
      <alignment vertical="top"/>
    </xf>
    <xf numFmtId="0" fontId="0" fillId="0" borderId="3" xfId="0" applyBorder="1">
      <alignment vertical="top"/>
    </xf>
    <xf numFmtId="165" fontId="7" fillId="0" borderId="0" xfId="0" applyNumberFormat="1" applyFont="1">
      <alignment vertical="top"/>
    </xf>
    <xf numFmtId="0" fontId="3" fillId="0" borderId="4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9" fillId="0" borderId="0" xfId="0" applyFont="1" applyAlignment="1"/>
    <xf numFmtId="0" fontId="9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NumberFormat="1" applyFont="1" applyAlignment="1">
      <alignment horizontal="left"/>
    </xf>
    <xf numFmtId="0" fontId="10" fillId="0" borderId="0" xfId="0" applyNumberFormat="1" applyFont="1" applyAlignment="1">
      <alignment horizontal="left"/>
    </xf>
    <xf numFmtId="0" fontId="2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center" wrapText="1"/>
    </xf>
    <xf numFmtId="0" fontId="0" fillId="0" borderId="0" xfId="0" applyFont="1" applyAlignment="1">
      <alignment horizontal="left" wrapText="1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horizontal="left" vertical="center" wrapText="1"/>
    </xf>
    <xf numFmtId="0" fontId="0" fillId="0" borderId="0" xfId="0" applyFont="1">
      <alignment vertical="top"/>
    </xf>
    <xf numFmtId="0" fontId="0" fillId="0" borderId="0" xfId="0" applyFont="1" applyAlignment="1">
      <alignment horizontal="center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left" wrapText="1"/>
    </xf>
    <xf numFmtId="0" fontId="11" fillId="0" borderId="0" xfId="6" applyFont="1" applyAlignment="1">
      <alignment horizontal="left" vertical="center"/>
    </xf>
    <xf numFmtId="0" fontId="11" fillId="0" borderId="0" xfId="6" applyFont="1" applyAlignment="1">
      <alignment horizontal="center" vertical="center"/>
    </xf>
    <xf numFmtId="0" fontId="12" fillId="0" borderId="0" xfId="7" applyFont="1" applyAlignment="1">
      <alignment horizontal="left"/>
    </xf>
    <xf numFmtId="0" fontId="12" fillId="0" borderId="0" xfId="7" applyFont="1" applyAlignment="1">
      <alignment horizontal="center" wrapText="1"/>
    </xf>
    <xf numFmtId="0" fontId="12" fillId="0" borderId="0" xfId="7" applyFont="1" applyAlignment="1">
      <alignment horizontal="left" wrapText="1"/>
    </xf>
    <xf numFmtId="0" fontId="12" fillId="0" borderId="0" xfId="6" applyFont="1"/>
    <xf numFmtId="0" fontId="12" fillId="0" borderId="0" xfId="6" applyFont="1" applyAlignment="1">
      <alignment horizontal="center"/>
    </xf>
    <xf numFmtId="0" fontId="12" fillId="0" borderId="0" xfId="6" applyFont="1" applyAlignment="1">
      <alignment horizontal="left"/>
    </xf>
    <xf numFmtId="0" fontId="0" fillId="0" borderId="0" xfId="0" applyAlignment="1">
      <alignment horizontal="left"/>
    </xf>
    <xf numFmtId="0" fontId="13" fillId="0" borderId="0" xfId="0" applyFont="1" applyAlignment="1">
      <alignment horizontal="left"/>
    </xf>
    <xf numFmtId="0" fontId="0" fillId="0" borderId="5" xfId="0" applyFont="1" applyBorder="1" applyAlignment="1">
      <alignment horizontal="center"/>
    </xf>
    <xf numFmtId="0" fontId="0" fillId="0" borderId="6" xfId="0" applyFont="1" applyBorder="1">
      <alignment vertical="top"/>
    </xf>
    <xf numFmtId="0" fontId="0" fillId="0" borderId="7" xfId="0" applyFont="1" applyBorder="1" applyAlignment="1">
      <alignment horizontal="center"/>
    </xf>
    <xf numFmtId="0" fontId="0" fillId="0" borderId="8" xfId="0" applyFont="1" applyBorder="1">
      <alignment vertical="top"/>
    </xf>
    <xf numFmtId="0" fontId="14" fillId="0" borderId="0" xfId="5" applyNumberFormat="1" applyFont="1" applyFill="1" applyBorder="1" applyAlignment="1" applyProtection="1">
      <alignment horizontal="left"/>
    </xf>
    <xf numFmtId="0" fontId="0" fillId="0" borderId="9" xfId="0" applyFont="1" applyBorder="1" applyAlignment="1">
      <alignment horizontal="center"/>
    </xf>
    <xf numFmtId="0" fontId="0" fillId="0" borderId="10" xfId="0" applyFont="1" applyBorder="1">
      <alignment vertical="top"/>
    </xf>
    <xf numFmtId="0" fontId="2" fillId="2" borderId="11" xfId="0" applyFont="1" applyFill="1" applyBorder="1" applyAlignment="1">
      <alignment horizontal="left" vertical="top" wrapText="1" indent="1"/>
    </xf>
    <xf numFmtId="0" fontId="2" fillId="2" borderId="11" xfId="0" applyFont="1" applyFill="1" applyBorder="1" applyAlignment="1">
      <alignment horizontal="center" vertical="top" wrapText="1"/>
    </xf>
    <xf numFmtId="0" fontId="2" fillId="2" borderId="11" xfId="0" applyFont="1" applyFill="1" applyBorder="1" applyAlignment="1">
      <alignment horizontal="right" vertical="top" wrapText="1"/>
    </xf>
    <xf numFmtId="0" fontId="14" fillId="2" borderId="11" xfId="5" applyNumberFormat="1" applyFont="1" applyFill="1" applyBorder="1" applyAlignment="1" applyProtection="1">
      <alignment horizontal="right" vertical="top" wrapText="1"/>
    </xf>
    <xf numFmtId="168" fontId="0" fillId="0" borderId="0" xfId="0" applyNumberFormat="1" applyAlignment="1"/>
    <xf numFmtId="0" fontId="16" fillId="0" borderId="0" xfId="0" applyFont="1" applyAlignment="1">
      <alignment horizontal="left" vertical="center" wrapText="1"/>
    </xf>
    <xf numFmtId="0" fontId="16" fillId="0" borderId="0" xfId="0" applyFont="1" applyAlignment="1">
      <alignment horizontal="center" vertical="center" wrapText="1"/>
    </xf>
    <xf numFmtId="169" fontId="16" fillId="0" borderId="0" xfId="0" applyNumberFormat="1" applyFont="1" applyAlignment="1">
      <alignment vertical="center" wrapText="1"/>
    </xf>
    <xf numFmtId="0" fontId="16" fillId="0" borderId="0" xfId="0" applyFont="1" applyAlignment="1">
      <alignment vertical="center" wrapText="1"/>
    </xf>
  </cellXfs>
  <cellStyles count="8">
    <cellStyle name="Comma0" xfId="1"/>
    <cellStyle name="Currency0" xfId="2"/>
    <cellStyle name="Date" xfId="3"/>
    <cellStyle name="Fixed" xfId="4"/>
    <cellStyle name="Hyperlink" xfId="5" builtinId="8"/>
    <cellStyle name="Normal" xfId="0" builtinId="0"/>
    <cellStyle name="Normal_A" xfId="6"/>
    <cellStyle name="Normal_A_1" xfId="7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ER Vul - O-C Diagr.</a:t>
            </a:r>
          </a:p>
        </c:rich>
      </c:tx>
      <c:layout>
        <c:manualLayout>
          <c:xMode val="edge"/>
          <c:yMode val="edge"/>
          <c:x val="0.36672361625425004"/>
          <c:y val="3.14465408805031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940589635330701"/>
          <c:y val="0.23584978088695488"/>
          <c:w val="0.79456772151531452"/>
          <c:h val="0.56603947412869171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Active!$F$21:$F$250</c:f>
              <c:numCache>
                <c:formatCode>General</c:formatCode>
                <c:ptCount val="230"/>
                <c:pt idx="0">
                  <c:v>-10002.5</c:v>
                </c:pt>
                <c:pt idx="1">
                  <c:v>-10001</c:v>
                </c:pt>
                <c:pt idx="2">
                  <c:v>-9992.5</c:v>
                </c:pt>
                <c:pt idx="3">
                  <c:v>-9981</c:v>
                </c:pt>
                <c:pt idx="4">
                  <c:v>-9971</c:v>
                </c:pt>
                <c:pt idx="5">
                  <c:v>-9961</c:v>
                </c:pt>
                <c:pt idx="6">
                  <c:v>-9958</c:v>
                </c:pt>
                <c:pt idx="7">
                  <c:v>-9948</c:v>
                </c:pt>
                <c:pt idx="8">
                  <c:v>-9941</c:v>
                </c:pt>
                <c:pt idx="9">
                  <c:v>-9624</c:v>
                </c:pt>
                <c:pt idx="10">
                  <c:v>-9061</c:v>
                </c:pt>
                <c:pt idx="11">
                  <c:v>-7351</c:v>
                </c:pt>
                <c:pt idx="12">
                  <c:v>-6954</c:v>
                </c:pt>
                <c:pt idx="13">
                  <c:v>-6912.5</c:v>
                </c:pt>
                <c:pt idx="14">
                  <c:v>-6443</c:v>
                </c:pt>
                <c:pt idx="15">
                  <c:v>-6443</c:v>
                </c:pt>
                <c:pt idx="16">
                  <c:v>-6441.5</c:v>
                </c:pt>
                <c:pt idx="17">
                  <c:v>-6440</c:v>
                </c:pt>
                <c:pt idx="18">
                  <c:v>-6431.5</c:v>
                </c:pt>
                <c:pt idx="19">
                  <c:v>-6430</c:v>
                </c:pt>
                <c:pt idx="20">
                  <c:v>-6430</c:v>
                </c:pt>
                <c:pt idx="21">
                  <c:v>-6428.5</c:v>
                </c:pt>
                <c:pt idx="22">
                  <c:v>-6424.5</c:v>
                </c:pt>
                <c:pt idx="23">
                  <c:v>-6421.5</c:v>
                </c:pt>
                <c:pt idx="24">
                  <c:v>-6403</c:v>
                </c:pt>
                <c:pt idx="25">
                  <c:v>-6403</c:v>
                </c:pt>
                <c:pt idx="26">
                  <c:v>-6380</c:v>
                </c:pt>
                <c:pt idx="27">
                  <c:v>-5945.5</c:v>
                </c:pt>
                <c:pt idx="28">
                  <c:v>-5831</c:v>
                </c:pt>
                <c:pt idx="29">
                  <c:v>-5819.5</c:v>
                </c:pt>
                <c:pt idx="30">
                  <c:v>-2162.5</c:v>
                </c:pt>
                <c:pt idx="31">
                  <c:v>-2122.5</c:v>
                </c:pt>
                <c:pt idx="32">
                  <c:v>-2091</c:v>
                </c:pt>
                <c:pt idx="33">
                  <c:v>-1651</c:v>
                </c:pt>
                <c:pt idx="34">
                  <c:v>0</c:v>
                </c:pt>
                <c:pt idx="35">
                  <c:v>0</c:v>
                </c:pt>
                <c:pt idx="36">
                  <c:v>1.5</c:v>
                </c:pt>
                <c:pt idx="37">
                  <c:v>364</c:v>
                </c:pt>
                <c:pt idx="38">
                  <c:v>365.5</c:v>
                </c:pt>
                <c:pt idx="39">
                  <c:v>5065.5</c:v>
                </c:pt>
                <c:pt idx="40">
                  <c:v>5074</c:v>
                </c:pt>
                <c:pt idx="41">
                  <c:v>5077</c:v>
                </c:pt>
                <c:pt idx="42">
                  <c:v>5082.5</c:v>
                </c:pt>
                <c:pt idx="43">
                  <c:v>5084</c:v>
                </c:pt>
                <c:pt idx="44">
                  <c:v>5084</c:v>
                </c:pt>
                <c:pt idx="45">
                  <c:v>5145.5</c:v>
                </c:pt>
                <c:pt idx="46">
                  <c:v>6094</c:v>
                </c:pt>
                <c:pt idx="47">
                  <c:v>6094</c:v>
                </c:pt>
                <c:pt idx="48">
                  <c:v>6094</c:v>
                </c:pt>
                <c:pt idx="49">
                  <c:v>6094</c:v>
                </c:pt>
                <c:pt idx="50">
                  <c:v>6095.5</c:v>
                </c:pt>
                <c:pt idx="51">
                  <c:v>6095.5</c:v>
                </c:pt>
                <c:pt idx="52">
                  <c:v>6095.5</c:v>
                </c:pt>
                <c:pt idx="53">
                  <c:v>6095.5</c:v>
                </c:pt>
                <c:pt idx="54">
                  <c:v>6667</c:v>
                </c:pt>
                <c:pt idx="55">
                  <c:v>6667</c:v>
                </c:pt>
                <c:pt idx="56">
                  <c:v>6667</c:v>
                </c:pt>
                <c:pt idx="57">
                  <c:v>6667</c:v>
                </c:pt>
                <c:pt idx="58">
                  <c:v>6667</c:v>
                </c:pt>
                <c:pt idx="59">
                  <c:v>6668.5</c:v>
                </c:pt>
                <c:pt idx="60">
                  <c:v>6668.5</c:v>
                </c:pt>
                <c:pt idx="61">
                  <c:v>6668.5</c:v>
                </c:pt>
                <c:pt idx="62">
                  <c:v>6668.5</c:v>
                </c:pt>
                <c:pt idx="63">
                  <c:v>6668.5</c:v>
                </c:pt>
                <c:pt idx="64">
                  <c:v>6670</c:v>
                </c:pt>
                <c:pt idx="65">
                  <c:v>6670</c:v>
                </c:pt>
                <c:pt idx="66">
                  <c:v>6670</c:v>
                </c:pt>
                <c:pt idx="67">
                  <c:v>6670</c:v>
                </c:pt>
                <c:pt idx="68">
                  <c:v>6670</c:v>
                </c:pt>
                <c:pt idx="69">
                  <c:v>6670</c:v>
                </c:pt>
                <c:pt idx="70">
                  <c:v>7217</c:v>
                </c:pt>
                <c:pt idx="71">
                  <c:v>7217</c:v>
                </c:pt>
                <c:pt idx="72">
                  <c:v>7217</c:v>
                </c:pt>
                <c:pt idx="73">
                  <c:v>7217</c:v>
                </c:pt>
                <c:pt idx="74">
                  <c:v>7218.5</c:v>
                </c:pt>
                <c:pt idx="75">
                  <c:v>7781</c:v>
                </c:pt>
                <c:pt idx="76">
                  <c:v>7835.5</c:v>
                </c:pt>
                <c:pt idx="77">
                  <c:v>8191</c:v>
                </c:pt>
                <c:pt idx="78">
                  <c:v>8191</c:v>
                </c:pt>
                <c:pt idx="79">
                  <c:v>8191</c:v>
                </c:pt>
                <c:pt idx="80">
                  <c:v>8192.5</c:v>
                </c:pt>
                <c:pt idx="81">
                  <c:v>8192.5</c:v>
                </c:pt>
                <c:pt idx="82">
                  <c:v>8192.5</c:v>
                </c:pt>
                <c:pt idx="83">
                  <c:v>8194</c:v>
                </c:pt>
                <c:pt idx="84">
                  <c:v>8194</c:v>
                </c:pt>
                <c:pt idx="85">
                  <c:v>8194</c:v>
                </c:pt>
                <c:pt idx="86">
                  <c:v>8238</c:v>
                </c:pt>
                <c:pt idx="87">
                  <c:v>8238.5</c:v>
                </c:pt>
                <c:pt idx="88">
                  <c:v>8238.5</c:v>
                </c:pt>
                <c:pt idx="89">
                  <c:v>8238.5</c:v>
                </c:pt>
                <c:pt idx="90">
                  <c:v>8247</c:v>
                </c:pt>
                <c:pt idx="91">
                  <c:v>8247</c:v>
                </c:pt>
                <c:pt idx="92">
                  <c:v>8247</c:v>
                </c:pt>
                <c:pt idx="93">
                  <c:v>8324</c:v>
                </c:pt>
                <c:pt idx="94">
                  <c:v>8340</c:v>
                </c:pt>
                <c:pt idx="95">
                  <c:v>8340</c:v>
                </c:pt>
                <c:pt idx="96">
                  <c:v>8340</c:v>
                </c:pt>
                <c:pt idx="97">
                  <c:v>8340</c:v>
                </c:pt>
                <c:pt idx="98">
                  <c:v>8671</c:v>
                </c:pt>
                <c:pt idx="99">
                  <c:v>8671</c:v>
                </c:pt>
                <c:pt idx="100">
                  <c:v>8671</c:v>
                </c:pt>
                <c:pt idx="101">
                  <c:v>8679.5</c:v>
                </c:pt>
                <c:pt idx="102">
                  <c:v>8679.5</c:v>
                </c:pt>
                <c:pt idx="103">
                  <c:v>8679.5</c:v>
                </c:pt>
                <c:pt idx="104">
                  <c:v>8689.5</c:v>
                </c:pt>
                <c:pt idx="105">
                  <c:v>8689.5</c:v>
                </c:pt>
                <c:pt idx="106">
                  <c:v>8689.5</c:v>
                </c:pt>
                <c:pt idx="107">
                  <c:v>8701</c:v>
                </c:pt>
                <c:pt idx="108">
                  <c:v>8701</c:v>
                </c:pt>
                <c:pt idx="109">
                  <c:v>8701</c:v>
                </c:pt>
                <c:pt idx="110">
                  <c:v>8714</c:v>
                </c:pt>
                <c:pt idx="111">
                  <c:v>8714</c:v>
                </c:pt>
                <c:pt idx="112">
                  <c:v>8714</c:v>
                </c:pt>
                <c:pt idx="113">
                  <c:v>8714</c:v>
                </c:pt>
                <c:pt idx="114">
                  <c:v>8717</c:v>
                </c:pt>
                <c:pt idx="115">
                  <c:v>8717</c:v>
                </c:pt>
                <c:pt idx="116">
                  <c:v>8717</c:v>
                </c:pt>
                <c:pt idx="117">
                  <c:v>8717</c:v>
                </c:pt>
                <c:pt idx="118">
                  <c:v>8744</c:v>
                </c:pt>
                <c:pt idx="119">
                  <c:v>8744</c:v>
                </c:pt>
                <c:pt idx="120">
                  <c:v>8744</c:v>
                </c:pt>
                <c:pt idx="121">
                  <c:v>8744</c:v>
                </c:pt>
                <c:pt idx="122">
                  <c:v>8745.5</c:v>
                </c:pt>
                <c:pt idx="123">
                  <c:v>8745.5</c:v>
                </c:pt>
                <c:pt idx="124">
                  <c:v>8745.5</c:v>
                </c:pt>
                <c:pt idx="125">
                  <c:v>8784</c:v>
                </c:pt>
                <c:pt idx="126">
                  <c:v>8784</c:v>
                </c:pt>
                <c:pt idx="127">
                  <c:v>8784</c:v>
                </c:pt>
                <c:pt idx="128">
                  <c:v>8788.5</c:v>
                </c:pt>
                <c:pt idx="129">
                  <c:v>8788.5</c:v>
                </c:pt>
                <c:pt idx="130">
                  <c:v>8788.5</c:v>
                </c:pt>
                <c:pt idx="131">
                  <c:v>8795.5</c:v>
                </c:pt>
                <c:pt idx="132">
                  <c:v>8795.5</c:v>
                </c:pt>
                <c:pt idx="133">
                  <c:v>8795.5</c:v>
                </c:pt>
                <c:pt idx="134">
                  <c:v>8795.5</c:v>
                </c:pt>
                <c:pt idx="135">
                  <c:v>9201</c:v>
                </c:pt>
                <c:pt idx="136">
                  <c:v>9267</c:v>
                </c:pt>
                <c:pt idx="137">
                  <c:v>9267</c:v>
                </c:pt>
                <c:pt idx="138">
                  <c:v>9267</c:v>
                </c:pt>
                <c:pt idx="139">
                  <c:v>9268.5</c:v>
                </c:pt>
                <c:pt idx="140">
                  <c:v>9268.5</c:v>
                </c:pt>
                <c:pt idx="141">
                  <c:v>9268.5</c:v>
                </c:pt>
                <c:pt idx="142">
                  <c:v>9784</c:v>
                </c:pt>
                <c:pt idx="143">
                  <c:v>11380</c:v>
                </c:pt>
                <c:pt idx="144">
                  <c:v>11380</c:v>
                </c:pt>
                <c:pt idx="145">
                  <c:v>11922.5</c:v>
                </c:pt>
                <c:pt idx="146">
                  <c:v>11922.5</c:v>
                </c:pt>
                <c:pt idx="147">
                  <c:v>11922.5</c:v>
                </c:pt>
                <c:pt idx="148">
                  <c:v>11922.5</c:v>
                </c:pt>
                <c:pt idx="149">
                  <c:v>11925.5</c:v>
                </c:pt>
                <c:pt idx="150">
                  <c:v>11932.5</c:v>
                </c:pt>
                <c:pt idx="151">
                  <c:v>11932.5</c:v>
                </c:pt>
                <c:pt idx="152">
                  <c:v>11934</c:v>
                </c:pt>
                <c:pt idx="153">
                  <c:v>11934</c:v>
                </c:pt>
                <c:pt idx="154">
                  <c:v>11934</c:v>
                </c:pt>
                <c:pt idx="155">
                  <c:v>11934</c:v>
                </c:pt>
                <c:pt idx="156">
                  <c:v>11952.5</c:v>
                </c:pt>
                <c:pt idx="157">
                  <c:v>11952.5</c:v>
                </c:pt>
                <c:pt idx="158">
                  <c:v>11952.5</c:v>
                </c:pt>
                <c:pt idx="159">
                  <c:v>11952.5</c:v>
                </c:pt>
                <c:pt idx="160">
                  <c:v>11954</c:v>
                </c:pt>
                <c:pt idx="161">
                  <c:v>11954</c:v>
                </c:pt>
                <c:pt idx="162">
                  <c:v>11955.5</c:v>
                </c:pt>
                <c:pt idx="163">
                  <c:v>11955.5</c:v>
                </c:pt>
                <c:pt idx="164">
                  <c:v>11955.5</c:v>
                </c:pt>
                <c:pt idx="165">
                  <c:v>11955.5</c:v>
                </c:pt>
                <c:pt idx="166">
                  <c:v>12917</c:v>
                </c:pt>
                <c:pt idx="167">
                  <c:v>13438</c:v>
                </c:pt>
                <c:pt idx="168">
                  <c:v>13438</c:v>
                </c:pt>
                <c:pt idx="169">
                  <c:v>13438</c:v>
                </c:pt>
                <c:pt idx="170">
                  <c:v>13439.5</c:v>
                </c:pt>
                <c:pt idx="171">
                  <c:v>13439.5</c:v>
                </c:pt>
                <c:pt idx="172">
                  <c:v>13439.5</c:v>
                </c:pt>
                <c:pt idx="173">
                  <c:v>14535.5</c:v>
                </c:pt>
                <c:pt idx="174">
                  <c:v>14981</c:v>
                </c:pt>
                <c:pt idx="175">
                  <c:v>15022.5</c:v>
                </c:pt>
                <c:pt idx="176">
                  <c:v>15022.5</c:v>
                </c:pt>
                <c:pt idx="177">
                  <c:v>15542.5</c:v>
                </c:pt>
                <c:pt idx="178">
                  <c:v>15542.5</c:v>
                </c:pt>
                <c:pt idx="179">
                  <c:v>15542.5</c:v>
                </c:pt>
                <c:pt idx="180">
                  <c:v>15542.5</c:v>
                </c:pt>
                <c:pt idx="181">
                  <c:v>15545.5</c:v>
                </c:pt>
                <c:pt idx="182">
                  <c:v>15545.5</c:v>
                </c:pt>
                <c:pt idx="183">
                  <c:v>15545.5</c:v>
                </c:pt>
                <c:pt idx="184">
                  <c:v>15555.5</c:v>
                </c:pt>
                <c:pt idx="185">
                  <c:v>15555.5</c:v>
                </c:pt>
                <c:pt idx="186">
                  <c:v>15555.5</c:v>
                </c:pt>
                <c:pt idx="187">
                  <c:v>16054</c:v>
                </c:pt>
                <c:pt idx="188">
                  <c:v>16055.5</c:v>
                </c:pt>
                <c:pt idx="189">
                  <c:v>16055.5</c:v>
                </c:pt>
                <c:pt idx="190">
                  <c:v>17131</c:v>
                </c:pt>
                <c:pt idx="191">
                  <c:v>17634</c:v>
                </c:pt>
                <c:pt idx="192">
                  <c:v>17662.5</c:v>
                </c:pt>
                <c:pt idx="193">
                  <c:v>18215.5</c:v>
                </c:pt>
                <c:pt idx="194">
                  <c:v>19179.5</c:v>
                </c:pt>
                <c:pt idx="195">
                  <c:v>19181</c:v>
                </c:pt>
                <c:pt idx="196">
                  <c:v>19182.5</c:v>
                </c:pt>
                <c:pt idx="197">
                  <c:v>19219.5</c:v>
                </c:pt>
                <c:pt idx="198">
                  <c:v>19219.5</c:v>
                </c:pt>
                <c:pt idx="199">
                  <c:v>19702.5</c:v>
                </c:pt>
                <c:pt idx="200">
                  <c:v>19806</c:v>
                </c:pt>
                <c:pt idx="201">
                  <c:v>19806</c:v>
                </c:pt>
                <c:pt idx="202">
                  <c:v>19906</c:v>
                </c:pt>
                <c:pt idx="203">
                  <c:v>19906</c:v>
                </c:pt>
                <c:pt idx="204">
                  <c:v>20267</c:v>
                </c:pt>
                <c:pt idx="205">
                  <c:v>20771</c:v>
                </c:pt>
                <c:pt idx="206">
                  <c:v>21781</c:v>
                </c:pt>
                <c:pt idx="207">
                  <c:v>21781</c:v>
                </c:pt>
                <c:pt idx="208">
                  <c:v>21781</c:v>
                </c:pt>
                <c:pt idx="209">
                  <c:v>22954</c:v>
                </c:pt>
                <c:pt idx="210">
                  <c:v>24546</c:v>
                </c:pt>
                <c:pt idx="211">
                  <c:v>25408</c:v>
                </c:pt>
                <c:pt idx="212">
                  <c:v>26592.5</c:v>
                </c:pt>
                <c:pt idx="213">
                  <c:v>27621</c:v>
                </c:pt>
              </c:numCache>
            </c:numRef>
          </c:xVal>
          <c:yVal>
            <c:numRef>
              <c:f>Active!$H$21:$H$250</c:f>
              <c:numCache>
                <c:formatCode>General</c:formatCode>
                <c:ptCount val="230"/>
                <c:pt idx="0">
                  <c:v>3.5224999010097235E-5</c:v>
                </c:pt>
                <c:pt idx="1">
                  <c:v>-1.7105910003010649E-2</c:v>
                </c:pt>
                <c:pt idx="2">
                  <c:v>-9.0567500592442229E-4</c:v>
                </c:pt>
                <c:pt idx="3">
                  <c:v>-4.4987709996348713E-2</c:v>
                </c:pt>
                <c:pt idx="4">
                  <c:v>-3.9928610000060871E-2</c:v>
                </c:pt>
                <c:pt idx="5">
                  <c:v>1.913048999995226E-2</c:v>
                </c:pt>
                <c:pt idx="6">
                  <c:v>-1.1517800012370571E-3</c:v>
                </c:pt>
                <c:pt idx="7">
                  <c:v>-5.6092680002620909E-2</c:v>
                </c:pt>
                <c:pt idx="8">
                  <c:v>-2.2751310003513936E-2</c:v>
                </c:pt>
                <c:pt idx="9">
                  <c:v>-5.5778399982955307E-3</c:v>
                </c:pt>
                <c:pt idx="10">
                  <c:v>-2.5550510006723925E-2</c:v>
                </c:pt>
                <c:pt idx="11">
                  <c:v>-2.0044409997353796E-2</c:v>
                </c:pt>
                <c:pt idx="12">
                  <c:v>-3.7981400018907152E-3</c:v>
                </c:pt>
                <c:pt idx="13">
                  <c:v>-7.0287499693222344E-4</c:v>
                </c:pt>
                <c:pt idx="14">
                  <c:v>-6.878129999677185E-3</c:v>
                </c:pt>
                <c:pt idx="15">
                  <c:v>-4.478129994822666E-3</c:v>
                </c:pt>
                <c:pt idx="16">
                  <c:v>-1.201926499925321E-2</c:v>
                </c:pt>
                <c:pt idx="17">
                  <c:v>-6.1604000002262183E-3</c:v>
                </c:pt>
                <c:pt idx="18">
                  <c:v>-4.9601650025579147E-3</c:v>
                </c:pt>
                <c:pt idx="19">
                  <c:v>-8.1013000017264858E-3</c:v>
                </c:pt>
                <c:pt idx="20">
                  <c:v>-6.001299996569287E-3</c:v>
                </c:pt>
                <c:pt idx="21">
                  <c:v>-3.2424349992652424E-3</c:v>
                </c:pt>
                <c:pt idx="22">
                  <c:v>-2.6187949988525361E-3</c:v>
                </c:pt>
                <c:pt idx="23">
                  <c:v>1.0989349975716323E-3</c:v>
                </c:pt>
                <c:pt idx="24">
                  <c:v>-9.6417300010216422E-3</c:v>
                </c:pt>
                <c:pt idx="25">
                  <c:v>-5.5417300027329475E-3</c:v>
                </c:pt>
                <c:pt idx="26">
                  <c:v>-5.8057999995071441E-3</c:v>
                </c:pt>
                <c:pt idx="27">
                  <c:v>-7.6879050029674545E-3</c:v>
                </c:pt>
                <c:pt idx="28">
                  <c:v>-9.4612100001540966E-3</c:v>
                </c:pt>
                <c:pt idx="29">
                  <c:v>-9.5432449961663224E-3</c:v>
                </c:pt>
                <c:pt idx="34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77F-480F-8FF0-98B3EA7F2CCC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Active!$F$21:$F$233</c:f>
              <c:numCache>
                <c:formatCode>General</c:formatCode>
                <c:ptCount val="213"/>
                <c:pt idx="0">
                  <c:v>-10002.5</c:v>
                </c:pt>
                <c:pt idx="1">
                  <c:v>-10001</c:v>
                </c:pt>
                <c:pt idx="2">
                  <c:v>-9992.5</c:v>
                </c:pt>
                <c:pt idx="3">
                  <c:v>-9981</c:v>
                </c:pt>
                <c:pt idx="4">
                  <c:v>-9971</c:v>
                </c:pt>
                <c:pt idx="5">
                  <c:v>-9961</c:v>
                </c:pt>
                <c:pt idx="6">
                  <c:v>-9958</c:v>
                </c:pt>
                <c:pt idx="7">
                  <c:v>-9948</c:v>
                </c:pt>
                <c:pt idx="8">
                  <c:v>-9941</c:v>
                </c:pt>
                <c:pt idx="9">
                  <c:v>-9624</c:v>
                </c:pt>
                <c:pt idx="10">
                  <c:v>-9061</c:v>
                </c:pt>
                <c:pt idx="11">
                  <c:v>-7351</c:v>
                </c:pt>
                <c:pt idx="12">
                  <c:v>-6954</c:v>
                </c:pt>
                <c:pt idx="13">
                  <c:v>-6912.5</c:v>
                </c:pt>
                <c:pt idx="14">
                  <c:v>-6443</c:v>
                </c:pt>
                <c:pt idx="15">
                  <c:v>-6443</c:v>
                </c:pt>
                <c:pt idx="16">
                  <c:v>-6441.5</c:v>
                </c:pt>
                <c:pt idx="17">
                  <c:v>-6440</c:v>
                </c:pt>
                <c:pt idx="18">
                  <c:v>-6431.5</c:v>
                </c:pt>
                <c:pt idx="19">
                  <c:v>-6430</c:v>
                </c:pt>
                <c:pt idx="20">
                  <c:v>-6430</c:v>
                </c:pt>
                <c:pt idx="21">
                  <c:v>-6428.5</c:v>
                </c:pt>
                <c:pt idx="22">
                  <c:v>-6424.5</c:v>
                </c:pt>
                <c:pt idx="23">
                  <c:v>-6421.5</c:v>
                </c:pt>
                <c:pt idx="24">
                  <c:v>-6403</c:v>
                </c:pt>
                <c:pt idx="25">
                  <c:v>-6403</c:v>
                </c:pt>
                <c:pt idx="26">
                  <c:v>-6380</c:v>
                </c:pt>
                <c:pt idx="27">
                  <c:v>-5945.5</c:v>
                </c:pt>
                <c:pt idx="28">
                  <c:v>-5831</c:v>
                </c:pt>
                <c:pt idx="29">
                  <c:v>-5819.5</c:v>
                </c:pt>
                <c:pt idx="30">
                  <c:v>-2162.5</c:v>
                </c:pt>
                <c:pt idx="31">
                  <c:v>-2122.5</c:v>
                </c:pt>
                <c:pt idx="32">
                  <c:v>-2091</c:v>
                </c:pt>
                <c:pt idx="33">
                  <c:v>-1651</c:v>
                </c:pt>
                <c:pt idx="34">
                  <c:v>0</c:v>
                </c:pt>
                <c:pt idx="35">
                  <c:v>0</c:v>
                </c:pt>
                <c:pt idx="36">
                  <c:v>1.5</c:v>
                </c:pt>
                <c:pt idx="37">
                  <c:v>364</c:v>
                </c:pt>
                <c:pt idx="38">
                  <c:v>365.5</c:v>
                </c:pt>
                <c:pt idx="39">
                  <c:v>5065.5</c:v>
                </c:pt>
                <c:pt idx="40">
                  <c:v>5074</c:v>
                </c:pt>
                <c:pt idx="41">
                  <c:v>5077</c:v>
                </c:pt>
                <c:pt idx="42">
                  <c:v>5082.5</c:v>
                </c:pt>
                <c:pt idx="43">
                  <c:v>5084</c:v>
                </c:pt>
                <c:pt idx="44">
                  <c:v>5084</c:v>
                </c:pt>
                <c:pt idx="45">
                  <c:v>5145.5</c:v>
                </c:pt>
                <c:pt idx="46">
                  <c:v>6094</c:v>
                </c:pt>
                <c:pt idx="47">
                  <c:v>6094</c:v>
                </c:pt>
                <c:pt idx="48">
                  <c:v>6094</c:v>
                </c:pt>
                <c:pt idx="49">
                  <c:v>6094</c:v>
                </c:pt>
                <c:pt idx="50">
                  <c:v>6095.5</c:v>
                </c:pt>
                <c:pt idx="51">
                  <c:v>6095.5</c:v>
                </c:pt>
                <c:pt idx="52">
                  <c:v>6095.5</c:v>
                </c:pt>
                <c:pt idx="53">
                  <c:v>6095.5</c:v>
                </c:pt>
                <c:pt idx="54">
                  <c:v>6667</c:v>
                </c:pt>
                <c:pt idx="55">
                  <c:v>6667</c:v>
                </c:pt>
                <c:pt idx="56">
                  <c:v>6667</c:v>
                </c:pt>
                <c:pt idx="57">
                  <c:v>6667</c:v>
                </c:pt>
                <c:pt idx="58">
                  <c:v>6667</c:v>
                </c:pt>
                <c:pt idx="59">
                  <c:v>6668.5</c:v>
                </c:pt>
                <c:pt idx="60">
                  <c:v>6668.5</c:v>
                </c:pt>
                <c:pt idx="61">
                  <c:v>6668.5</c:v>
                </c:pt>
                <c:pt idx="62">
                  <c:v>6668.5</c:v>
                </c:pt>
                <c:pt idx="63">
                  <c:v>6668.5</c:v>
                </c:pt>
                <c:pt idx="64">
                  <c:v>6670</c:v>
                </c:pt>
                <c:pt idx="65">
                  <c:v>6670</c:v>
                </c:pt>
                <c:pt idx="66">
                  <c:v>6670</c:v>
                </c:pt>
                <c:pt idx="67">
                  <c:v>6670</c:v>
                </c:pt>
                <c:pt idx="68">
                  <c:v>6670</c:v>
                </c:pt>
                <c:pt idx="69">
                  <c:v>6670</c:v>
                </c:pt>
                <c:pt idx="70">
                  <c:v>7217</c:v>
                </c:pt>
                <c:pt idx="71">
                  <c:v>7217</c:v>
                </c:pt>
                <c:pt idx="72">
                  <c:v>7217</c:v>
                </c:pt>
                <c:pt idx="73">
                  <c:v>7217</c:v>
                </c:pt>
                <c:pt idx="74">
                  <c:v>7218.5</c:v>
                </c:pt>
                <c:pt idx="75">
                  <c:v>7781</c:v>
                </c:pt>
                <c:pt idx="76">
                  <c:v>7835.5</c:v>
                </c:pt>
                <c:pt idx="77">
                  <c:v>8191</c:v>
                </c:pt>
                <c:pt idx="78">
                  <c:v>8191</c:v>
                </c:pt>
                <c:pt idx="79">
                  <c:v>8191</c:v>
                </c:pt>
                <c:pt idx="80">
                  <c:v>8192.5</c:v>
                </c:pt>
                <c:pt idx="81">
                  <c:v>8192.5</c:v>
                </c:pt>
                <c:pt idx="82">
                  <c:v>8192.5</c:v>
                </c:pt>
                <c:pt idx="83">
                  <c:v>8194</c:v>
                </c:pt>
                <c:pt idx="84">
                  <c:v>8194</c:v>
                </c:pt>
                <c:pt idx="85">
                  <c:v>8194</c:v>
                </c:pt>
                <c:pt idx="86">
                  <c:v>8238</c:v>
                </c:pt>
                <c:pt idx="87">
                  <c:v>8238.5</c:v>
                </c:pt>
                <c:pt idx="88">
                  <c:v>8238.5</c:v>
                </c:pt>
                <c:pt idx="89">
                  <c:v>8238.5</c:v>
                </c:pt>
                <c:pt idx="90">
                  <c:v>8247</c:v>
                </c:pt>
                <c:pt idx="91">
                  <c:v>8247</c:v>
                </c:pt>
                <c:pt idx="92">
                  <c:v>8247</c:v>
                </c:pt>
                <c:pt idx="93">
                  <c:v>8324</c:v>
                </c:pt>
                <c:pt idx="94">
                  <c:v>8340</c:v>
                </c:pt>
                <c:pt idx="95">
                  <c:v>8340</c:v>
                </c:pt>
                <c:pt idx="96">
                  <c:v>8340</c:v>
                </c:pt>
                <c:pt idx="97">
                  <c:v>8340</c:v>
                </c:pt>
                <c:pt idx="98">
                  <c:v>8671</c:v>
                </c:pt>
                <c:pt idx="99">
                  <c:v>8671</c:v>
                </c:pt>
                <c:pt idx="100">
                  <c:v>8671</c:v>
                </c:pt>
                <c:pt idx="101">
                  <c:v>8679.5</c:v>
                </c:pt>
                <c:pt idx="102">
                  <c:v>8679.5</c:v>
                </c:pt>
                <c:pt idx="103">
                  <c:v>8679.5</c:v>
                </c:pt>
                <c:pt idx="104">
                  <c:v>8689.5</c:v>
                </c:pt>
                <c:pt idx="105">
                  <c:v>8689.5</c:v>
                </c:pt>
                <c:pt idx="106">
                  <c:v>8689.5</c:v>
                </c:pt>
                <c:pt idx="107">
                  <c:v>8701</c:v>
                </c:pt>
                <c:pt idx="108">
                  <c:v>8701</c:v>
                </c:pt>
                <c:pt idx="109">
                  <c:v>8701</c:v>
                </c:pt>
                <c:pt idx="110">
                  <c:v>8714</c:v>
                </c:pt>
                <c:pt idx="111">
                  <c:v>8714</c:v>
                </c:pt>
                <c:pt idx="112">
                  <c:v>8714</c:v>
                </c:pt>
                <c:pt idx="113">
                  <c:v>8714</c:v>
                </c:pt>
                <c:pt idx="114">
                  <c:v>8717</c:v>
                </c:pt>
                <c:pt idx="115">
                  <c:v>8717</c:v>
                </c:pt>
                <c:pt idx="116">
                  <c:v>8717</c:v>
                </c:pt>
                <c:pt idx="117">
                  <c:v>8717</c:v>
                </c:pt>
                <c:pt idx="118">
                  <c:v>8744</c:v>
                </c:pt>
                <c:pt idx="119">
                  <c:v>8744</c:v>
                </c:pt>
                <c:pt idx="120">
                  <c:v>8744</c:v>
                </c:pt>
                <c:pt idx="121">
                  <c:v>8744</c:v>
                </c:pt>
                <c:pt idx="122">
                  <c:v>8745.5</c:v>
                </c:pt>
                <c:pt idx="123">
                  <c:v>8745.5</c:v>
                </c:pt>
                <c:pt idx="124">
                  <c:v>8745.5</c:v>
                </c:pt>
                <c:pt idx="125">
                  <c:v>8784</c:v>
                </c:pt>
                <c:pt idx="126">
                  <c:v>8784</c:v>
                </c:pt>
                <c:pt idx="127">
                  <c:v>8784</c:v>
                </c:pt>
                <c:pt idx="128">
                  <c:v>8788.5</c:v>
                </c:pt>
                <c:pt idx="129">
                  <c:v>8788.5</c:v>
                </c:pt>
                <c:pt idx="130">
                  <c:v>8788.5</c:v>
                </c:pt>
                <c:pt idx="131">
                  <c:v>8795.5</c:v>
                </c:pt>
                <c:pt idx="132">
                  <c:v>8795.5</c:v>
                </c:pt>
                <c:pt idx="133">
                  <c:v>8795.5</c:v>
                </c:pt>
                <c:pt idx="134">
                  <c:v>8795.5</c:v>
                </c:pt>
                <c:pt idx="135">
                  <c:v>9201</c:v>
                </c:pt>
                <c:pt idx="136">
                  <c:v>9267</c:v>
                </c:pt>
                <c:pt idx="137">
                  <c:v>9267</c:v>
                </c:pt>
                <c:pt idx="138">
                  <c:v>9267</c:v>
                </c:pt>
                <c:pt idx="139">
                  <c:v>9268.5</c:v>
                </c:pt>
                <c:pt idx="140">
                  <c:v>9268.5</c:v>
                </c:pt>
                <c:pt idx="141">
                  <c:v>9268.5</c:v>
                </c:pt>
                <c:pt idx="142">
                  <c:v>9784</c:v>
                </c:pt>
                <c:pt idx="143">
                  <c:v>11380</c:v>
                </c:pt>
                <c:pt idx="144">
                  <c:v>11380</c:v>
                </c:pt>
                <c:pt idx="145">
                  <c:v>11922.5</c:v>
                </c:pt>
                <c:pt idx="146">
                  <c:v>11922.5</c:v>
                </c:pt>
                <c:pt idx="147">
                  <c:v>11922.5</c:v>
                </c:pt>
                <c:pt idx="148">
                  <c:v>11922.5</c:v>
                </c:pt>
                <c:pt idx="149">
                  <c:v>11925.5</c:v>
                </c:pt>
                <c:pt idx="150">
                  <c:v>11932.5</c:v>
                </c:pt>
                <c:pt idx="151">
                  <c:v>11932.5</c:v>
                </c:pt>
                <c:pt idx="152">
                  <c:v>11934</c:v>
                </c:pt>
                <c:pt idx="153">
                  <c:v>11934</c:v>
                </c:pt>
                <c:pt idx="154">
                  <c:v>11934</c:v>
                </c:pt>
                <c:pt idx="155">
                  <c:v>11934</c:v>
                </c:pt>
                <c:pt idx="156">
                  <c:v>11952.5</c:v>
                </c:pt>
                <c:pt idx="157">
                  <c:v>11952.5</c:v>
                </c:pt>
                <c:pt idx="158">
                  <c:v>11952.5</c:v>
                </c:pt>
                <c:pt idx="159">
                  <c:v>11952.5</c:v>
                </c:pt>
                <c:pt idx="160">
                  <c:v>11954</c:v>
                </c:pt>
                <c:pt idx="161">
                  <c:v>11954</c:v>
                </c:pt>
                <c:pt idx="162">
                  <c:v>11955.5</c:v>
                </c:pt>
                <c:pt idx="163">
                  <c:v>11955.5</c:v>
                </c:pt>
                <c:pt idx="164">
                  <c:v>11955.5</c:v>
                </c:pt>
                <c:pt idx="165">
                  <c:v>11955.5</c:v>
                </c:pt>
                <c:pt idx="166">
                  <c:v>12917</c:v>
                </c:pt>
                <c:pt idx="167">
                  <c:v>13438</c:v>
                </c:pt>
                <c:pt idx="168">
                  <c:v>13438</c:v>
                </c:pt>
                <c:pt idx="169">
                  <c:v>13438</c:v>
                </c:pt>
                <c:pt idx="170">
                  <c:v>13439.5</c:v>
                </c:pt>
                <c:pt idx="171">
                  <c:v>13439.5</c:v>
                </c:pt>
                <c:pt idx="172">
                  <c:v>13439.5</c:v>
                </c:pt>
                <c:pt idx="173">
                  <c:v>14535.5</c:v>
                </c:pt>
                <c:pt idx="174">
                  <c:v>14981</c:v>
                </c:pt>
                <c:pt idx="175">
                  <c:v>15022.5</c:v>
                </c:pt>
                <c:pt idx="176">
                  <c:v>15022.5</c:v>
                </c:pt>
                <c:pt idx="177">
                  <c:v>15542.5</c:v>
                </c:pt>
                <c:pt idx="178">
                  <c:v>15542.5</c:v>
                </c:pt>
                <c:pt idx="179">
                  <c:v>15542.5</c:v>
                </c:pt>
                <c:pt idx="180">
                  <c:v>15542.5</c:v>
                </c:pt>
                <c:pt idx="181">
                  <c:v>15545.5</c:v>
                </c:pt>
                <c:pt idx="182">
                  <c:v>15545.5</c:v>
                </c:pt>
                <c:pt idx="183">
                  <c:v>15545.5</c:v>
                </c:pt>
                <c:pt idx="184">
                  <c:v>15555.5</c:v>
                </c:pt>
                <c:pt idx="185">
                  <c:v>15555.5</c:v>
                </c:pt>
                <c:pt idx="186">
                  <c:v>15555.5</c:v>
                </c:pt>
                <c:pt idx="187">
                  <c:v>16054</c:v>
                </c:pt>
                <c:pt idx="188">
                  <c:v>16055.5</c:v>
                </c:pt>
                <c:pt idx="189">
                  <c:v>16055.5</c:v>
                </c:pt>
                <c:pt idx="190">
                  <c:v>17131</c:v>
                </c:pt>
                <c:pt idx="191">
                  <c:v>17634</c:v>
                </c:pt>
                <c:pt idx="192">
                  <c:v>17662.5</c:v>
                </c:pt>
                <c:pt idx="193">
                  <c:v>18215.5</c:v>
                </c:pt>
                <c:pt idx="194">
                  <c:v>19179.5</c:v>
                </c:pt>
                <c:pt idx="195">
                  <c:v>19181</c:v>
                </c:pt>
                <c:pt idx="196">
                  <c:v>19182.5</c:v>
                </c:pt>
                <c:pt idx="197">
                  <c:v>19219.5</c:v>
                </c:pt>
                <c:pt idx="198">
                  <c:v>19219.5</c:v>
                </c:pt>
                <c:pt idx="199">
                  <c:v>19702.5</c:v>
                </c:pt>
                <c:pt idx="200">
                  <c:v>19806</c:v>
                </c:pt>
                <c:pt idx="201">
                  <c:v>19806</c:v>
                </c:pt>
                <c:pt idx="202">
                  <c:v>19906</c:v>
                </c:pt>
                <c:pt idx="203">
                  <c:v>19906</c:v>
                </c:pt>
                <c:pt idx="204">
                  <c:v>20267</c:v>
                </c:pt>
                <c:pt idx="205">
                  <c:v>20771</c:v>
                </c:pt>
                <c:pt idx="206">
                  <c:v>21781</c:v>
                </c:pt>
                <c:pt idx="207">
                  <c:v>21781</c:v>
                </c:pt>
                <c:pt idx="208">
                  <c:v>21781</c:v>
                </c:pt>
                <c:pt idx="209">
                  <c:v>22954</c:v>
                </c:pt>
                <c:pt idx="210">
                  <c:v>24546</c:v>
                </c:pt>
                <c:pt idx="211">
                  <c:v>25408</c:v>
                </c:pt>
                <c:pt idx="212">
                  <c:v>26592.5</c:v>
                </c:pt>
              </c:numCache>
            </c:numRef>
          </c:xVal>
          <c:yVal>
            <c:numRef>
              <c:f>Active!$I$21:$I$233</c:f>
              <c:numCache>
                <c:formatCode>General</c:formatCode>
                <c:ptCount val="213"/>
                <c:pt idx="41">
                  <c:v>8.2050700002582744E-3</c:v>
                </c:pt>
                <c:pt idx="44">
                  <c:v>1.8546440005593468E-2</c:v>
                </c:pt>
                <c:pt idx="45">
                  <c:v>1.7599050042917952E-3</c:v>
                </c:pt>
                <c:pt idx="142">
                  <c:v>3.0323439998028334E-2</c:v>
                </c:pt>
                <c:pt idx="143">
                  <c:v>4.1558000011718832E-3</c:v>
                </c:pt>
                <c:pt idx="144">
                  <c:v>8.1558000019867904E-3</c:v>
                </c:pt>
                <c:pt idx="149">
                  <c:v>-8.1702949973987415E-3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77F-480F-8FF0-98B3EA7F2CCC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Active!$F$21:$F$233</c:f>
              <c:numCache>
                <c:formatCode>General</c:formatCode>
                <c:ptCount val="213"/>
                <c:pt idx="0">
                  <c:v>-10002.5</c:v>
                </c:pt>
                <c:pt idx="1">
                  <c:v>-10001</c:v>
                </c:pt>
                <c:pt idx="2">
                  <c:v>-9992.5</c:v>
                </c:pt>
                <c:pt idx="3">
                  <c:v>-9981</c:v>
                </c:pt>
                <c:pt idx="4">
                  <c:v>-9971</c:v>
                </c:pt>
                <c:pt idx="5">
                  <c:v>-9961</c:v>
                </c:pt>
                <c:pt idx="6">
                  <c:v>-9958</c:v>
                </c:pt>
                <c:pt idx="7">
                  <c:v>-9948</c:v>
                </c:pt>
                <c:pt idx="8">
                  <c:v>-9941</c:v>
                </c:pt>
                <c:pt idx="9">
                  <c:v>-9624</c:v>
                </c:pt>
                <c:pt idx="10">
                  <c:v>-9061</c:v>
                </c:pt>
                <c:pt idx="11">
                  <c:v>-7351</c:v>
                </c:pt>
                <c:pt idx="12">
                  <c:v>-6954</c:v>
                </c:pt>
                <c:pt idx="13">
                  <c:v>-6912.5</c:v>
                </c:pt>
                <c:pt idx="14">
                  <c:v>-6443</c:v>
                </c:pt>
                <c:pt idx="15">
                  <c:v>-6443</c:v>
                </c:pt>
                <c:pt idx="16">
                  <c:v>-6441.5</c:v>
                </c:pt>
                <c:pt idx="17">
                  <c:v>-6440</c:v>
                </c:pt>
                <c:pt idx="18">
                  <c:v>-6431.5</c:v>
                </c:pt>
                <c:pt idx="19">
                  <c:v>-6430</c:v>
                </c:pt>
                <c:pt idx="20">
                  <c:v>-6430</c:v>
                </c:pt>
                <c:pt idx="21">
                  <c:v>-6428.5</c:v>
                </c:pt>
                <c:pt idx="22">
                  <c:v>-6424.5</c:v>
                </c:pt>
                <c:pt idx="23">
                  <c:v>-6421.5</c:v>
                </c:pt>
                <c:pt idx="24">
                  <c:v>-6403</c:v>
                </c:pt>
                <c:pt idx="25">
                  <c:v>-6403</c:v>
                </c:pt>
                <c:pt idx="26">
                  <c:v>-6380</c:v>
                </c:pt>
                <c:pt idx="27">
                  <c:v>-5945.5</c:v>
                </c:pt>
                <c:pt idx="28">
                  <c:v>-5831</c:v>
                </c:pt>
                <c:pt idx="29">
                  <c:v>-5819.5</c:v>
                </c:pt>
                <c:pt idx="30">
                  <c:v>-2162.5</c:v>
                </c:pt>
                <c:pt idx="31">
                  <c:v>-2122.5</c:v>
                </c:pt>
                <c:pt idx="32">
                  <c:v>-2091</c:v>
                </c:pt>
                <c:pt idx="33">
                  <c:v>-1651</c:v>
                </c:pt>
                <c:pt idx="34">
                  <c:v>0</c:v>
                </c:pt>
                <c:pt idx="35">
                  <c:v>0</c:v>
                </c:pt>
                <c:pt idx="36">
                  <c:v>1.5</c:v>
                </c:pt>
                <c:pt idx="37">
                  <c:v>364</c:v>
                </c:pt>
                <c:pt idx="38">
                  <c:v>365.5</c:v>
                </c:pt>
                <c:pt idx="39">
                  <c:v>5065.5</c:v>
                </c:pt>
                <c:pt idx="40">
                  <c:v>5074</c:v>
                </c:pt>
                <c:pt idx="41">
                  <c:v>5077</c:v>
                </c:pt>
                <c:pt idx="42">
                  <c:v>5082.5</c:v>
                </c:pt>
                <c:pt idx="43">
                  <c:v>5084</c:v>
                </c:pt>
                <c:pt idx="44">
                  <c:v>5084</c:v>
                </c:pt>
                <c:pt idx="45">
                  <c:v>5145.5</c:v>
                </c:pt>
                <c:pt idx="46">
                  <c:v>6094</c:v>
                </c:pt>
                <c:pt idx="47">
                  <c:v>6094</c:v>
                </c:pt>
                <c:pt idx="48">
                  <c:v>6094</c:v>
                </c:pt>
                <c:pt idx="49">
                  <c:v>6094</c:v>
                </c:pt>
                <c:pt idx="50">
                  <c:v>6095.5</c:v>
                </c:pt>
                <c:pt idx="51">
                  <c:v>6095.5</c:v>
                </c:pt>
                <c:pt idx="52">
                  <c:v>6095.5</c:v>
                </c:pt>
                <c:pt idx="53">
                  <c:v>6095.5</c:v>
                </c:pt>
                <c:pt idx="54">
                  <c:v>6667</c:v>
                </c:pt>
                <c:pt idx="55">
                  <c:v>6667</c:v>
                </c:pt>
                <c:pt idx="56">
                  <c:v>6667</c:v>
                </c:pt>
                <c:pt idx="57">
                  <c:v>6667</c:v>
                </c:pt>
                <c:pt idx="58">
                  <c:v>6667</c:v>
                </c:pt>
                <c:pt idx="59">
                  <c:v>6668.5</c:v>
                </c:pt>
                <c:pt idx="60">
                  <c:v>6668.5</c:v>
                </c:pt>
                <c:pt idx="61">
                  <c:v>6668.5</c:v>
                </c:pt>
                <c:pt idx="62">
                  <c:v>6668.5</c:v>
                </c:pt>
                <c:pt idx="63">
                  <c:v>6668.5</c:v>
                </c:pt>
                <c:pt idx="64">
                  <c:v>6670</c:v>
                </c:pt>
                <c:pt idx="65">
                  <c:v>6670</c:v>
                </c:pt>
                <c:pt idx="66">
                  <c:v>6670</c:v>
                </c:pt>
                <c:pt idx="67">
                  <c:v>6670</c:v>
                </c:pt>
                <c:pt idx="68">
                  <c:v>6670</c:v>
                </c:pt>
                <c:pt idx="69">
                  <c:v>6670</c:v>
                </c:pt>
                <c:pt idx="70">
                  <c:v>7217</c:v>
                </c:pt>
                <c:pt idx="71">
                  <c:v>7217</c:v>
                </c:pt>
                <c:pt idx="72">
                  <c:v>7217</c:v>
                </c:pt>
                <c:pt idx="73">
                  <c:v>7217</c:v>
                </c:pt>
                <c:pt idx="74">
                  <c:v>7218.5</c:v>
                </c:pt>
                <c:pt idx="75">
                  <c:v>7781</c:v>
                </c:pt>
                <c:pt idx="76">
                  <c:v>7835.5</c:v>
                </c:pt>
                <c:pt idx="77">
                  <c:v>8191</c:v>
                </c:pt>
                <c:pt idx="78">
                  <c:v>8191</c:v>
                </c:pt>
                <c:pt idx="79">
                  <c:v>8191</c:v>
                </c:pt>
                <c:pt idx="80">
                  <c:v>8192.5</c:v>
                </c:pt>
                <c:pt idx="81">
                  <c:v>8192.5</c:v>
                </c:pt>
                <c:pt idx="82">
                  <c:v>8192.5</c:v>
                </c:pt>
                <c:pt idx="83">
                  <c:v>8194</c:v>
                </c:pt>
                <c:pt idx="84">
                  <c:v>8194</c:v>
                </c:pt>
                <c:pt idx="85">
                  <c:v>8194</c:v>
                </c:pt>
                <c:pt idx="86">
                  <c:v>8238</c:v>
                </c:pt>
                <c:pt idx="87">
                  <c:v>8238.5</c:v>
                </c:pt>
                <c:pt idx="88">
                  <c:v>8238.5</c:v>
                </c:pt>
                <c:pt idx="89">
                  <c:v>8238.5</c:v>
                </c:pt>
                <c:pt idx="90">
                  <c:v>8247</c:v>
                </c:pt>
                <c:pt idx="91">
                  <c:v>8247</c:v>
                </c:pt>
                <c:pt idx="92">
                  <c:v>8247</c:v>
                </c:pt>
                <c:pt idx="93">
                  <c:v>8324</c:v>
                </c:pt>
                <c:pt idx="94">
                  <c:v>8340</c:v>
                </c:pt>
                <c:pt idx="95">
                  <c:v>8340</c:v>
                </c:pt>
                <c:pt idx="96">
                  <c:v>8340</c:v>
                </c:pt>
                <c:pt idx="97">
                  <c:v>8340</c:v>
                </c:pt>
                <c:pt idx="98">
                  <c:v>8671</c:v>
                </c:pt>
                <c:pt idx="99">
                  <c:v>8671</c:v>
                </c:pt>
                <c:pt idx="100">
                  <c:v>8671</c:v>
                </c:pt>
                <c:pt idx="101">
                  <c:v>8679.5</c:v>
                </c:pt>
                <c:pt idx="102">
                  <c:v>8679.5</c:v>
                </c:pt>
                <c:pt idx="103">
                  <c:v>8679.5</c:v>
                </c:pt>
                <c:pt idx="104">
                  <c:v>8689.5</c:v>
                </c:pt>
                <c:pt idx="105">
                  <c:v>8689.5</c:v>
                </c:pt>
                <c:pt idx="106">
                  <c:v>8689.5</c:v>
                </c:pt>
                <c:pt idx="107">
                  <c:v>8701</c:v>
                </c:pt>
                <c:pt idx="108">
                  <c:v>8701</c:v>
                </c:pt>
                <c:pt idx="109">
                  <c:v>8701</c:v>
                </c:pt>
                <c:pt idx="110">
                  <c:v>8714</c:v>
                </c:pt>
                <c:pt idx="111">
                  <c:v>8714</c:v>
                </c:pt>
                <c:pt idx="112">
                  <c:v>8714</c:v>
                </c:pt>
                <c:pt idx="113">
                  <c:v>8714</c:v>
                </c:pt>
                <c:pt idx="114">
                  <c:v>8717</c:v>
                </c:pt>
                <c:pt idx="115">
                  <c:v>8717</c:v>
                </c:pt>
                <c:pt idx="116">
                  <c:v>8717</c:v>
                </c:pt>
                <c:pt idx="117">
                  <c:v>8717</c:v>
                </c:pt>
                <c:pt idx="118">
                  <c:v>8744</c:v>
                </c:pt>
                <c:pt idx="119">
                  <c:v>8744</c:v>
                </c:pt>
                <c:pt idx="120">
                  <c:v>8744</c:v>
                </c:pt>
                <c:pt idx="121">
                  <c:v>8744</c:v>
                </c:pt>
                <c:pt idx="122">
                  <c:v>8745.5</c:v>
                </c:pt>
                <c:pt idx="123">
                  <c:v>8745.5</c:v>
                </c:pt>
                <c:pt idx="124">
                  <c:v>8745.5</c:v>
                </c:pt>
                <c:pt idx="125">
                  <c:v>8784</c:v>
                </c:pt>
                <c:pt idx="126">
                  <c:v>8784</c:v>
                </c:pt>
                <c:pt idx="127">
                  <c:v>8784</c:v>
                </c:pt>
                <c:pt idx="128">
                  <c:v>8788.5</c:v>
                </c:pt>
                <c:pt idx="129">
                  <c:v>8788.5</c:v>
                </c:pt>
                <c:pt idx="130">
                  <c:v>8788.5</c:v>
                </c:pt>
                <c:pt idx="131">
                  <c:v>8795.5</c:v>
                </c:pt>
                <c:pt idx="132">
                  <c:v>8795.5</c:v>
                </c:pt>
                <c:pt idx="133">
                  <c:v>8795.5</c:v>
                </c:pt>
                <c:pt idx="134">
                  <c:v>8795.5</c:v>
                </c:pt>
                <c:pt idx="135">
                  <c:v>9201</c:v>
                </c:pt>
                <c:pt idx="136">
                  <c:v>9267</c:v>
                </c:pt>
                <c:pt idx="137">
                  <c:v>9267</c:v>
                </c:pt>
                <c:pt idx="138">
                  <c:v>9267</c:v>
                </c:pt>
                <c:pt idx="139">
                  <c:v>9268.5</c:v>
                </c:pt>
                <c:pt idx="140">
                  <c:v>9268.5</c:v>
                </c:pt>
                <c:pt idx="141">
                  <c:v>9268.5</c:v>
                </c:pt>
                <c:pt idx="142">
                  <c:v>9784</c:v>
                </c:pt>
                <c:pt idx="143">
                  <c:v>11380</c:v>
                </c:pt>
                <c:pt idx="144">
                  <c:v>11380</c:v>
                </c:pt>
                <c:pt idx="145">
                  <c:v>11922.5</c:v>
                </c:pt>
                <c:pt idx="146">
                  <c:v>11922.5</c:v>
                </c:pt>
                <c:pt idx="147">
                  <c:v>11922.5</c:v>
                </c:pt>
                <c:pt idx="148">
                  <c:v>11922.5</c:v>
                </c:pt>
                <c:pt idx="149">
                  <c:v>11925.5</c:v>
                </c:pt>
                <c:pt idx="150">
                  <c:v>11932.5</c:v>
                </c:pt>
                <c:pt idx="151">
                  <c:v>11932.5</c:v>
                </c:pt>
                <c:pt idx="152">
                  <c:v>11934</c:v>
                </c:pt>
                <c:pt idx="153">
                  <c:v>11934</c:v>
                </c:pt>
                <c:pt idx="154">
                  <c:v>11934</c:v>
                </c:pt>
                <c:pt idx="155">
                  <c:v>11934</c:v>
                </c:pt>
                <c:pt idx="156">
                  <c:v>11952.5</c:v>
                </c:pt>
                <c:pt idx="157">
                  <c:v>11952.5</c:v>
                </c:pt>
                <c:pt idx="158">
                  <c:v>11952.5</c:v>
                </c:pt>
                <c:pt idx="159">
                  <c:v>11952.5</c:v>
                </c:pt>
                <c:pt idx="160">
                  <c:v>11954</c:v>
                </c:pt>
                <c:pt idx="161">
                  <c:v>11954</c:v>
                </c:pt>
                <c:pt idx="162">
                  <c:v>11955.5</c:v>
                </c:pt>
                <c:pt idx="163">
                  <c:v>11955.5</c:v>
                </c:pt>
                <c:pt idx="164">
                  <c:v>11955.5</c:v>
                </c:pt>
                <c:pt idx="165">
                  <c:v>11955.5</c:v>
                </c:pt>
                <c:pt idx="166">
                  <c:v>12917</c:v>
                </c:pt>
                <c:pt idx="167">
                  <c:v>13438</c:v>
                </c:pt>
                <c:pt idx="168">
                  <c:v>13438</c:v>
                </c:pt>
                <c:pt idx="169">
                  <c:v>13438</c:v>
                </c:pt>
                <c:pt idx="170">
                  <c:v>13439.5</c:v>
                </c:pt>
                <c:pt idx="171">
                  <c:v>13439.5</c:v>
                </c:pt>
                <c:pt idx="172">
                  <c:v>13439.5</c:v>
                </c:pt>
                <c:pt idx="173">
                  <c:v>14535.5</c:v>
                </c:pt>
                <c:pt idx="174">
                  <c:v>14981</c:v>
                </c:pt>
                <c:pt idx="175">
                  <c:v>15022.5</c:v>
                </c:pt>
                <c:pt idx="176">
                  <c:v>15022.5</c:v>
                </c:pt>
                <c:pt idx="177">
                  <c:v>15542.5</c:v>
                </c:pt>
                <c:pt idx="178">
                  <c:v>15542.5</c:v>
                </c:pt>
                <c:pt idx="179">
                  <c:v>15542.5</c:v>
                </c:pt>
                <c:pt idx="180">
                  <c:v>15542.5</c:v>
                </c:pt>
                <c:pt idx="181">
                  <c:v>15545.5</c:v>
                </c:pt>
                <c:pt idx="182">
                  <c:v>15545.5</c:v>
                </c:pt>
                <c:pt idx="183">
                  <c:v>15545.5</c:v>
                </c:pt>
                <c:pt idx="184">
                  <c:v>15555.5</c:v>
                </c:pt>
                <c:pt idx="185">
                  <c:v>15555.5</c:v>
                </c:pt>
                <c:pt idx="186">
                  <c:v>15555.5</c:v>
                </c:pt>
                <c:pt idx="187">
                  <c:v>16054</c:v>
                </c:pt>
                <c:pt idx="188">
                  <c:v>16055.5</c:v>
                </c:pt>
                <c:pt idx="189">
                  <c:v>16055.5</c:v>
                </c:pt>
                <c:pt idx="190">
                  <c:v>17131</c:v>
                </c:pt>
                <c:pt idx="191">
                  <c:v>17634</c:v>
                </c:pt>
                <c:pt idx="192">
                  <c:v>17662.5</c:v>
                </c:pt>
                <c:pt idx="193">
                  <c:v>18215.5</c:v>
                </c:pt>
                <c:pt idx="194">
                  <c:v>19179.5</c:v>
                </c:pt>
                <c:pt idx="195">
                  <c:v>19181</c:v>
                </c:pt>
                <c:pt idx="196">
                  <c:v>19182.5</c:v>
                </c:pt>
                <c:pt idx="197">
                  <c:v>19219.5</c:v>
                </c:pt>
                <c:pt idx="198">
                  <c:v>19219.5</c:v>
                </c:pt>
                <c:pt idx="199">
                  <c:v>19702.5</c:v>
                </c:pt>
                <c:pt idx="200">
                  <c:v>19806</c:v>
                </c:pt>
                <c:pt idx="201">
                  <c:v>19806</c:v>
                </c:pt>
                <c:pt idx="202">
                  <c:v>19906</c:v>
                </c:pt>
                <c:pt idx="203">
                  <c:v>19906</c:v>
                </c:pt>
                <c:pt idx="204">
                  <c:v>20267</c:v>
                </c:pt>
                <c:pt idx="205">
                  <c:v>20771</c:v>
                </c:pt>
                <c:pt idx="206">
                  <c:v>21781</c:v>
                </c:pt>
                <c:pt idx="207">
                  <c:v>21781</c:v>
                </c:pt>
                <c:pt idx="208">
                  <c:v>21781</c:v>
                </c:pt>
                <c:pt idx="209">
                  <c:v>22954</c:v>
                </c:pt>
                <c:pt idx="210">
                  <c:v>24546</c:v>
                </c:pt>
                <c:pt idx="211">
                  <c:v>25408</c:v>
                </c:pt>
                <c:pt idx="212">
                  <c:v>26592.5</c:v>
                </c:pt>
              </c:numCache>
            </c:numRef>
          </c:xVal>
          <c:yVal>
            <c:numRef>
              <c:f>Active!$J$21:$J$233</c:f>
              <c:numCache>
                <c:formatCode>General</c:formatCode>
                <c:ptCount val="213"/>
                <c:pt idx="30">
                  <c:v>-4.63037499866914E-3</c:v>
                </c:pt>
                <c:pt idx="31">
                  <c:v>-2.3939750026329421E-3</c:v>
                </c:pt>
                <c:pt idx="32">
                  <c:v>-2.3578100008307956E-3</c:v>
                </c:pt>
                <c:pt idx="33">
                  <c:v>-3.7574099987978116E-3</c:v>
                </c:pt>
                <c:pt idx="35">
                  <c:v>3.9000000033411197E-3</c:v>
                </c:pt>
                <c:pt idx="36">
                  <c:v>1.4588650010409765E-3</c:v>
                </c:pt>
                <c:pt idx="39">
                  <c:v>-1.1128949990961701E-3</c:v>
                </c:pt>
                <c:pt idx="40">
                  <c:v>-5.9126599953742698E-3</c:v>
                </c:pt>
                <c:pt idx="42">
                  <c:v>-3.1124249944696203E-3</c:v>
                </c:pt>
                <c:pt idx="43">
                  <c:v>-4.5535600002040155E-3</c:v>
                </c:pt>
                <c:pt idx="46">
                  <c:v>-2.9844599994248711E-3</c:v>
                </c:pt>
                <c:pt idx="47">
                  <c:v>-2.8844599946751259E-3</c:v>
                </c:pt>
                <c:pt idx="48">
                  <c:v>-2.7844599972013384E-3</c:v>
                </c:pt>
                <c:pt idx="49">
                  <c:v>-2.6844599997275509E-3</c:v>
                </c:pt>
                <c:pt idx="50">
                  <c:v>1.1744049988919869E-3</c:v>
                </c:pt>
                <c:pt idx="51">
                  <c:v>1.7744050055625848E-3</c:v>
                </c:pt>
                <c:pt idx="52">
                  <c:v>1.7744050055625848E-3</c:v>
                </c:pt>
                <c:pt idx="53">
                  <c:v>2.27440500020748E-3</c:v>
                </c:pt>
                <c:pt idx="54">
                  <c:v>1.4601970004150644E-2</c:v>
                </c:pt>
                <c:pt idx="55">
                  <c:v>1.9701970006281044E-2</c:v>
                </c:pt>
                <c:pt idx="56">
                  <c:v>2.0101970003452152E-2</c:v>
                </c:pt>
                <c:pt idx="57">
                  <c:v>2.0101970003452152E-2</c:v>
                </c:pt>
                <c:pt idx="58">
                  <c:v>2.0401970003149472E-2</c:v>
                </c:pt>
                <c:pt idx="59">
                  <c:v>-1.2539164999907371E-2</c:v>
                </c:pt>
                <c:pt idx="60">
                  <c:v>-3.8391650014091283E-3</c:v>
                </c:pt>
                <c:pt idx="61">
                  <c:v>-2.5391649978701025E-3</c:v>
                </c:pt>
                <c:pt idx="62">
                  <c:v>-2.5391649978701025E-3</c:v>
                </c:pt>
                <c:pt idx="63">
                  <c:v>-1.3391649990808219E-3</c:v>
                </c:pt>
                <c:pt idx="64">
                  <c:v>-9.6802999978535809E-3</c:v>
                </c:pt>
                <c:pt idx="65">
                  <c:v>-5.0802999976440333E-3</c:v>
                </c:pt>
                <c:pt idx="66">
                  <c:v>2.1969999943394214E-4</c:v>
                </c:pt>
                <c:pt idx="67">
                  <c:v>2.6197000042884611E-3</c:v>
                </c:pt>
                <c:pt idx="68">
                  <c:v>2.6197000042884611E-3</c:v>
                </c:pt>
                <c:pt idx="69">
                  <c:v>4.9197000043932348E-3</c:v>
                </c:pt>
                <c:pt idx="70">
                  <c:v>1.5246999828377739E-4</c:v>
                </c:pt>
                <c:pt idx="71">
                  <c:v>1.5246999828377739E-4</c:v>
                </c:pt>
                <c:pt idx="72">
                  <c:v>1.5524699992965907E-3</c:v>
                </c:pt>
                <c:pt idx="73">
                  <c:v>2.952470000309404E-3</c:v>
                </c:pt>
                <c:pt idx="74">
                  <c:v>1.6113349993247539E-3</c:v>
                </c:pt>
                <c:pt idx="75">
                  <c:v>4.9857099947985262E-3</c:v>
                </c:pt>
                <c:pt idx="76">
                  <c:v>6.0578049960895441E-3</c:v>
                </c:pt>
                <c:pt idx="77">
                  <c:v>1.4088099997024983E-3</c:v>
                </c:pt>
                <c:pt idx="78">
                  <c:v>2.1088099965709262E-3</c:v>
                </c:pt>
                <c:pt idx="79">
                  <c:v>2.8088100007153116E-3</c:v>
                </c:pt>
                <c:pt idx="80">
                  <c:v>5.6676749954931438E-3</c:v>
                </c:pt>
                <c:pt idx="81">
                  <c:v>6.0676749999402091E-3</c:v>
                </c:pt>
                <c:pt idx="82">
                  <c:v>6.3676749996375293E-3</c:v>
                </c:pt>
                <c:pt idx="83">
                  <c:v>1.7265400019823574E-3</c:v>
                </c:pt>
                <c:pt idx="84">
                  <c:v>2.4265400061267428E-3</c:v>
                </c:pt>
                <c:pt idx="85">
                  <c:v>3.0265400055213831E-3</c:v>
                </c:pt>
                <c:pt idx="86">
                  <c:v>1.3686580001376569E-2</c:v>
                </c:pt>
                <c:pt idx="87">
                  <c:v>1.6395349957747385E-3</c:v>
                </c:pt>
                <c:pt idx="88">
                  <c:v>2.0395350002218038E-3</c:v>
                </c:pt>
                <c:pt idx="89">
                  <c:v>2.3395349999191239E-3</c:v>
                </c:pt>
                <c:pt idx="90">
                  <c:v>2.4397699962719344E-3</c:v>
                </c:pt>
                <c:pt idx="91">
                  <c:v>2.8397700007189997E-3</c:v>
                </c:pt>
                <c:pt idx="92">
                  <c:v>3.1397700004163198E-3</c:v>
                </c:pt>
                <c:pt idx="93">
                  <c:v>-2.2405160001653712E-2</c:v>
                </c:pt>
                <c:pt idx="94">
                  <c:v>1.0789400002977345E-2</c:v>
                </c:pt>
                <c:pt idx="95">
                  <c:v>1.0789400002977345E-2</c:v>
                </c:pt>
                <c:pt idx="96">
                  <c:v>1.2389400006213691E-2</c:v>
                </c:pt>
                <c:pt idx="97">
                  <c:v>1.3989400002174079E-2</c:v>
                </c:pt>
                <c:pt idx="98">
                  <c:v>8.4561000403482467E-4</c:v>
                </c:pt>
                <c:pt idx="99">
                  <c:v>2.7456099996925332E-3</c:v>
                </c:pt>
                <c:pt idx="100">
                  <c:v>4.6456100026261993E-3</c:v>
                </c:pt>
                <c:pt idx="101">
                  <c:v>1.4458450023084879E-3</c:v>
                </c:pt>
                <c:pt idx="102">
                  <c:v>2.7458449985715561E-3</c:v>
                </c:pt>
                <c:pt idx="103">
                  <c:v>4.0458450021105818E-3</c:v>
                </c:pt>
                <c:pt idx="104">
                  <c:v>6.0494500212371349E-4</c:v>
                </c:pt>
                <c:pt idx="105">
                  <c:v>3.8049450013204478E-3</c:v>
                </c:pt>
                <c:pt idx="106">
                  <c:v>7.0049450005171821E-3</c:v>
                </c:pt>
                <c:pt idx="107">
                  <c:v>-1.377090004098136E-3</c:v>
                </c:pt>
                <c:pt idx="108">
                  <c:v>2.2290999913820997E-4</c:v>
                </c:pt>
                <c:pt idx="109">
                  <c:v>1.8229099950985983E-3</c:v>
                </c:pt>
                <c:pt idx="110">
                  <c:v>5.9997400021529756E-3</c:v>
                </c:pt>
                <c:pt idx="111">
                  <c:v>6.7997400037711486E-3</c:v>
                </c:pt>
                <c:pt idx="112">
                  <c:v>7.1997400009422563E-3</c:v>
                </c:pt>
                <c:pt idx="113">
                  <c:v>7.1997400009422563E-3</c:v>
                </c:pt>
                <c:pt idx="114">
                  <c:v>7.7174699981696904E-3</c:v>
                </c:pt>
                <c:pt idx="115">
                  <c:v>8.2174700000905432E-3</c:v>
                </c:pt>
                <c:pt idx="116">
                  <c:v>8.3174700048402883E-3</c:v>
                </c:pt>
                <c:pt idx="117">
                  <c:v>8.5174699997878633E-3</c:v>
                </c:pt>
                <c:pt idx="118">
                  <c:v>5.2770399997825734E-3</c:v>
                </c:pt>
                <c:pt idx="119">
                  <c:v>7.0770399979664944E-3</c:v>
                </c:pt>
                <c:pt idx="120">
                  <c:v>7.9770399970584549E-3</c:v>
                </c:pt>
                <c:pt idx="121">
                  <c:v>8.0770400018082E-3</c:v>
                </c:pt>
                <c:pt idx="122">
                  <c:v>6.3590500212740153E-4</c:v>
                </c:pt>
                <c:pt idx="123">
                  <c:v>2.335905002837535E-3</c:v>
                </c:pt>
                <c:pt idx="124">
                  <c:v>4.0359049962717108E-3</c:v>
                </c:pt>
                <c:pt idx="125">
                  <c:v>4.4134399940958247E-3</c:v>
                </c:pt>
                <c:pt idx="126">
                  <c:v>4.7134399937931448E-3</c:v>
                </c:pt>
                <c:pt idx="127">
                  <c:v>5.013439993490465E-3</c:v>
                </c:pt>
                <c:pt idx="128">
                  <c:v>4.5900350014562719E-3</c:v>
                </c:pt>
                <c:pt idx="129">
                  <c:v>5.690035002771765E-3</c:v>
                </c:pt>
                <c:pt idx="130">
                  <c:v>6.7900350040872581E-3</c:v>
                </c:pt>
                <c:pt idx="131">
                  <c:v>1.2314050036366098E-3</c:v>
                </c:pt>
                <c:pt idx="132">
                  <c:v>2.5314049998996779E-3</c:v>
                </c:pt>
                <c:pt idx="133">
                  <c:v>2.6314050046494231E-3</c:v>
                </c:pt>
                <c:pt idx="134">
                  <c:v>3.8314050034387037E-3</c:v>
                </c:pt>
                <c:pt idx="135">
                  <c:v>4.277909996744711E-3</c:v>
                </c:pt>
                <c:pt idx="136">
                  <c:v>4.16797000070801E-3</c:v>
                </c:pt>
                <c:pt idx="137">
                  <c:v>4.4679700004053302E-3</c:v>
                </c:pt>
                <c:pt idx="138">
                  <c:v>4.6679699953529052E-3</c:v>
                </c:pt>
                <c:pt idx="139">
                  <c:v>4.9268349976046011E-3</c:v>
                </c:pt>
                <c:pt idx="140">
                  <c:v>5.0268349950783886E-3</c:v>
                </c:pt>
                <c:pt idx="141">
                  <c:v>5.1268349998281337E-3</c:v>
                </c:pt>
                <c:pt idx="145">
                  <c:v>6.0119750050944276E-3</c:v>
                </c:pt>
                <c:pt idx="146">
                  <c:v>6.0119750050944276E-3</c:v>
                </c:pt>
                <c:pt idx="147">
                  <c:v>7.6119750010548159E-3</c:v>
                </c:pt>
                <c:pt idx="148">
                  <c:v>7.6119750010548159E-3</c:v>
                </c:pt>
                <c:pt idx="150">
                  <c:v>4.4710750007652678E-3</c:v>
                </c:pt>
                <c:pt idx="151">
                  <c:v>4.4710750007652678E-3</c:v>
                </c:pt>
                <c:pt idx="152">
                  <c:v>4.8299400004907511E-3</c:v>
                </c:pt>
                <c:pt idx="153">
                  <c:v>4.8299400004907511E-3</c:v>
                </c:pt>
                <c:pt idx="154">
                  <c:v>9.1299400010029785E-3</c:v>
                </c:pt>
                <c:pt idx="155">
                  <c:v>9.1299400010029785E-3</c:v>
                </c:pt>
                <c:pt idx="156">
                  <c:v>8.4892750019207597E-3</c:v>
                </c:pt>
                <c:pt idx="157">
                  <c:v>8.4892750019207597E-3</c:v>
                </c:pt>
                <c:pt idx="158">
                  <c:v>8.6892750041442923E-3</c:v>
                </c:pt>
                <c:pt idx="159">
                  <c:v>8.6892750041442923E-3</c:v>
                </c:pt>
                <c:pt idx="160">
                  <c:v>6.5481400015414692E-3</c:v>
                </c:pt>
                <c:pt idx="161">
                  <c:v>6.5481400015414692E-3</c:v>
                </c:pt>
                <c:pt idx="162">
                  <c:v>1.0207004997937474E-2</c:v>
                </c:pt>
                <c:pt idx="163">
                  <c:v>1.0207004997937474E-2</c:v>
                </c:pt>
                <c:pt idx="164">
                  <c:v>1.0807004997332115E-2</c:v>
                </c:pt>
                <c:pt idx="165">
                  <c:v>1.0807004997332115E-2</c:v>
                </c:pt>
                <c:pt idx="166">
                  <c:v>1.0239470000669826E-2</c:v>
                </c:pt>
                <c:pt idx="167">
                  <c:v>-5.9814199994434603E-3</c:v>
                </c:pt>
                <c:pt idx="168">
                  <c:v>9.0185799999744631E-3</c:v>
                </c:pt>
                <c:pt idx="169">
                  <c:v>1.0218579998763744E-2</c:v>
                </c:pt>
                <c:pt idx="170">
                  <c:v>-1.7522554997412954E-2</c:v>
                </c:pt>
                <c:pt idx="171">
                  <c:v>-2.8225549976923503E-3</c:v>
                </c:pt>
                <c:pt idx="172">
                  <c:v>1.4077444997383282E-2</c:v>
                </c:pt>
                <c:pt idx="173">
                  <c:v>2.7548049984034151E-3</c:v>
                </c:pt>
                <c:pt idx="174">
                  <c:v>1.0537710004427936E-2</c:v>
                </c:pt>
                <c:pt idx="175">
                  <c:v>1.0232975000690203E-2</c:v>
                </c:pt>
                <c:pt idx="176">
                  <c:v>1.0232975000690203E-2</c:v>
                </c:pt>
                <c:pt idx="177">
                  <c:v>7.7061749980202876E-3</c:v>
                </c:pt>
                <c:pt idx="178">
                  <c:v>7.7261749975150451E-3</c:v>
                </c:pt>
                <c:pt idx="179">
                  <c:v>8.0061749977176078E-3</c:v>
                </c:pt>
                <c:pt idx="180">
                  <c:v>1.0806174999743234E-2</c:v>
                </c:pt>
                <c:pt idx="181">
                  <c:v>8.3239049999974668E-3</c:v>
                </c:pt>
                <c:pt idx="182">
                  <c:v>8.5239049949450418E-3</c:v>
                </c:pt>
                <c:pt idx="183">
                  <c:v>8.7239049971685745E-3</c:v>
                </c:pt>
                <c:pt idx="184">
                  <c:v>7.8830049969838001E-3</c:v>
                </c:pt>
                <c:pt idx="185">
                  <c:v>8.9830049982992932E-3</c:v>
                </c:pt>
                <c:pt idx="186">
                  <c:v>9.1830049932468683E-3</c:v>
                </c:pt>
                <c:pt idx="187">
                  <c:v>9.6791399992071092E-3</c:v>
                </c:pt>
                <c:pt idx="188">
                  <c:v>8.238004993472714E-3</c:v>
                </c:pt>
                <c:pt idx="189">
                  <c:v>8.238004993472714E-3</c:v>
                </c:pt>
                <c:pt idx="191">
                  <c:v>1.3716939996811561E-2</c:v>
                </c:pt>
                <c:pt idx="192">
                  <c:v>1.3635374998557381E-2</c:v>
                </c:pt>
                <c:pt idx="194">
                  <c:v>1.3800845001242124E-2</c:v>
                </c:pt>
                <c:pt idx="195">
                  <c:v>1.5159709997533355E-2</c:v>
                </c:pt>
                <c:pt idx="196">
                  <c:v>1.2218575000588316E-2</c:v>
                </c:pt>
                <c:pt idx="198">
                  <c:v>1.8237245007185265E-2</c:v>
                </c:pt>
                <c:pt idx="205">
                  <c:v>1.7656609998084605E-2</c:v>
                </c:pt>
                <c:pt idx="209">
                  <c:v>1.9258140004239976E-2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77F-480F-8FF0-98B3EA7F2CCC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Active!$F$21:$F$233</c:f>
              <c:numCache>
                <c:formatCode>General</c:formatCode>
                <c:ptCount val="213"/>
                <c:pt idx="0">
                  <c:v>-10002.5</c:v>
                </c:pt>
                <c:pt idx="1">
                  <c:v>-10001</c:v>
                </c:pt>
                <c:pt idx="2">
                  <c:v>-9992.5</c:v>
                </c:pt>
                <c:pt idx="3">
                  <c:v>-9981</c:v>
                </c:pt>
                <c:pt idx="4">
                  <c:v>-9971</c:v>
                </c:pt>
                <c:pt idx="5">
                  <c:v>-9961</c:v>
                </c:pt>
                <c:pt idx="6">
                  <c:v>-9958</c:v>
                </c:pt>
                <c:pt idx="7">
                  <c:v>-9948</c:v>
                </c:pt>
                <c:pt idx="8">
                  <c:v>-9941</c:v>
                </c:pt>
                <c:pt idx="9">
                  <c:v>-9624</c:v>
                </c:pt>
                <c:pt idx="10">
                  <c:v>-9061</c:v>
                </c:pt>
                <c:pt idx="11">
                  <c:v>-7351</c:v>
                </c:pt>
                <c:pt idx="12">
                  <c:v>-6954</c:v>
                </c:pt>
                <c:pt idx="13">
                  <c:v>-6912.5</c:v>
                </c:pt>
                <c:pt idx="14">
                  <c:v>-6443</c:v>
                </c:pt>
                <c:pt idx="15">
                  <c:v>-6443</c:v>
                </c:pt>
                <c:pt idx="16">
                  <c:v>-6441.5</c:v>
                </c:pt>
                <c:pt idx="17">
                  <c:v>-6440</c:v>
                </c:pt>
                <c:pt idx="18">
                  <c:v>-6431.5</c:v>
                </c:pt>
                <c:pt idx="19">
                  <c:v>-6430</c:v>
                </c:pt>
                <c:pt idx="20">
                  <c:v>-6430</c:v>
                </c:pt>
                <c:pt idx="21">
                  <c:v>-6428.5</c:v>
                </c:pt>
                <c:pt idx="22">
                  <c:v>-6424.5</c:v>
                </c:pt>
                <c:pt idx="23">
                  <c:v>-6421.5</c:v>
                </c:pt>
                <c:pt idx="24">
                  <c:v>-6403</c:v>
                </c:pt>
                <c:pt idx="25">
                  <c:v>-6403</c:v>
                </c:pt>
                <c:pt idx="26">
                  <c:v>-6380</c:v>
                </c:pt>
                <c:pt idx="27">
                  <c:v>-5945.5</c:v>
                </c:pt>
                <c:pt idx="28">
                  <c:v>-5831</c:v>
                </c:pt>
                <c:pt idx="29">
                  <c:v>-5819.5</c:v>
                </c:pt>
                <c:pt idx="30">
                  <c:v>-2162.5</c:v>
                </c:pt>
                <c:pt idx="31">
                  <c:v>-2122.5</c:v>
                </c:pt>
                <c:pt idx="32">
                  <c:v>-2091</c:v>
                </c:pt>
                <c:pt idx="33">
                  <c:v>-1651</c:v>
                </c:pt>
                <c:pt idx="34">
                  <c:v>0</c:v>
                </c:pt>
                <c:pt idx="35">
                  <c:v>0</c:v>
                </c:pt>
                <c:pt idx="36">
                  <c:v>1.5</c:v>
                </c:pt>
                <c:pt idx="37">
                  <c:v>364</c:v>
                </c:pt>
                <c:pt idx="38">
                  <c:v>365.5</c:v>
                </c:pt>
                <c:pt idx="39">
                  <c:v>5065.5</c:v>
                </c:pt>
                <c:pt idx="40">
                  <c:v>5074</c:v>
                </c:pt>
                <c:pt idx="41">
                  <c:v>5077</c:v>
                </c:pt>
                <c:pt idx="42">
                  <c:v>5082.5</c:v>
                </c:pt>
                <c:pt idx="43">
                  <c:v>5084</c:v>
                </c:pt>
                <c:pt idx="44">
                  <c:v>5084</c:v>
                </c:pt>
                <c:pt idx="45">
                  <c:v>5145.5</c:v>
                </c:pt>
                <c:pt idx="46">
                  <c:v>6094</c:v>
                </c:pt>
                <c:pt idx="47">
                  <c:v>6094</c:v>
                </c:pt>
                <c:pt idx="48">
                  <c:v>6094</c:v>
                </c:pt>
                <c:pt idx="49">
                  <c:v>6094</c:v>
                </c:pt>
                <c:pt idx="50">
                  <c:v>6095.5</c:v>
                </c:pt>
                <c:pt idx="51">
                  <c:v>6095.5</c:v>
                </c:pt>
                <c:pt idx="52">
                  <c:v>6095.5</c:v>
                </c:pt>
                <c:pt idx="53">
                  <c:v>6095.5</c:v>
                </c:pt>
                <c:pt idx="54">
                  <c:v>6667</c:v>
                </c:pt>
                <c:pt idx="55">
                  <c:v>6667</c:v>
                </c:pt>
                <c:pt idx="56">
                  <c:v>6667</c:v>
                </c:pt>
                <c:pt idx="57">
                  <c:v>6667</c:v>
                </c:pt>
                <c:pt idx="58">
                  <c:v>6667</c:v>
                </c:pt>
                <c:pt idx="59">
                  <c:v>6668.5</c:v>
                </c:pt>
                <c:pt idx="60">
                  <c:v>6668.5</c:v>
                </c:pt>
                <c:pt idx="61">
                  <c:v>6668.5</c:v>
                </c:pt>
                <c:pt idx="62">
                  <c:v>6668.5</c:v>
                </c:pt>
                <c:pt idx="63">
                  <c:v>6668.5</c:v>
                </c:pt>
                <c:pt idx="64">
                  <c:v>6670</c:v>
                </c:pt>
                <c:pt idx="65">
                  <c:v>6670</c:v>
                </c:pt>
                <c:pt idx="66">
                  <c:v>6670</c:v>
                </c:pt>
                <c:pt idx="67">
                  <c:v>6670</c:v>
                </c:pt>
                <c:pt idx="68">
                  <c:v>6670</c:v>
                </c:pt>
                <c:pt idx="69">
                  <c:v>6670</c:v>
                </c:pt>
                <c:pt idx="70">
                  <c:v>7217</c:v>
                </c:pt>
                <c:pt idx="71">
                  <c:v>7217</c:v>
                </c:pt>
                <c:pt idx="72">
                  <c:v>7217</c:v>
                </c:pt>
                <c:pt idx="73">
                  <c:v>7217</c:v>
                </c:pt>
                <c:pt idx="74">
                  <c:v>7218.5</c:v>
                </c:pt>
                <c:pt idx="75">
                  <c:v>7781</c:v>
                </c:pt>
                <c:pt idx="76">
                  <c:v>7835.5</c:v>
                </c:pt>
                <c:pt idx="77">
                  <c:v>8191</c:v>
                </c:pt>
                <c:pt idx="78">
                  <c:v>8191</c:v>
                </c:pt>
                <c:pt idx="79">
                  <c:v>8191</c:v>
                </c:pt>
                <c:pt idx="80">
                  <c:v>8192.5</c:v>
                </c:pt>
                <c:pt idx="81">
                  <c:v>8192.5</c:v>
                </c:pt>
                <c:pt idx="82">
                  <c:v>8192.5</c:v>
                </c:pt>
                <c:pt idx="83">
                  <c:v>8194</c:v>
                </c:pt>
                <c:pt idx="84">
                  <c:v>8194</c:v>
                </c:pt>
                <c:pt idx="85">
                  <c:v>8194</c:v>
                </c:pt>
                <c:pt idx="86">
                  <c:v>8238</c:v>
                </c:pt>
                <c:pt idx="87">
                  <c:v>8238.5</c:v>
                </c:pt>
                <c:pt idx="88">
                  <c:v>8238.5</c:v>
                </c:pt>
                <c:pt idx="89">
                  <c:v>8238.5</c:v>
                </c:pt>
                <c:pt idx="90">
                  <c:v>8247</c:v>
                </c:pt>
                <c:pt idx="91">
                  <c:v>8247</c:v>
                </c:pt>
                <c:pt idx="92">
                  <c:v>8247</c:v>
                </c:pt>
                <c:pt idx="93">
                  <c:v>8324</c:v>
                </c:pt>
                <c:pt idx="94">
                  <c:v>8340</c:v>
                </c:pt>
                <c:pt idx="95">
                  <c:v>8340</c:v>
                </c:pt>
                <c:pt idx="96">
                  <c:v>8340</c:v>
                </c:pt>
                <c:pt idx="97">
                  <c:v>8340</c:v>
                </c:pt>
                <c:pt idx="98">
                  <c:v>8671</c:v>
                </c:pt>
                <c:pt idx="99">
                  <c:v>8671</c:v>
                </c:pt>
                <c:pt idx="100">
                  <c:v>8671</c:v>
                </c:pt>
                <c:pt idx="101">
                  <c:v>8679.5</c:v>
                </c:pt>
                <c:pt idx="102">
                  <c:v>8679.5</c:v>
                </c:pt>
                <c:pt idx="103">
                  <c:v>8679.5</c:v>
                </c:pt>
                <c:pt idx="104">
                  <c:v>8689.5</c:v>
                </c:pt>
                <c:pt idx="105">
                  <c:v>8689.5</c:v>
                </c:pt>
                <c:pt idx="106">
                  <c:v>8689.5</c:v>
                </c:pt>
                <c:pt idx="107">
                  <c:v>8701</c:v>
                </c:pt>
                <c:pt idx="108">
                  <c:v>8701</c:v>
                </c:pt>
                <c:pt idx="109">
                  <c:v>8701</c:v>
                </c:pt>
                <c:pt idx="110">
                  <c:v>8714</c:v>
                </c:pt>
                <c:pt idx="111">
                  <c:v>8714</c:v>
                </c:pt>
                <c:pt idx="112">
                  <c:v>8714</c:v>
                </c:pt>
                <c:pt idx="113">
                  <c:v>8714</c:v>
                </c:pt>
                <c:pt idx="114">
                  <c:v>8717</c:v>
                </c:pt>
                <c:pt idx="115">
                  <c:v>8717</c:v>
                </c:pt>
                <c:pt idx="116">
                  <c:v>8717</c:v>
                </c:pt>
                <c:pt idx="117">
                  <c:v>8717</c:v>
                </c:pt>
                <c:pt idx="118">
                  <c:v>8744</c:v>
                </c:pt>
                <c:pt idx="119">
                  <c:v>8744</c:v>
                </c:pt>
                <c:pt idx="120">
                  <c:v>8744</c:v>
                </c:pt>
                <c:pt idx="121">
                  <c:v>8744</c:v>
                </c:pt>
                <c:pt idx="122">
                  <c:v>8745.5</c:v>
                </c:pt>
                <c:pt idx="123">
                  <c:v>8745.5</c:v>
                </c:pt>
                <c:pt idx="124">
                  <c:v>8745.5</c:v>
                </c:pt>
                <c:pt idx="125">
                  <c:v>8784</c:v>
                </c:pt>
                <c:pt idx="126">
                  <c:v>8784</c:v>
                </c:pt>
                <c:pt idx="127">
                  <c:v>8784</c:v>
                </c:pt>
                <c:pt idx="128">
                  <c:v>8788.5</c:v>
                </c:pt>
                <c:pt idx="129">
                  <c:v>8788.5</c:v>
                </c:pt>
                <c:pt idx="130">
                  <c:v>8788.5</c:v>
                </c:pt>
                <c:pt idx="131">
                  <c:v>8795.5</c:v>
                </c:pt>
                <c:pt idx="132">
                  <c:v>8795.5</c:v>
                </c:pt>
                <c:pt idx="133">
                  <c:v>8795.5</c:v>
                </c:pt>
                <c:pt idx="134">
                  <c:v>8795.5</c:v>
                </c:pt>
                <c:pt idx="135">
                  <c:v>9201</c:v>
                </c:pt>
                <c:pt idx="136">
                  <c:v>9267</c:v>
                </c:pt>
                <c:pt idx="137">
                  <c:v>9267</c:v>
                </c:pt>
                <c:pt idx="138">
                  <c:v>9267</c:v>
                </c:pt>
                <c:pt idx="139">
                  <c:v>9268.5</c:v>
                </c:pt>
                <c:pt idx="140">
                  <c:v>9268.5</c:v>
                </c:pt>
                <c:pt idx="141">
                  <c:v>9268.5</c:v>
                </c:pt>
                <c:pt idx="142">
                  <c:v>9784</c:v>
                </c:pt>
                <c:pt idx="143">
                  <c:v>11380</c:v>
                </c:pt>
                <c:pt idx="144">
                  <c:v>11380</c:v>
                </c:pt>
                <c:pt idx="145">
                  <c:v>11922.5</c:v>
                </c:pt>
                <c:pt idx="146">
                  <c:v>11922.5</c:v>
                </c:pt>
                <c:pt idx="147">
                  <c:v>11922.5</c:v>
                </c:pt>
                <c:pt idx="148">
                  <c:v>11922.5</c:v>
                </c:pt>
                <c:pt idx="149">
                  <c:v>11925.5</c:v>
                </c:pt>
                <c:pt idx="150">
                  <c:v>11932.5</c:v>
                </c:pt>
                <c:pt idx="151">
                  <c:v>11932.5</c:v>
                </c:pt>
                <c:pt idx="152">
                  <c:v>11934</c:v>
                </c:pt>
                <c:pt idx="153">
                  <c:v>11934</c:v>
                </c:pt>
                <c:pt idx="154">
                  <c:v>11934</c:v>
                </c:pt>
                <c:pt idx="155">
                  <c:v>11934</c:v>
                </c:pt>
                <c:pt idx="156">
                  <c:v>11952.5</c:v>
                </c:pt>
                <c:pt idx="157">
                  <c:v>11952.5</c:v>
                </c:pt>
                <c:pt idx="158">
                  <c:v>11952.5</c:v>
                </c:pt>
                <c:pt idx="159">
                  <c:v>11952.5</c:v>
                </c:pt>
                <c:pt idx="160">
                  <c:v>11954</c:v>
                </c:pt>
                <c:pt idx="161">
                  <c:v>11954</c:v>
                </c:pt>
                <c:pt idx="162">
                  <c:v>11955.5</c:v>
                </c:pt>
                <c:pt idx="163">
                  <c:v>11955.5</c:v>
                </c:pt>
                <c:pt idx="164">
                  <c:v>11955.5</c:v>
                </c:pt>
                <c:pt idx="165">
                  <c:v>11955.5</c:v>
                </c:pt>
                <c:pt idx="166">
                  <c:v>12917</c:v>
                </c:pt>
                <c:pt idx="167">
                  <c:v>13438</c:v>
                </c:pt>
                <c:pt idx="168">
                  <c:v>13438</c:v>
                </c:pt>
                <c:pt idx="169">
                  <c:v>13438</c:v>
                </c:pt>
                <c:pt idx="170">
                  <c:v>13439.5</c:v>
                </c:pt>
                <c:pt idx="171">
                  <c:v>13439.5</c:v>
                </c:pt>
                <c:pt idx="172">
                  <c:v>13439.5</c:v>
                </c:pt>
                <c:pt idx="173">
                  <c:v>14535.5</c:v>
                </c:pt>
                <c:pt idx="174">
                  <c:v>14981</c:v>
                </c:pt>
                <c:pt idx="175">
                  <c:v>15022.5</c:v>
                </c:pt>
                <c:pt idx="176">
                  <c:v>15022.5</c:v>
                </c:pt>
                <c:pt idx="177">
                  <c:v>15542.5</c:v>
                </c:pt>
                <c:pt idx="178">
                  <c:v>15542.5</c:v>
                </c:pt>
                <c:pt idx="179">
                  <c:v>15542.5</c:v>
                </c:pt>
                <c:pt idx="180">
                  <c:v>15542.5</c:v>
                </c:pt>
                <c:pt idx="181">
                  <c:v>15545.5</c:v>
                </c:pt>
                <c:pt idx="182">
                  <c:v>15545.5</c:v>
                </c:pt>
                <c:pt idx="183">
                  <c:v>15545.5</c:v>
                </c:pt>
                <c:pt idx="184">
                  <c:v>15555.5</c:v>
                </c:pt>
                <c:pt idx="185">
                  <c:v>15555.5</c:v>
                </c:pt>
                <c:pt idx="186">
                  <c:v>15555.5</c:v>
                </c:pt>
                <c:pt idx="187">
                  <c:v>16054</c:v>
                </c:pt>
                <c:pt idx="188">
                  <c:v>16055.5</c:v>
                </c:pt>
                <c:pt idx="189">
                  <c:v>16055.5</c:v>
                </c:pt>
                <c:pt idx="190">
                  <c:v>17131</c:v>
                </c:pt>
                <c:pt idx="191">
                  <c:v>17634</c:v>
                </c:pt>
                <c:pt idx="192">
                  <c:v>17662.5</c:v>
                </c:pt>
                <c:pt idx="193">
                  <c:v>18215.5</c:v>
                </c:pt>
                <c:pt idx="194">
                  <c:v>19179.5</c:v>
                </c:pt>
                <c:pt idx="195">
                  <c:v>19181</c:v>
                </c:pt>
                <c:pt idx="196">
                  <c:v>19182.5</c:v>
                </c:pt>
                <c:pt idx="197">
                  <c:v>19219.5</c:v>
                </c:pt>
                <c:pt idx="198">
                  <c:v>19219.5</c:v>
                </c:pt>
                <c:pt idx="199">
                  <c:v>19702.5</c:v>
                </c:pt>
                <c:pt idx="200">
                  <c:v>19806</c:v>
                </c:pt>
                <c:pt idx="201">
                  <c:v>19806</c:v>
                </c:pt>
                <c:pt idx="202">
                  <c:v>19906</c:v>
                </c:pt>
                <c:pt idx="203">
                  <c:v>19906</c:v>
                </c:pt>
                <c:pt idx="204">
                  <c:v>20267</c:v>
                </c:pt>
                <c:pt idx="205">
                  <c:v>20771</c:v>
                </c:pt>
                <c:pt idx="206">
                  <c:v>21781</c:v>
                </c:pt>
                <c:pt idx="207">
                  <c:v>21781</c:v>
                </c:pt>
                <c:pt idx="208">
                  <c:v>21781</c:v>
                </c:pt>
                <c:pt idx="209">
                  <c:v>22954</c:v>
                </c:pt>
                <c:pt idx="210">
                  <c:v>24546</c:v>
                </c:pt>
                <c:pt idx="211">
                  <c:v>25408</c:v>
                </c:pt>
                <c:pt idx="212">
                  <c:v>26592.5</c:v>
                </c:pt>
              </c:numCache>
            </c:numRef>
          </c:xVal>
          <c:yVal>
            <c:numRef>
              <c:f>Active!$K$21:$K$233</c:f>
              <c:numCache>
                <c:formatCode>General</c:formatCode>
                <c:ptCount val="213"/>
                <c:pt idx="193">
                  <c:v>1.5003605003585108E-2</c:v>
                </c:pt>
                <c:pt idx="197">
                  <c:v>1.8237245007185265E-2</c:v>
                </c:pt>
                <c:pt idx="199">
                  <c:v>1.5691774999140762E-2</c:v>
                </c:pt>
                <c:pt idx="200">
                  <c:v>1.5753460000269115E-2</c:v>
                </c:pt>
                <c:pt idx="201">
                  <c:v>1.5753460000269115E-2</c:v>
                </c:pt>
                <c:pt idx="202">
                  <c:v>1.4744460000656545E-2</c:v>
                </c:pt>
                <c:pt idx="203">
                  <c:v>1.4744460000656545E-2</c:v>
                </c:pt>
                <c:pt idx="204">
                  <c:v>1.1377969996829052E-2</c:v>
                </c:pt>
                <c:pt idx="206">
                  <c:v>1.7555710001033731E-2</c:v>
                </c:pt>
                <c:pt idx="207">
                  <c:v>1.8525710001995321E-2</c:v>
                </c:pt>
                <c:pt idx="208">
                  <c:v>1.9275710001238622E-2</c:v>
                </c:pt>
                <c:pt idx="210">
                  <c:v>1.9266860006609932E-2</c:v>
                </c:pt>
                <c:pt idx="211">
                  <c:v>2.1261279995087534E-2</c:v>
                </c:pt>
                <c:pt idx="212">
                  <c:v>2.1911675001319963E-2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77F-480F-8FF0-98B3EA7F2CCC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Active!$F$21:$F$233</c:f>
              <c:numCache>
                <c:formatCode>General</c:formatCode>
                <c:ptCount val="213"/>
                <c:pt idx="0">
                  <c:v>-10002.5</c:v>
                </c:pt>
                <c:pt idx="1">
                  <c:v>-10001</c:v>
                </c:pt>
                <c:pt idx="2">
                  <c:v>-9992.5</c:v>
                </c:pt>
                <c:pt idx="3">
                  <c:v>-9981</c:v>
                </c:pt>
                <c:pt idx="4">
                  <c:v>-9971</c:v>
                </c:pt>
                <c:pt idx="5">
                  <c:v>-9961</c:v>
                </c:pt>
                <c:pt idx="6">
                  <c:v>-9958</c:v>
                </c:pt>
                <c:pt idx="7">
                  <c:v>-9948</c:v>
                </c:pt>
                <c:pt idx="8">
                  <c:v>-9941</c:v>
                </c:pt>
                <c:pt idx="9">
                  <c:v>-9624</c:v>
                </c:pt>
                <c:pt idx="10">
                  <c:v>-9061</c:v>
                </c:pt>
                <c:pt idx="11">
                  <c:v>-7351</c:v>
                </c:pt>
                <c:pt idx="12">
                  <c:v>-6954</c:v>
                </c:pt>
                <c:pt idx="13">
                  <c:v>-6912.5</c:v>
                </c:pt>
                <c:pt idx="14">
                  <c:v>-6443</c:v>
                </c:pt>
                <c:pt idx="15">
                  <c:v>-6443</c:v>
                </c:pt>
                <c:pt idx="16">
                  <c:v>-6441.5</c:v>
                </c:pt>
                <c:pt idx="17">
                  <c:v>-6440</c:v>
                </c:pt>
                <c:pt idx="18">
                  <c:v>-6431.5</c:v>
                </c:pt>
                <c:pt idx="19">
                  <c:v>-6430</c:v>
                </c:pt>
                <c:pt idx="20">
                  <c:v>-6430</c:v>
                </c:pt>
                <c:pt idx="21">
                  <c:v>-6428.5</c:v>
                </c:pt>
                <c:pt idx="22">
                  <c:v>-6424.5</c:v>
                </c:pt>
                <c:pt idx="23">
                  <c:v>-6421.5</c:v>
                </c:pt>
                <c:pt idx="24">
                  <c:v>-6403</c:v>
                </c:pt>
                <c:pt idx="25">
                  <c:v>-6403</c:v>
                </c:pt>
                <c:pt idx="26">
                  <c:v>-6380</c:v>
                </c:pt>
                <c:pt idx="27">
                  <c:v>-5945.5</c:v>
                </c:pt>
                <c:pt idx="28">
                  <c:v>-5831</c:v>
                </c:pt>
                <c:pt idx="29">
                  <c:v>-5819.5</c:v>
                </c:pt>
                <c:pt idx="30">
                  <c:v>-2162.5</c:v>
                </c:pt>
                <c:pt idx="31">
                  <c:v>-2122.5</c:v>
                </c:pt>
                <c:pt idx="32">
                  <c:v>-2091</c:v>
                </c:pt>
                <c:pt idx="33">
                  <c:v>-1651</c:v>
                </c:pt>
                <c:pt idx="34">
                  <c:v>0</c:v>
                </c:pt>
                <c:pt idx="35">
                  <c:v>0</c:v>
                </c:pt>
                <c:pt idx="36">
                  <c:v>1.5</c:v>
                </c:pt>
                <c:pt idx="37">
                  <c:v>364</c:v>
                </c:pt>
                <c:pt idx="38">
                  <c:v>365.5</c:v>
                </c:pt>
                <c:pt idx="39">
                  <c:v>5065.5</c:v>
                </c:pt>
                <c:pt idx="40">
                  <c:v>5074</c:v>
                </c:pt>
                <c:pt idx="41">
                  <c:v>5077</c:v>
                </c:pt>
                <c:pt idx="42">
                  <c:v>5082.5</c:v>
                </c:pt>
                <c:pt idx="43">
                  <c:v>5084</c:v>
                </c:pt>
                <c:pt idx="44">
                  <c:v>5084</c:v>
                </c:pt>
                <c:pt idx="45">
                  <c:v>5145.5</c:v>
                </c:pt>
                <c:pt idx="46">
                  <c:v>6094</c:v>
                </c:pt>
                <c:pt idx="47">
                  <c:v>6094</c:v>
                </c:pt>
                <c:pt idx="48">
                  <c:v>6094</c:v>
                </c:pt>
                <c:pt idx="49">
                  <c:v>6094</c:v>
                </c:pt>
                <c:pt idx="50">
                  <c:v>6095.5</c:v>
                </c:pt>
                <c:pt idx="51">
                  <c:v>6095.5</c:v>
                </c:pt>
                <c:pt idx="52">
                  <c:v>6095.5</c:v>
                </c:pt>
                <c:pt idx="53">
                  <c:v>6095.5</c:v>
                </c:pt>
                <c:pt idx="54">
                  <c:v>6667</c:v>
                </c:pt>
                <c:pt idx="55">
                  <c:v>6667</c:v>
                </c:pt>
                <c:pt idx="56">
                  <c:v>6667</c:v>
                </c:pt>
                <c:pt idx="57">
                  <c:v>6667</c:v>
                </c:pt>
                <c:pt idx="58">
                  <c:v>6667</c:v>
                </c:pt>
                <c:pt idx="59">
                  <c:v>6668.5</c:v>
                </c:pt>
                <c:pt idx="60">
                  <c:v>6668.5</c:v>
                </c:pt>
                <c:pt idx="61">
                  <c:v>6668.5</c:v>
                </c:pt>
                <c:pt idx="62">
                  <c:v>6668.5</c:v>
                </c:pt>
                <c:pt idx="63">
                  <c:v>6668.5</c:v>
                </c:pt>
                <c:pt idx="64">
                  <c:v>6670</c:v>
                </c:pt>
                <c:pt idx="65">
                  <c:v>6670</c:v>
                </c:pt>
                <c:pt idx="66">
                  <c:v>6670</c:v>
                </c:pt>
                <c:pt idx="67">
                  <c:v>6670</c:v>
                </c:pt>
                <c:pt idx="68">
                  <c:v>6670</c:v>
                </c:pt>
                <c:pt idx="69">
                  <c:v>6670</c:v>
                </c:pt>
                <c:pt idx="70">
                  <c:v>7217</c:v>
                </c:pt>
                <c:pt idx="71">
                  <c:v>7217</c:v>
                </c:pt>
                <c:pt idx="72">
                  <c:v>7217</c:v>
                </c:pt>
                <c:pt idx="73">
                  <c:v>7217</c:v>
                </c:pt>
                <c:pt idx="74">
                  <c:v>7218.5</c:v>
                </c:pt>
                <c:pt idx="75">
                  <c:v>7781</c:v>
                </c:pt>
                <c:pt idx="76">
                  <c:v>7835.5</c:v>
                </c:pt>
                <c:pt idx="77">
                  <c:v>8191</c:v>
                </c:pt>
                <c:pt idx="78">
                  <c:v>8191</c:v>
                </c:pt>
                <c:pt idx="79">
                  <c:v>8191</c:v>
                </c:pt>
                <c:pt idx="80">
                  <c:v>8192.5</c:v>
                </c:pt>
                <c:pt idx="81">
                  <c:v>8192.5</c:v>
                </c:pt>
                <c:pt idx="82">
                  <c:v>8192.5</c:v>
                </c:pt>
                <c:pt idx="83">
                  <c:v>8194</c:v>
                </c:pt>
                <c:pt idx="84">
                  <c:v>8194</c:v>
                </c:pt>
                <c:pt idx="85">
                  <c:v>8194</c:v>
                </c:pt>
                <c:pt idx="86">
                  <c:v>8238</c:v>
                </c:pt>
                <c:pt idx="87">
                  <c:v>8238.5</c:v>
                </c:pt>
                <c:pt idx="88">
                  <c:v>8238.5</c:v>
                </c:pt>
                <c:pt idx="89">
                  <c:v>8238.5</c:v>
                </c:pt>
                <c:pt idx="90">
                  <c:v>8247</c:v>
                </c:pt>
                <c:pt idx="91">
                  <c:v>8247</c:v>
                </c:pt>
                <c:pt idx="92">
                  <c:v>8247</c:v>
                </c:pt>
                <c:pt idx="93">
                  <c:v>8324</c:v>
                </c:pt>
                <c:pt idx="94">
                  <c:v>8340</c:v>
                </c:pt>
                <c:pt idx="95">
                  <c:v>8340</c:v>
                </c:pt>
                <c:pt idx="96">
                  <c:v>8340</c:v>
                </c:pt>
                <c:pt idx="97">
                  <c:v>8340</c:v>
                </c:pt>
                <c:pt idx="98">
                  <c:v>8671</c:v>
                </c:pt>
                <c:pt idx="99">
                  <c:v>8671</c:v>
                </c:pt>
                <c:pt idx="100">
                  <c:v>8671</c:v>
                </c:pt>
                <c:pt idx="101">
                  <c:v>8679.5</c:v>
                </c:pt>
                <c:pt idx="102">
                  <c:v>8679.5</c:v>
                </c:pt>
                <c:pt idx="103">
                  <c:v>8679.5</c:v>
                </c:pt>
                <c:pt idx="104">
                  <c:v>8689.5</c:v>
                </c:pt>
                <c:pt idx="105">
                  <c:v>8689.5</c:v>
                </c:pt>
                <c:pt idx="106">
                  <c:v>8689.5</c:v>
                </c:pt>
                <c:pt idx="107">
                  <c:v>8701</c:v>
                </c:pt>
                <c:pt idx="108">
                  <c:v>8701</c:v>
                </c:pt>
                <c:pt idx="109">
                  <c:v>8701</c:v>
                </c:pt>
                <c:pt idx="110">
                  <c:v>8714</c:v>
                </c:pt>
                <c:pt idx="111">
                  <c:v>8714</c:v>
                </c:pt>
                <c:pt idx="112">
                  <c:v>8714</c:v>
                </c:pt>
                <c:pt idx="113">
                  <c:v>8714</c:v>
                </c:pt>
                <c:pt idx="114">
                  <c:v>8717</c:v>
                </c:pt>
                <c:pt idx="115">
                  <c:v>8717</c:v>
                </c:pt>
                <c:pt idx="116">
                  <c:v>8717</c:v>
                </c:pt>
                <c:pt idx="117">
                  <c:v>8717</c:v>
                </c:pt>
                <c:pt idx="118">
                  <c:v>8744</c:v>
                </c:pt>
                <c:pt idx="119">
                  <c:v>8744</c:v>
                </c:pt>
                <c:pt idx="120">
                  <c:v>8744</c:v>
                </c:pt>
                <c:pt idx="121">
                  <c:v>8744</c:v>
                </c:pt>
                <c:pt idx="122">
                  <c:v>8745.5</c:v>
                </c:pt>
                <c:pt idx="123">
                  <c:v>8745.5</c:v>
                </c:pt>
                <c:pt idx="124">
                  <c:v>8745.5</c:v>
                </c:pt>
                <c:pt idx="125">
                  <c:v>8784</c:v>
                </c:pt>
                <c:pt idx="126">
                  <c:v>8784</c:v>
                </c:pt>
                <c:pt idx="127">
                  <c:v>8784</c:v>
                </c:pt>
                <c:pt idx="128">
                  <c:v>8788.5</c:v>
                </c:pt>
                <c:pt idx="129">
                  <c:v>8788.5</c:v>
                </c:pt>
                <c:pt idx="130">
                  <c:v>8788.5</c:v>
                </c:pt>
                <c:pt idx="131">
                  <c:v>8795.5</c:v>
                </c:pt>
                <c:pt idx="132">
                  <c:v>8795.5</c:v>
                </c:pt>
                <c:pt idx="133">
                  <c:v>8795.5</c:v>
                </c:pt>
                <c:pt idx="134">
                  <c:v>8795.5</c:v>
                </c:pt>
                <c:pt idx="135">
                  <c:v>9201</c:v>
                </c:pt>
                <c:pt idx="136">
                  <c:v>9267</c:v>
                </c:pt>
                <c:pt idx="137">
                  <c:v>9267</c:v>
                </c:pt>
                <c:pt idx="138">
                  <c:v>9267</c:v>
                </c:pt>
                <c:pt idx="139">
                  <c:v>9268.5</c:v>
                </c:pt>
                <c:pt idx="140">
                  <c:v>9268.5</c:v>
                </c:pt>
                <c:pt idx="141">
                  <c:v>9268.5</c:v>
                </c:pt>
                <c:pt idx="142">
                  <c:v>9784</c:v>
                </c:pt>
                <c:pt idx="143">
                  <c:v>11380</c:v>
                </c:pt>
                <c:pt idx="144">
                  <c:v>11380</c:v>
                </c:pt>
                <c:pt idx="145">
                  <c:v>11922.5</c:v>
                </c:pt>
                <c:pt idx="146">
                  <c:v>11922.5</c:v>
                </c:pt>
                <c:pt idx="147">
                  <c:v>11922.5</c:v>
                </c:pt>
                <c:pt idx="148">
                  <c:v>11922.5</c:v>
                </c:pt>
                <c:pt idx="149">
                  <c:v>11925.5</c:v>
                </c:pt>
                <c:pt idx="150">
                  <c:v>11932.5</c:v>
                </c:pt>
                <c:pt idx="151">
                  <c:v>11932.5</c:v>
                </c:pt>
                <c:pt idx="152">
                  <c:v>11934</c:v>
                </c:pt>
                <c:pt idx="153">
                  <c:v>11934</c:v>
                </c:pt>
                <c:pt idx="154">
                  <c:v>11934</c:v>
                </c:pt>
                <c:pt idx="155">
                  <c:v>11934</c:v>
                </c:pt>
                <c:pt idx="156">
                  <c:v>11952.5</c:v>
                </c:pt>
                <c:pt idx="157">
                  <c:v>11952.5</c:v>
                </c:pt>
                <c:pt idx="158">
                  <c:v>11952.5</c:v>
                </c:pt>
                <c:pt idx="159">
                  <c:v>11952.5</c:v>
                </c:pt>
                <c:pt idx="160">
                  <c:v>11954</c:v>
                </c:pt>
                <c:pt idx="161">
                  <c:v>11954</c:v>
                </c:pt>
                <c:pt idx="162">
                  <c:v>11955.5</c:v>
                </c:pt>
                <c:pt idx="163">
                  <c:v>11955.5</c:v>
                </c:pt>
                <c:pt idx="164">
                  <c:v>11955.5</c:v>
                </c:pt>
                <c:pt idx="165">
                  <c:v>11955.5</c:v>
                </c:pt>
                <c:pt idx="166">
                  <c:v>12917</c:v>
                </c:pt>
                <c:pt idx="167">
                  <c:v>13438</c:v>
                </c:pt>
                <c:pt idx="168">
                  <c:v>13438</c:v>
                </c:pt>
                <c:pt idx="169">
                  <c:v>13438</c:v>
                </c:pt>
                <c:pt idx="170">
                  <c:v>13439.5</c:v>
                </c:pt>
                <c:pt idx="171">
                  <c:v>13439.5</c:v>
                </c:pt>
                <c:pt idx="172">
                  <c:v>13439.5</c:v>
                </c:pt>
                <c:pt idx="173">
                  <c:v>14535.5</c:v>
                </c:pt>
                <c:pt idx="174">
                  <c:v>14981</c:v>
                </c:pt>
                <c:pt idx="175">
                  <c:v>15022.5</c:v>
                </c:pt>
                <c:pt idx="176">
                  <c:v>15022.5</c:v>
                </c:pt>
                <c:pt idx="177">
                  <c:v>15542.5</c:v>
                </c:pt>
                <c:pt idx="178">
                  <c:v>15542.5</c:v>
                </c:pt>
                <c:pt idx="179">
                  <c:v>15542.5</c:v>
                </c:pt>
                <c:pt idx="180">
                  <c:v>15542.5</c:v>
                </c:pt>
                <c:pt idx="181">
                  <c:v>15545.5</c:v>
                </c:pt>
                <c:pt idx="182">
                  <c:v>15545.5</c:v>
                </c:pt>
                <c:pt idx="183">
                  <c:v>15545.5</c:v>
                </c:pt>
                <c:pt idx="184">
                  <c:v>15555.5</c:v>
                </c:pt>
                <c:pt idx="185">
                  <c:v>15555.5</c:v>
                </c:pt>
                <c:pt idx="186">
                  <c:v>15555.5</c:v>
                </c:pt>
                <c:pt idx="187">
                  <c:v>16054</c:v>
                </c:pt>
                <c:pt idx="188">
                  <c:v>16055.5</c:v>
                </c:pt>
                <c:pt idx="189">
                  <c:v>16055.5</c:v>
                </c:pt>
                <c:pt idx="190">
                  <c:v>17131</c:v>
                </c:pt>
                <c:pt idx="191">
                  <c:v>17634</c:v>
                </c:pt>
                <c:pt idx="192">
                  <c:v>17662.5</c:v>
                </c:pt>
                <c:pt idx="193">
                  <c:v>18215.5</c:v>
                </c:pt>
                <c:pt idx="194">
                  <c:v>19179.5</c:v>
                </c:pt>
                <c:pt idx="195">
                  <c:v>19181</c:v>
                </c:pt>
                <c:pt idx="196">
                  <c:v>19182.5</c:v>
                </c:pt>
                <c:pt idx="197">
                  <c:v>19219.5</c:v>
                </c:pt>
                <c:pt idx="198">
                  <c:v>19219.5</c:v>
                </c:pt>
                <c:pt idx="199">
                  <c:v>19702.5</c:v>
                </c:pt>
                <c:pt idx="200">
                  <c:v>19806</c:v>
                </c:pt>
                <c:pt idx="201">
                  <c:v>19806</c:v>
                </c:pt>
                <c:pt idx="202">
                  <c:v>19906</c:v>
                </c:pt>
                <c:pt idx="203">
                  <c:v>19906</c:v>
                </c:pt>
                <c:pt idx="204">
                  <c:v>20267</c:v>
                </c:pt>
                <c:pt idx="205">
                  <c:v>20771</c:v>
                </c:pt>
                <c:pt idx="206">
                  <c:v>21781</c:v>
                </c:pt>
                <c:pt idx="207">
                  <c:v>21781</c:v>
                </c:pt>
                <c:pt idx="208">
                  <c:v>21781</c:v>
                </c:pt>
                <c:pt idx="209">
                  <c:v>22954</c:v>
                </c:pt>
                <c:pt idx="210">
                  <c:v>24546</c:v>
                </c:pt>
                <c:pt idx="211">
                  <c:v>25408</c:v>
                </c:pt>
                <c:pt idx="212">
                  <c:v>26592.5</c:v>
                </c:pt>
              </c:numCache>
            </c:numRef>
          </c:xVal>
          <c:yVal>
            <c:numRef>
              <c:f>Active!$L$21:$L$233</c:f>
              <c:numCache>
                <c:formatCode>General</c:formatCode>
                <c:ptCount val="21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77F-480F-8FF0-98B3EA7F2CCC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Active!$F$21:$F$233</c:f>
              <c:numCache>
                <c:formatCode>General</c:formatCode>
                <c:ptCount val="213"/>
                <c:pt idx="0">
                  <c:v>-10002.5</c:v>
                </c:pt>
                <c:pt idx="1">
                  <c:v>-10001</c:v>
                </c:pt>
                <c:pt idx="2">
                  <c:v>-9992.5</c:v>
                </c:pt>
                <c:pt idx="3">
                  <c:v>-9981</c:v>
                </c:pt>
                <c:pt idx="4">
                  <c:v>-9971</c:v>
                </c:pt>
                <c:pt idx="5">
                  <c:v>-9961</c:v>
                </c:pt>
                <c:pt idx="6">
                  <c:v>-9958</c:v>
                </c:pt>
                <c:pt idx="7">
                  <c:v>-9948</c:v>
                </c:pt>
                <c:pt idx="8">
                  <c:v>-9941</c:v>
                </c:pt>
                <c:pt idx="9">
                  <c:v>-9624</c:v>
                </c:pt>
                <c:pt idx="10">
                  <c:v>-9061</c:v>
                </c:pt>
                <c:pt idx="11">
                  <c:v>-7351</c:v>
                </c:pt>
                <c:pt idx="12">
                  <c:v>-6954</c:v>
                </c:pt>
                <c:pt idx="13">
                  <c:v>-6912.5</c:v>
                </c:pt>
                <c:pt idx="14">
                  <c:v>-6443</c:v>
                </c:pt>
                <c:pt idx="15">
                  <c:v>-6443</c:v>
                </c:pt>
                <c:pt idx="16">
                  <c:v>-6441.5</c:v>
                </c:pt>
                <c:pt idx="17">
                  <c:v>-6440</c:v>
                </c:pt>
                <c:pt idx="18">
                  <c:v>-6431.5</c:v>
                </c:pt>
                <c:pt idx="19">
                  <c:v>-6430</c:v>
                </c:pt>
                <c:pt idx="20">
                  <c:v>-6430</c:v>
                </c:pt>
                <c:pt idx="21">
                  <c:v>-6428.5</c:v>
                </c:pt>
                <c:pt idx="22">
                  <c:v>-6424.5</c:v>
                </c:pt>
                <c:pt idx="23">
                  <c:v>-6421.5</c:v>
                </c:pt>
                <c:pt idx="24">
                  <c:v>-6403</c:v>
                </c:pt>
                <c:pt idx="25">
                  <c:v>-6403</c:v>
                </c:pt>
                <c:pt idx="26">
                  <c:v>-6380</c:v>
                </c:pt>
                <c:pt idx="27">
                  <c:v>-5945.5</c:v>
                </c:pt>
                <c:pt idx="28">
                  <c:v>-5831</c:v>
                </c:pt>
                <c:pt idx="29">
                  <c:v>-5819.5</c:v>
                </c:pt>
                <c:pt idx="30">
                  <c:v>-2162.5</c:v>
                </c:pt>
                <c:pt idx="31">
                  <c:v>-2122.5</c:v>
                </c:pt>
                <c:pt idx="32">
                  <c:v>-2091</c:v>
                </c:pt>
                <c:pt idx="33">
                  <c:v>-1651</c:v>
                </c:pt>
                <c:pt idx="34">
                  <c:v>0</c:v>
                </c:pt>
                <c:pt idx="35">
                  <c:v>0</c:v>
                </c:pt>
                <c:pt idx="36">
                  <c:v>1.5</c:v>
                </c:pt>
                <c:pt idx="37">
                  <c:v>364</c:v>
                </c:pt>
                <c:pt idx="38">
                  <c:v>365.5</c:v>
                </c:pt>
                <c:pt idx="39">
                  <c:v>5065.5</c:v>
                </c:pt>
                <c:pt idx="40">
                  <c:v>5074</c:v>
                </c:pt>
                <c:pt idx="41">
                  <c:v>5077</c:v>
                </c:pt>
                <c:pt idx="42">
                  <c:v>5082.5</c:v>
                </c:pt>
                <c:pt idx="43">
                  <c:v>5084</c:v>
                </c:pt>
                <c:pt idx="44">
                  <c:v>5084</c:v>
                </c:pt>
                <c:pt idx="45">
                  <c:v>5145.5</c:v>
                </c:pt>
                <c:pt idx="46">
                  <c:v>6094</c:v>
                </c:pt>
                <c:pt idx="47">
                  <c:v>6094</c:v>
                </c:pt>
                <c:pt idx="48">
                  <c:v>6094</c:v>
                </c:pt>
                <c:pt idx="49">
                  <c:v>6094</c:v>
                </c:pt>
                <c:pt idx="50">
                  <c:v>6095.5</c:v>
                </c:pt>
                <c:pt idx="51">
                  <c:v>6095.5</c:v>
                </c:pt>
                <c:pt idx="52">
                  <c:v>6095.5</c:v>
                </c:pt>
                <c:pt idx="53">
                  <c:v>6095.5</c:v>
                </c:pt>
                <c:pt idx="54">
                  <c:v>6667</c:v>
                </c:pt>
                <c:pt idx="55">
                  <c:v>6667</c:v>
                </c:pt>
                <c:pt idx="56">
                  <c:v>6667</c:v>
                </c:pt>
                <c:pt idx="57">
                  <c:v>6667</c:v>
                </c:pt>
                <c:pt idx="58">
                  <c:v>6667</c:v>
                </c:pt>
                <c:pt idx="59">
                  <c:v>6668.5</c:v>
                </c:pt>
                <c:pt idx="60">
                  <c:v>6668.5</c:v>
                </c:pt>
                <c:pt idx="61">
                  <c:v>6668.5</c:v>
                </c:pt>
                <c:pt idx="62">
                  <c:v>6668.5</c:v>
                </c:pt>
                <c:pt idx="63">
                  <c:v>6668.5</c:v>
                </c:pt>
                <c:pt idx="64">
                  <c:v>6670</c:v>
                </c:pt>
                <c:pt idx="65">
                  <c:v>6670</c:v>
                </c:pt>
                <c:pt idx="66">
                  <c:v>6670</c:v>
                </c:pt>
                <c:pt idx="67">
                  <c:v>6670</c:v>
                </c:pt>
                <c:pt idx="68">
                  <c:v>6670</c:v>
                </c:pt>
                <c:pt idx="69">
                  <c:v>6670</c:v>
                </c:pt>
                <c:pt idx="70">
                  <c:v>7217</c:v>
                </c:pt>
                <c:pt idx="71">
                  <c:v>7217</c:v>
                </c:pt>
                <c:pt idx="72">
                  <c:v>7217</c:v>
                </c:pt>
                <c:pt idx="73">
                  <c:v>7217</c:v>
                </c:pt>
                <c:pt idx="74">
                  <c:v>7218.5</c:v>
                </c:pt>
                <c:pt idx="75">
                  <c:v>7781</c:v>
                </c:pt>
                <c:pt idx="76">
                  <c:v>7835.5</c:v>
                </c:pt>
                <c:pt idx="77">
                  <c:v>8191</c:v>
                </c:pt>
                <c:pt idx="78">
                  <c:v>8191</c:v>
                </c:pt>
                <c:pt idx="79">
                  <c:v>8191</c:v>
                </c:pt>
                <c:pt idx="80">
                  <c:v>8192.5</c:v>
                </c:pt>
                <c:pt idx="81">
                  <c:v>8192.5</c:v>
                </c:pt>
                <c:pt idx="82">
                  <c:v>8192.5</c:v>
                </c:pt>
                <c:pt idx="83">
                  <c:v>8194</c:v>
                </c:pt>
                <c:pt idx="84">
                  <c:v>8194</c:v>
                </c:pt>
                <c:pt idx="85">
                  <c:v>8194</c:v>
                </c:pt>
                <c:pt idx="86">
                  <c:v>8238</c:v>
                </c:pt>
                <c:pt idx="87">
                  <c:v>8238.5</c:v>
                </c:pt>
                <c:pt idx="88">
                  <c:v>8238.5</c:v>
                </c:pt>
                <c:pt idx="89">
                  <c:v>8238.5</c:v>
                </c:pt>
                <c:pt idx="90">
                  <c:v>8247</c:v>
                </c:pt>
                <c:pt idx="91">
                  <c:v>8247</c:v>
                </c:pt>
                <c:pt idx="92">
                  <c:v>8247</c:v>
                </c:pt>
                <c:pt idx="93">
                  <c:v>8324</c:v>
                </c:pt>
                <c:pt idx="94">
                  <c:v>8340</c:v>
                </c:pt>
                <c:pt idx="95">
                  <c:v>8340</c:v>
                </c:pt>
                <c:pt idx="96">
                  <c:v>8340</c:v>
                </c:pt>
                <c:pt idx="97">
                  <c:v>8340</c:v>
                </c:pt>
                <c:pt idx="98">
                  <c:v>8671</c:v>
                </c:pt>
                <c:pt idx="99">
                  <c:v>8671</c:v>
                </c:pt>
                <c:pt idx="100">
                  <c:v>8671</c:v>
                </c:pt>
                <c:pt idx="101">
                  <c:v>8679.5</c:v>
                </c:pt>
                <c:pt idx="102">
                  <c:v>8679.5</c:v>
                </c:pt>
                <c:pt idx="103">
                  <c:v>8679.5</c:v>
                </c:pt>
                <c:pt idx="104">
                  <c:v>8689.5</c:v>
                </c:pt>
                <c:pt idx="105">
                  <c:v>8689.5</c:v>
                </c:pt>
                <c:pt idx="106">
                  <c:v>8689.5</c:v>
                </c:pt>
                <c:pt idx="107">
                  <c:v>8701</c:v>
                </c:pt>
                <c:pt idx="108">
                  <c:v>8701</c:v>
                </c:pt>
                <c:pt idx="109">
                  <c:v>8701</c:v>
                </c:pt>
                <c:pt idx="110">
                  <c:v>8714</c:v>
                </c:pt>
                <c:pt idx="111">
                  <c:v>8714</c:v>
                </c:pt>
                <c:pt idx="112">
                  <c:v>8714</c:v>
                </c:pt>
                <c:pt idx="113">
                  <c:v>8714</c:v>
                </c:pt>
                <c:pt idx="114">
                  <c:v>8717</c:v>
                </c:pt>
                <c:pt idx="115">
                  <c:v>8717</c:v>
                </c:pt>
                <c:pt idx="116">
                  <c:v>8717</c:v>
                </c:pt>
                <c:pt idx="117">
                  <c:v>8717</c:v>
                </c:pt>
                <c:pt idx="118">
                  <c:v>8744</c:v>
                </c:pt>
                <c:pt idx="119">
                  <c:v>8744</c:v>
                </c:pt>
                <c:pt idx="120">
                  <c:v>8744</c:v>
                </c:pt>
                <c:pt idx="121">
                  <c:v>8744</c:v>
                </c:pt>
                <c:pt idx="122">
                  <c:v>8745.5</c:v>
                </c:pt>
                <c:pt idx="123">
                  <c:v>8745.5</c:v>
                </c:pt>
                <c:pt idx="124">
                  <c:v>8745.5</c:v>
                </c:pt>
                <c:pt idx="125">
                  <c:v>8784</c:v>
                </c:pt>
                <c:pt idx="126">
                  <c:v>8784</c:v>
                </c:pt>
                <c:pt idx="127">
                  <c:v>8784</c:v>
                </c:pt>
                <c:pt idx="128">
                  <c:v>8788.5</c:v>
                </c:pt>
                <c:pt idx="129">
                  <c:v>8788.5</c:v>
                </c:pt>
                <c:pt idx="130">
                  <c:v>8788.5</c:v>
                </c:pt>
                <c:pt idx="131">
                  <c:v>8795.5</c:v>
                </c:pt>
                <c:pt idx="132">
                  <c:v>8795.5</c:v>
                </c:pt>
                <c:pt idx="133">
                  <c:v>8795.5</c:v>
                </c:pt>
                <c:pt idx="134">
                  <c:v>8795.5</c:v>
                </c:pt>
                <c:pt idx="135">
                  <c:v>9201</c:v>
                </c:pt>
                <c:pt idx="136">
                  <c:v>9267</c:v>
                </c:pt>
                <c:pt idx="137">
                  <c:v>9267</c:v>
                </c:pt>
                <c:pt idx="138">
                  <c:v>9267</c:v>
                </c:pt>
                <c:pt idx="139">
                  <c:v>9268.5</c:v>
                </c:pt>
                <c:pt idx="140">
                  <c:v>9268.5</c:v>
                </c:pt>
                <c:pt idx="141">
                  <c:v>9268.5</c:v>
                </c:pt>
                <c:pt idx="142">
                  <c:v>9784</c:v>
                </c:pt>
                <c:pt idx="143">
                  <c:v>11380</c:v>
                </c:pt>
                <c:pt idx="144">
                  <c:v>11380</c:v>
                </c:pt>
                <c:pt idx="145">
                  <c:v>11922.5</c:v>
                </c:pt>
                <c:pt idx="146">
                  <c:v>11922.5</c:v>
                </c:pt>
                <c:pt idx="147">
                  <c:v>11922.5</c:v>
                </c:pt>
                <c:pt idx="148">
                  <c:v>11922.5</c:v>
                </c:pt>
                <c:pt idx="149">
                  <c:v>11925.5</c:v>
                </c:pt>
                <c:pt idx="150">
                  <c:v>11932.5</c:v>
                </c:pt>
                <c:pt idx="151">
                  <c:v>11932.5</c:v>
                </c:pt>
                <c:pt idx="152">
                  <c:v>11934</c:v>
                </c:pt>
                <c:pt idx="153">
                  <c:v>11934</c:v>
                </c:pt>
                <c:pt idx="154">
                  <c:v>11934</c:v>
                </c:pt>
                <c:pt idx="155">
                  <c:v>11934</c:v>
                </c:pt>
                <c:pt idx="156">
                  <c:v>11952.5</c:v>
                </c:pt>
                <c:pt idx="157">
                  <c:v>11952.5</c:v>
                </c:pt>
                <c:pt idx="158">
                  <c:v>11952.5</c:v>
                </c:pt>
                <c:pt idx="159">
                  <c:v>11952.5</c:v>
                </c:pt>
                <c:pt idx="160">
                  <c:v>11954</c:v>
                </c:pt>
                <c:pt idx="161">
                  <c:v>11954</c:v>
                </c:pt>
                <c:pt idx="162">
                  <c:v>11955.5</c:v>
                </c:pt>
                <c:pt idx="163">
                  <c:v>11955.5</c:v>
                </c:pt>
                <c:pt idx="164">
                  <c:v>11955.5</c:v>
                </c:pt>
                <c:pt idx="165">
                  <c:v>11955.5</c:v>
                </c:pt>
                <c:pt idx="166">
                  <c:v>12917</c:v>
                </c:pt>
                <c:pt idx="167">
                  <c:v>13438</c:v>
                </c:pt>
                <c:pt idx="168">
                  <c:v>13438</c:v>
                </c:pt>
                <c:pt idx="169">
                  <c:v>13438</c:v>
                </c:pt>
                <c:pt idx="170">
                  <c:v>13439.5</c:v>
                </c:pt>
                <c:pt idx="171">
                  <c:v>13439.5</c:v>
                </c:pt>
                <c:pt idx="172">
                  <c:v>13439.5</c:v>
                </c:pt>
                <c:pt idx="173">
                  <c:v>14535.5</c:v>
                </c:pt>
                <c:pt idx="174">
                  <c:v>14981</c:v>
                </c:pt>
                <c:pt idx="175">
                  <c:v>15022.5</c:v>
                </c:pt>
                <c:pt idx="176">
                  <c:v>15022.5</c:v>
                </c:pt>
                <c:pt idx="177">
                  <c:v>15542.5</c:v>
                </c:pt>
                <c:pt idx="178">
                  <c:v>15542.5</c:v>
                </c:pt>
                <c:pt idx="179">
                  <c:v>15542.5</c:v>
                </c:pt>
                <c:pt idx="180">
                  <c:v>15542.5</c:v>
                </c:pt>
                <c:pt idx="181">
                  <c:v>15545.5</c:v>
                </c:pt>
                <c:pt idx="182">
                  <c:v>15545.5</c:v>
                </c:pt>
                <c:pt idx="183">
                  <c:v>15545.5</c:v>
                </c:pt>
                <c:pt idx="184">
                  <c:v>15555.5</c:v>
                </c:pt>
                <c:pt idx="185">
                  <c:v>15555.5</c:v>
                </c:pt>
                <c:pt idx="186">
                  <c:v>15555.5</c:v>
                </c:pt>
                <c:pt idx="187">
                  <c:v>16054</c:v>
                </c:pt>
                <c:pt idx="188">
                  <c:v>16055.5</c:v>
                </c:pt>
                <c:pt idx="189">
                  <c:v>16055.5</c:v>
                </c:pt>
                <c:pt idx="190">
                  <c:v>17131</c:v>
                </c:pt>
                <c:pt idx="191">
                  <c:v>17634</c:v>
                </c:pt>
                <c:pt idx="192">
                  <c:v>17662.5</c:v>
                </c:pt>
                <c:pt idx="193">
                  <c:v>18215.5</c:v>
                </c:pt>
                <c:pt idx="194">
                  <c:v>19179.5</c:v>
                </c:pt>
                <c:pt idx="195">
                  <c:v>19181</c:v>
                </c:pt>
                <c:pt idx="196">
                  <c:v>19182.5</c:v>
                </c:pt>
                <c:pt idx="197">
                  <c:v>19219.5</c:v>
                </c:pt>
                <c:pt idx="198">
                  <c:v>19219.5</c:v>
                </c:pt>
                <c:pt idx="199">
                  <c:v>19702.5</c:v>
                </c:pt>
                <c:pt idx="200">
                  <c:v>19806</c:v>
                </c:pt>
                <c:pt idx="201">
                  <c:v>19806</c:v>
                </c:pt>
                <c:pt idx="202">
                  <c:v>19906</c:v>
                </c:pt>
                <c:pt idx="203">
                  <c:v>19906</c:v>
                </c:pt>
                <c:pt idx="204">
                  <c:v>20267</c:v>
                </c:pt>
                <c:pt idx="205">
                  <c:v>20771</c:v>
                </c:pt>
                <c:pt idx="206">
                  <c:v>21781</c:v>
                </c:pt>
                <c:pt idx="207">
                  <c:v>21781</c:v>
                </c:pt>
                <c:pt idx="208">
                  <c:v>21781</c:v>
                </c:pt>
                <c:pt idx="209">
                  <c:v>22954</c:v>
                </c:pt>
                <c:pt idx="210">
                  <c:v>24546</c:v>
                </c:pt>
                <c:pt idx="211">
                  <c:v>25408</c:v>
                </c:pt>
                <c:pt idx="212">
                  <c:v>26592.5</c:v>
                </c:pt>
              </c:numCache>
            </c:numRef>
          </c:xVal>
          <c:yVal>
            <c:numRef>
              <c:f>Active!$M$21:$M$233</c:f>
              <c:numCache>
                <c:formatCode>General</c:formatCode>
                <c:ptCount val="21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77F-480F-8FF0-98B3EA7F2CCC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Active!$F$21:$F$233</c:f>
              <c:numCache>
                <c:formatCode>General</c:formatCode>
                <c:ptCount val="213"/>
                <c:pt idx="0">
                  <c:v>-10002.5</c:v>
                </c:pt>
                <c:pt idx="1">
                  <c:v>-10001</c:v>
                </c:pt>
                <c:pt idx="2">
                  <c:v>-9992.5</c:v>
                </c:pt>
                <c:pt idx="3">
                  <c:v>-9981</c:v>
                </c:pt>
                <c:pt idx="4">
                  <c:v>-9971</c:v>
                </c:pt>
                <c:pt idx="5">
                  <c:v>-9961</c:v>
                </c:pt>
                <c:pt idx="6">
                  <c:v>-9958</c:v>
                </c:pt>
                <c:pt idx="7">
                  <c:v>-9948</c:v>
                </c:pt>
                <c:pt idx="8">
                  <c:v>-9941</c:v>
                </c:pt>
                <c:pt idx="9">
                  <c:v>-9624</c:v>
                </c:pt>
                <c:pt idx="10">
                  <c:v>-9061</c:v>
                </c:pt>
                <c:pt idx="11">
                  <c:v>-7351</c:v>
                </c:pt>
                <c:pt idx="12">
                  <c:v>-6954</c:v>
                </c:pt>
                <c:pt idx="13">
                  <c:v>-6912.5</c:v>
                </c:pt>
                <c:pt idx="14">
                  <c:v>-6443</c:v>
                </c:pt>
                <c:pt idx="15">
                  <c:v>-6443</c:v>
                </c:pt>
                <c:pt idx="16">
                  <c:v>-6441.5</c:v>
                </c:pt>
                <c:pt idx="17">
                  <c:v>-6440</c:v>
                </c:pt>
                <c:pt idx="18">
                  <c:v>-6431.5</c:v>
                </c:pt>
                <c:pt idx="19">
                  <c:v>-6430</c:v>
                </c:pt>
                <c:pt idx="20">
                  <c:v>-6430</c:v>
                </c:pt>
                <c:pt idx="21">
                  <c:v>-6428.5</c:v>
                </c:pt>
                <c:pt idx="22">
                  <c:v>-6424.5</c:v>
                </c:pt>
                <c:pt idx="23">
                  <c:v>-6421.5</c:v>
                </c:pt>
                <c:pt idx="24">
                  <c:v>-6403</c:v>
                </c:pt>
                <c:pt idx="25">
                  <c:v>-6403</c:v>
                </c:pt>
                <c:pt idx="26">
                  <c:v>-6380</c:v>
                </c:pt>
                <c:pt idx="27">
                  <c:v>-5945.5</c:v>
                </c:pt>
                <c:pt idx="28">
                  <c:v>-5831</c:v>
                </c:pt>
                <c:pt idx="29">
                  <c:v>-5819.5</c:v>
                </c:pt>
                <c:pt idx="30">
                  <c:v>-2162.5</c:v>
                </c:pt>
                <c:pt idx="31">
                  <c:v>-2122.5</c:v>
                </c:pt>
                <c:pt idx="32">
                  <c:v>-2091</c:v>
                </c:pt>
                <c:pt idx="33">
                  <c:v>-1651</c:v>
                </c:pt>
                <c:pt idx="34">
                  <c:v>0</c:v>
                </c:pt>
                <c:pt idx="35">
                  <c:v>0</c:v>
                </c:pt>
                <c:pt idx="36">
                  <c:v>1.5</c:v>
                </c:pt>
                <c:pt idx="37">
                  <c:v>364</c:v>
                </c:pt>
                <c:pt idx="38">
                  <c:v>365.5</c:v>
                </c:pt>
                <c:pt idx="39">
                  <c:v>5065.5</c:v>
                </c:pt>
                <c:pt idx="40">
                  <c:v>5074</c:v>
                </c:pt>
                <c:pt idx="41">
                  <c:v>5077</c:v>
                </c:pt>
                <c:pt idx="42">
                  <c:v>5082.5</c:v>
                </c:pt>
                <c:pt idx="43">
                  <c:v>5084</c:v>
                </c:pt>
                <c:pt idx="44">
                  <c:v>5084</c:v>
                </c:pt>
                <c:pt idx="45">
                  <c:v>5145.5</c:v>
                </c:pt>
                <c:pt idx="46">
                  <c:v>6094</c:v>
                </c:pt>
                <c:pt idx="47">
                  <c:v>6094</c:v>
                </c:pt>
                <c:pt idx="48">
                  <c:v>6094</c:v>
                </c:pt>
                <c:pt idx="49">
                  <c:v>6094</c:v>
                </c:pt>
                <c:pt idx="50">
                  <c:v>6095.5</c:v>
                </c:pt>
                <c:pt idx="51">
                  <c:v>6095.5</c:v>
                </c:pt>
                <c:pt idx="52">
                  <c:v>6095.5</c:v>
                </c:pt>
                <c:pt idx="53">
                  <c:v>6095.5</c:v>
                </c:pt>
                <c:pt idx="54">
                  <c:v>6667</c:v>
                </c:pt>
                <c:pt idx="55">
                  <c:v>6667</c:v>
                </c:pt>
                <c:pt idx="56">
                  <c:v>6667</c:v>
                </c:pt>
                <c:pt idx="57">
                  <c:v>6667</c:v>
                </c:pt>
                <c:pt idx="58">
                  <c:v>6667</c:v>
                </c:pt>
                <c:pt idx="59">
                  <c:v>6668.5</c:v>
                </c:pt>
                <c:pt idx="60">
                  <c:v>6668.5</c:v>
                </c:pt>
                <c:pt idx="61">
                  <c:v>6668.5</c:v>
                </c:pt>
                <c:pt idx="62">
                  <c:v>6668.5</c:v>
                </c:pt>
                <c:pt idx="63">
                  <c:v>6668.5</c:v>
                </c:pt>
                <c:pt idx="64">
                  <c:v>6670</c:v>
                </c:pt>
                <c:pt idx="65">
                  <c:v>6670</c:v>
                </c:pt>
                <c:pt idx="66">
                  <c:v>6670</c:v>
                </c:pt>
                <c:pt idx="67">
                  <c:v>6670</c:v>
                </c:pt>
                <c:pt idx="68">
                  <c:v>6670</c:v>
                </c:pt>
                <c:pt idx="69">
                  <c:v>6670</c:v>
                </c:pt>
                <c:pt idx="70">
                  <c:v>7217</c:v>
                </c:pt>
                <c:pt idx="71">
                  <c:v>7217</c:v>
                </c:pt>
                <c:pt idx="72">
                  <c:v>7217</c:v>
                </c:pt>
                <c:pt idx="73">
                  <c:v>7217</c:v>
                </c:pt>
                <c:pt idx="74">
                  <c:v>7218.5</c:v>
                </c:pt>
                <c:pt idx="75">
                  <c:v>7781</c:v>
                </c:pt>
                <c:pt idx="76">
                  <c:v>7835.5</c:v>
                </c:pt>
                <c:pt idx="77">
                  <c:v>8191</c:v>
                </c:pt>
                <c:pt idx="78">
                  <c:v>8191</c:v>
                </c:pt>
                <c:pt idx="79">
                  <c:v>8191</c:v>
                </c:pt>
                <c:pt idx="80">
                  <c:v>8192.5</c:v>
                </c:pt>
                <c:pt idx="81">
                  <c:v>8192.5</c:v>
                </c:pt>
                <c:pt idx="82">
                  <c:v>8192.5</c:v>
                </c:pt>
                <c:pt idx="83">
                  <c:v>8194</c:v>
                </c:pt>
                <c:pt idx="84">
                  <c:v>8194</c:v>
                </c:pt>
                <c:pt idx="85">
                  <c:v>8194</c:v>
                </c:pt>
                <c:pt idx="86">
                  <c:v>8238</c:v>
                </c:pt>
                <c:pt idx="87">
                  <c:v>8238.5</c:v>
                </c:pt>
                <c:pt idx="88">
                  <c:v>8238.5</c:v>
                </c:pt>
                <c:pt idx="89">
                  <c:v>8238.5</c:v>
                </c:pt>
                <c:pt idx="90">
                  <c:v>8247</c:v>
                </c:pt>
                <c:pt idx="91">
                  <c:v>8247</c:v>
                </c:pt>
                <c:pt idx="92">
                  <c:v>8247</c:v>
                </c:pt>
                <c:pt idx="93">
                  <c:v>8324</c:v>
                </c:pt>
                <c:pt idx="94">
                  <c:v>8340</c:v>
                </c:pt>
                <c:pt idx="95">
                  <c:v>8340</c:v>
                </c:pt>
                <c:pt idx="96">
                  <c:v>8340</c:v>
                </c:pt>
                <c:pt idx="97">
                  <c:v>8340</c:v>
                </c:pt>
                <c:pt idx="98">
                  <c:v>8671</c:v>
                </c:pt>
                <c:pt idx="99">
                  <c:v>8671</c:v>
                </c:pt>
                <c:pt idx="100">
                  <c:v>8671</c:v>
                </c:pt>
                <c:pt idx="101">
                  <c:v>8679.5</c:v>
                </c:pt>
                <c:pt idx="102">
                  <c:v>8679.5</c:v>
                </c:pt>
                <c:pt idx="103">
                  <c:v>8679.5</c:v>
                </c:pt>
                <c:pt idx="104">
                  <c:v>8689.5</c:v>
                </c:pt>
                <c:pt idx="105">
                  <c:v>8689.5</c:v>
                </c:pt>
                <c:pt idx="106">
                  <c:v>8689.5</c:v>
                </c:pt>
                <c:pt idx="107">
                  <c:v>8701</c:v>
                </c:pt>
                <c:pt idx="108">
                  <c:v>8701</c:v>
                </c:pt>
                <c:pt idx="109">
                  <c:v>8701</c:v>
                </c:pt>
                <c:pt idx="110">
                  <c:v>8714</c:v>
                </c:pt>
                <c:pt idx="111">
                  <c:v>8714</c:v>
                </c:pt>
                <c:pt idx="112">
                  <c:v>8714</c:v>
                </c:pt>
                <c:pt idx="113">
                  <c:v>8714</c:v>
                </c:pt>
                <c:pt idx="114">
                  <c:v>8717</c:v>
                </c:pt>
                <c:pt idx="115">
                  <c:v>8717</c:v>
                </c:pt>
                <c:pt idx="116">
                  <c:v>8717</c:v>
                </c:pt>
                <c:pt idx="117">
                  <c:v>8717</c:v>
                </c:pt>
                <c:pt idx="118">
                  <c:v>8744</c:v>
                </c:pt>
                <c:pt idx="119">
                  <c:v>8744</c:v>
                </c:pt>
                <c:pt idx="120">
                  <c:v>8744</c:v>
                </c:pt>
                <c:pt idx="121">
                  <c:v>8744</c:v>
                </c:pt>
                <c:pt idx="122">
                  <c:v>8745.5</c:v>
                </c:pt>
                <c:pt idx="123">
                  <c:v>8745.5</c:v>
                </c:pt>
                <c:pt idx="124">
                  <c:v>8745.5</c:v>
                </c:pt>
                <c:pt idx="125">
                  <c:v>8784</c:v>
                </c:pt>
                <c:pt idx="126">
                  <c:v>8784</c:v>
                </c:pt>
                <c:pt idx="127">
                  <c:v>8784</c:v>
                </c:pt>
                <c:pt idx="128">
                  <c:v>8788.5</c:v>
                </c:pt>
                <c:pt idx="129">
                  <c:v>8788.5</c:v>
                </c:pt>
                <c:pt idx="130">
                  <c:v>8788.5</c:v>
                </c:pt>
                <c:pt idx="131">
                  <c:v>8795.5</c:v>
                </c:pt>
                <c:pt idx="132">
                  <c:v>8795.5</c:v>
                </c:pt>
                <c:pt idx="133">
                  <c:v>8795.5</c:v>
                </c:pt>
                <c:pt idx="134">
                  <c:v>8795.5</c:v>
                </c:pt>
                <c:pt idx="135">
                  <c:v>9201</c:v>
                </c:pt>
                <c:pt idx="136">
                  <c:v>9267</c:v>
                </c:pt>
                <c:pt idx="137">
                  <c:v>9267</c:v>
                </c:pt>
                <c:pt idx="138">
                  <c:v>9267</c:v>
                </c:pt>
                <c:pt idx="139">
                  <c:v>9268.5</c:v>
                </c:pt>
                <c:pt idx="140">
                  <c:v>9268.5</c:v>
                </c:pt>
                <c:pt idx="141">
                  <c:v>9268.5</c:v>
                </c:pt>
                <c:pt idx="142">
                  <c:v>9784</c:v>
                </c:pt>
                <c:pt idx="143">
                  <c:v>11380</c:v>
                </c:pt>
                <c:pt idx="144">
                  <c:v>11380</c:v>
                </c:pt>
                <c:pt idx="145">
                  <c:v>11922.5</c:v>
                </c:pt>
                <c:pt idx="146">
                  <c:v>11922.5</c:v>
                </c:pt>
                <c:pt idx="147">
                  <c:v>11922.5</c:v>
                </c:pt>
                <c:pt idx="148">
                  <c:v>11922.5</c:v>
                </c:pt>
                <c:pt idx="149">
                  <c:v>11925.5</c:v>
                </c:pt>
                <c:pt idx="150">
                  <c:v>11932.5</c:v>
                </c:pt>
                <c:pt idx="151">
                  <c:v>11932.5</c:v>
                </c:pt>
                <c:pt idx="152">
                  <c:v>11934</c:v>
                </c:pt>
                <c:pt idx="153">
                  <c:v>11934</c:v>
                </c:pt>
                <c:pt idx="154">
                  <c:v>11934</c:v>
                </c:pt>
                <c:pt idx="155">
                  <c:v>11934</c:v>
                </c:pt>
                <c:pt idx="156">
                  <c:v>11952.5</c:v>
                </c:pt>
                <c:pt idx="157">
                  <c:v>11952.5</c:v>
                </c:pt>
                <c:pt idx="158">
                  <c:v>11952.5</c:v>
                </c:pt>
                <c:pt idx="159">
                  <c:v>11952.5</c:v>
                </c:pt>
                <c:pt idx="160">
                  <c:v>11954</c:v>
                </c:pt>
                <c:pt idx="161">
                  <c:v>11954</c:v>
                </c:pt>
                <c:pt idx="162">
                  <c:v>11955.5</c:v>
                </c:pt>
                <c:pt idx="163">
                  <c:v>11955.5</c:v>
                </c:pt>
                <c:pt idx="164">
                  <c:v>11955.5</c:v>
                </c:pt>
                <c:pt idx="165">
                  <c:v>11955.5</c:v>
                </c:pt>
                <c:pt idx="166">
                  <c:v>12917</c:v>
                </c:pt>
                <c:pt idx="167">
                  <c:v>13438</c:v>
                </c:pt>
                <c:pt idx="168">
                  <c:v>13438</c:v>
                </c:pt>
                <c:pt idx="169">
                  <c:v>13438</c:v>
                </c:pt>
                <c:pt idx="170">
                  <c:v>13439.5</c:v>
                </c:pt>
                <c:pt idx="171">
                  <c:v>13439.5</c:v>
                </c:pt>
                <c:pt idx="172">
                  <c:v>13439.5</c:v>
                </c:pt>
                <c:pt idx="173">
                  <c:v>14535.5</c:v>
                </c:pt>
                <c:pt idx="174">
                  <c:v>14981</c:v>
                </c:pt>
                <c:pt idx="175">
                  <c:v>15022.5</c:v>
                </c:pt>
                <c:pt idx="176">
                  <c:v>15022.5</c:v>
                </c:pt>
                <c:pt idx="177">
                  <c:v>15542.5</c:v>
                </c:pt>
                <c:pt idx="178">
                  <c:v>15542.5</c:v>
                </c:pt>
                <c:pt idx="179">
                  <c:v>15542.5</c:v>
                </c:pt>
                <c:pt idx="180">
                  <c:v>15542.5</c:v>
                </c:pt>
                <c:pt idx="181">
                  <c:v>15545.5</c:v>
                </c:pt>
                <c:pt idx="182">
                  <c:v>15545.5</c:v>
                </c:pt>
                <c:pt idx="183">
                  <c:v>15545.5</c:v>
                </c:pt>
                <c:pt idx="184">
                  <c:v>15555.5</c:v>
                </c:pt>
                <c:pt idx="185">
                  <c:v>15555.5</c:v>
                </c:pt>
                <c:pt idx="186">
                  <c:v>15555.5</c:v>
                </c:pt>
                <c:pt idx="187">
                  <c:v>16054</c:v>
                </c:pt>
                <c:pt idx="188">
                  <c:v>16055.5</c:v>
                </c:pt>
                <c:pt idx="189">
                  <c:v>16055.5</c:v>
                </c:pt>
                <c:pt idx="190">
                  <c:v>17131</c:v>
                </c:pt>
                <c:pt idx="191">
                  <c:v>17634</c:v>
                </c:pt>
                <c:pt idx="192">
                  <c:v>17662.5</c:v>
                </c:pt>
                <c:pt idx="193">
                  <c:v>18215.5</c:v>
                </c:pt>
                <c:pt idx="194">
                  <c:v>19179.5</c:v>
                </c:pt>
                <c:pt idx="195">
                  <c:v>19181</c:v>
                </c:pt>
                <c:pt idx="196">
                  <c:v>19182.5</c:v>
                </c:pt>
                <c:pt idx="197">
                  <c:v>19219.5</c:v>
                </c:pt>
                <c:pt idx="198">
                  <c:v>19219.5</c:v>
                </c:pt>
                <c:pt idx="199">
                  <c:v>19702.5</c:v>
                </c:pt>
                <c:pt idx="200">
                  <c:v>19806</c:v>
                </c:pt>
                <c:pt idx="201">
                  <c:v>19806</c:v>
                </c:pt>
                <c:pt idx="202">
                  <c:v>19906</c:v>
                </c:pt>
                <c:pt idx="203">
                  <c:v>19906</c:v>
                </c:pt>
                <c:pt idx="204">
                  <c:v>20267</c:v>
                </c:pt>
                <c:pt idx="205">
                  <c:v>20771</c:v>
                </c:pt>
                <c:pt idx="206">
                  <c:v>21781</c:v>
                </c:pt>
                <c:pt idx="207">
                  <c:v>21781</c:v>
                </c:pt>
                <c:pt idx="208">
                  <c:v>21781</c:v>
                </c:pt>
                <c:pt idx="209">
                  <c:v>22954</c:v>
                </c:pt>
                <c:pt idx="210">
                  <c:v>24546</c:v>
                </c:pt>
                <c:pt idx="211">
                  <c:v>25408</c:v>
                </c:pt>
                <c:pt idx="212">
                  <c:v>26592.5</c:v>
                </c:pt>
              </c:numCache>
            </c:numRef>
          </c:xVal>
          <c:yVal>
            <c:numRef>
              <c:f>Active!$N$21:$N$233</c:f>
              <c:numCache>
                <c:formatCode>General</c:formatCode>
                <c:ptCount val="21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77F-480F-8FF0-98B3EA7F2CCC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Active!$F$21:$F$233</c:f>
              <c:numCache>
                <c:formatCode>General</c:formatCode>
                <c:ptCount val="213"/>
                <c:pt idx="0">
                  <c:v>-10002.5</c:v>
                </c:pt>
                <c:pt idx="1">
                  <c:v>-10001</c:v>
                </c:pt>
                <c:pt idx="2">
                  <c:v>-9992.5</c:v>
                </c:pt>
                <c:pt idx="3">
                  <c:v>-9981</c:v>
                </c:pt>
                <c:pt idx="4">
                  <c:v>-9971</c:v>
                </c:pt>
                <c:pt idx="5">
                  <c:v>-9961</c:v>
                </c:pt>
                <c:pt idx="6">
                  <c:v>-9958</c:v>
                </c:pt>
                <c:pt idx="7">
                  <c:v>-9948</c:v>
                </c:pt>
                <c:pt idx="8">
                  <c:v>-9941</c:v>
                </c:pt>
                <c:pt idx="9">
                  <c:v>-9624</c:v>
                </c:pt>
                <c:pt idx="10">
                  <c:v>-9061</c:v>
                </c:pt>
                <c:pt idx="11">
                  <c:v>-7351</c:v>
                </c:pt>
                <c:pt idx="12">
                  <c:v>-6954</c:v>
                </c:pt>
                <c:pt idx="13">
                  <c:v>-6912.5</c:v>
                </c:pt>
                <c:pt idx="14">
                  <c:v>-6443</c:v>
                </c:pt>
                <c:pt idx="15">
                  <c:v>-6443</c:v>
                </c:pt>
                <c:pt idx="16">
                  <c:v>-6441.5</c:v>
                </c:pt>
                <c:pt idx="17">
                  <c:v>-6440</c:v>
                </c:pt>
                <c:pt idx="18">
                  <c:v>-6431.5</c:v>
                </c:pt>
                <c:pt idx="19">
                  <c:v>-6430</c:v>
                </c:pt>
                <c:pt idx="20">
                  <c:v>-6430</c:v>
                </c:pt>
                <c:pt idx="21">
                  <c:v>-6428.5</c:v>
                </c:pt>
                <c:pt idx="22">
                  <c:v>-6424.5</c:v>
                </c:pt>
                <c:pt idx="23">
                  <c:v>-6421.5</c:v>
                </c:pt>
                <c:pt idx="24">
                  <c:v>-6403</c:v>
                </c:pt>
                <c:pt idx="25">
                  <c:v>-6403</c:v>
                </c:pt>
                <c:pt idx="26">
                  <c:v>-6380</c:v>
                </c:pt>
                <c:pt idx="27">
                  <c:v>-5945.5</c:v>
                </c:pt>
                <c:pt idx="28">
                  <c:v>-5831</c:v>
                </c:pt>
                <c:pt idx="29">
                  <c:v>-5819.5</c:v>
                </c:pt>
                <c:pt idx="30">
                  <c:v>-2162.5</c:v>
                </c:pt>
                <c:pt idx="31">
                  <c:v>-2122.5</c:v>
                </c:pt>
                <c:pt idx="32">
                  <c:v>-2091</c:v>
                </c:pt>
                <c:pt idx="33">
                  <c:v>-1651</c:v>
                </c:pt>
                <c:pt idx="34">
                  <c:v>0</c:v>
                </c:pt>
                <c:pt idx="35">
                  <c:v>0</c:v>
                </c:pt>
                <c:pt idx="36">
                  <c:v>1.5</c:v>
                </c:pt>
                <c:pt idx="37">
                  <c:v>364</c:v>
                </c:pt>
                <c:pt idx="38">
                  <c:v>365.5</c:v>
                </c:pt>
                <c:pt idx="39">
                  <c:v>5065.5</c:v>
                </c:pt>
                <c:pt idx="40">
                  <c:v>5074</c:v>
                </c:pt>
                <c:pt idx="41">
                  <c:v>5077</c:v>
                </c:pt>
                <c:pt idx="42">
                  <c:v>5082.5</c:v>
                </c:pt>
                <c:pt idx="43">
                  <c:v>5084</c:v>
                </c:pt>
                <c:pt idx="44">
                  <c:v>5084</c:v>
                </c:pt>
                <c:pt idx="45">
                  <c:v>5145.5</c:v>
                </c:pt>
                <c:pt idx="46">
                  <c:v>6094</c:v>
                </c:pt>
                <c:pt idx="47">
                  <c:v>6094</c:v>
                </c:pt>
                <c:pt idx="48">
                  <c:v>6094</c:v>
                </c:pt>
                <c:pt idx="49">
                  <c:v>6094</c:v>
                </c:pt>
                <c:pt idx="50">
                  <c:v>6095.5</c:v>
                </c:pt>
                <c:pt idx="51">
                  <c:v>6095.5</c:v>
                </c:pt>
                <c:pt idx="52">
                  <c:v>6095.5</c:v>
                </c:pt>
                <c:pt idx="53">
                  <c:v>6095.5</c:v>
                </c:pt>
                <c:pt idx="54">
                  <c:v>6667</c:v>
                </c:pt>
                <c:pt idx="55">
                  <c:v>6667</c:v>
                </c:pt>
                <c:pt idx="56">
                  <c:v>6667</c:v>
                </c:pt>
                <c:pt idx="57">
                  <c:v>6667</c:v>
                </c:pt>
                <c:pt idx="58">
                  <c:v>6667</c:v>
                </c:pt>
                <c:pt idx="59">
                  <c:v>6668.5</c:v>
                </c:pt>
                <c:pt idx="60">
                  <c:v>6668.5</c:v>
                </c:pt>
                <c:pt idx="61">
                  <c:v>6668.5</c:v>
                </c:pt>
                <c:pt idx="62">
                  <c:v>6668.5</c:v>
                </c:pt>
                <c:pt idx="63">
                  <c:v>6668.5</c:v>
                </c:pt>
                <c:pt idx="64">
                  <c:v>6670</c:v>
                </c:pt>
                <c:pt idx="65">
                  <c:v>6670</c:v>
                </c:pt>
                <c:pt idx="66">
                  <c:v>6670</c:v>
                </c:pt>
                <c:pt idx="67">
                  <c:v>6670</c:v>
                </c:pt>
                <c:pt idx="68">
                  <c:v>6670</c:v>
                </c:pt>
                <c:pt idx="69">
                  <c:v>6670</c:v>
                </c:pt>
                <c:pt idx="70">
                  <c:v>7217</c:v>
                </c:pt>
                <c:pt idx="71">
                  <c:v>7217</c:v>
                </c:pt>
                <c:pt idx="72">
                  <c:v>7217</c:v>
                </c:pt>
                <c:pt idx="73">
                  <c:v>7217</c:v>
                </c:pt>
                <c:pt idx="74">
                  <c:v>7218.5</c:v>
                </c:pt>
                <c:pt idx="75">
                  <c:v>7781</c:v>
                </c:pt>
                <c:pt idx="76">
                  <c:v>7835.5</c:v>
                </c:pt>
                <c:pt idx="77">
                  <c:v>8191</c:v>
                </c:pt>
                <c:pt idx="78">
                  <c:v>8191</c:v>
                </c:pt>
                <c:pt idx="79">
                  <c:v>8191</c:v>
                </c:pt>
                <c:pt idx="80">
                  <c:v>8192.5</c:v>
                </c:pt>
                <c:pt idx="81">
                  <c:v>8192.5</c:v>
                </c:pt>
                <c:pt idx="82">
                  <c:v>8192.5</c:v>
                </c:pt>
                <c:pt idx="83">
                  <c:v>8194</c:v>
                </c:pt>
                <c:pt idx="84">
                  <c:v>8194</c:v>
                </c:pt>
                <c:pt idx="85">
                  <c:v>8194</c:v>
                </c:pt>
                <c:pt idx="86">
                  <c:v>8238</c:v>
                </c:pt>
                <c:pt idx="87">
                  <c:v>8238.5</c:v>
                </c:pt>
                <c:pt idx="88">
                  <c:v>8238.5</c:v>
                </c:pt>
                <c:pt idx="89">
                  <c:v>8238.5</c:v>
                </c:pt>
                <c:pt idx="90">
                  <c:v>8247</c:v>
                </c:pt>
                <c:pt idx="91">
                  <c:v>8247</c:v>
                </c:pt>
                <c:pt idx="92">
                  <c:v>8247</c:v>
                </c:pt>
                <c:pt idx="93">
                  <c:v>8324</c:v>
                </c:pt>
                <c:pt idx="94">
                  <c:v>8340</c:v>
                </c:pt>
                <c:pt idx="95">
                  <c:v>8340</c:v>
                </c:pt>
                <c:pt idx="96">
                  <c:v>8340</c:v>
                </c:pt>
                <c:pt idx="97">
                  <c:v>8340</c:v>
                </c:pt>
                <c:pt idx="98">
                  <c:v>8671</c:v>
                </c:pt>
                <c:pt idx="99">
                  <c:v>8671</c:v>
                </c:pt>
                <c:pt idx="100">
                  <c:v>8671</c:v>
                </c:pt>
                <c:pt idx="101">
                  <c:v>8679.5</c:v>
                </c:pt>
                <c:pt idx="102">
                  <c:v>8679.5</c:v>
                </c:pt>
                <c:pt idx="103">
                  <c:v>8679.5</c:v>
                </c:pt>
                <c:pt idx="104">
                  <c:v>8689.5</c:v>
                </c:pt>
                <c:pt idx="105">
                  <c:v>8689.5</c:v>
                </c:pt>
                <c:pt idx="106">
                  <c:v>8689.5</c:v>
                </c:pt>
                <c:pt idx="107">
                  <c:v>8701</c:v>
                </c:pt>
                <c:pt idx="108">
                  <c:v>8701</c:v>
                </c:pt>
                <c:pt idx="109">
                  <c:v>8701</c:v>
                </c:pt>
                <c:pt idx="110">
                  <c:v>8714</c:v>
                </c:pt>
                <c:pt idx="111">
                  <c:v>8714</c:v>
                </c:pt>
                <c:pt idx="112">
                  <c:v>8714</c:v>
                </c:pt>
                <c:pt idx="113">
                  <c:v>8714</c:v>
                </c:pt>
                <c:pt idx="114">
                  <c:v>8717</c:v>
                </c:pt>
                <c:pt idx="115">
                  <c:v>8717</c:v>
                </c:pt>
                <c:pt idx="116">
                  <c:v>8717</c:v>
                </c:pt>
                <c:pt idx="117">
                  <c:v>8717</c:v>
                </c:pt>
                <c:pt idx="118">
                  <c:v>8744</c:v>
                </c:pt>
                <c:pt idx="119">
                  <c:v>8744</c:v>
                </c:pt>
                <c:pt idx="120">
                  <c:v>8744</c:v>
                </c:pt>
                <c:pt idx="121">
                  <c:v>8744</c:v>
                </c:pt>
                <c:pt idx="122">
                  <c:v>8745.5</c:v>
                </c:pt>
                <c:pt idx="123">
                  <c:v>8745.5</c:v>
                </c:pt>
                <c:pt idx="124">
                  <c:v>8745.5</c:v>
                </c:pt>
                <c:pt idx="125">
                  <c:v>8784</c:v>
                </c:pt>
                <c:pt idx="126">
                  <c:v>8784</c:v>
                </c:pt>
                <c:pt idx="127">
                  <c:v>8784</c:v>
                </c:pt>
                <c:pt idx="128">
                  <c:v>8788.5</c:v>
                </c:pt>
                <c:pt idx="129">
                  <c:v>8788.5</c:v>
                </c:pt>
                <c:pt idx="130">
                  <c:v>8788.5</c:v>
                </c:pt>
                <c:pt idx="131">
                  <c:v>8795.5</c:v>
                </c:pt>
                <c:pt idx="132">
                  <c:v>8795.5</c:v>
                </c:pt>
                <c:pt idx="133">
                  <c:v>8795.5</c:v>
                </c:pt>
                <c:pt idx="134">
                  <c:v>8795.5</c:v>
                </c:pt>
                <c:pt idx="135">
                  <c:v>9201</c:v>
                </c:pt>
                <c:pt idx="136">
                  <c:v>9267</c:v>
                </c:pt>
                <c:pt idx="137">
                  <c:v>9267</c:v>
                </c:pt>
                <c:pt idx="138">
                  <c:v>9267</c:v>
                </c:pt>
                <c:pt idx="139">
                  <c:v>9268.5</c:v>
                </c:pt>
                <c:pt idx="140">
                  <c:v>9268.5</c:v>
                </c:pt>
                <c:pt idx="141">
                  <c:v>9268.5</c:v>
                </c:pt>
                <c:pt idx="142">
                  <c:v>9784</c:v>
                </c:pt>
                <c:pt idx="143">
                  <c:v>11380</c:v>
                </c:pt>
                <c:pt idx="144">
                  <c:v>11380</c:v>
                </c:pt>
                <c:pt idx="145">
                  <c:v>11922.5</c:v>
                </c:pt>
                <c:pt idx="146">
                  <c:v>11922.5</c:v>
                </c:pt>
                <c:pt idx="147">
                  <c:v>11922.5</c:v>
                </c:pt>
                <c:pt idx="148">
                  <c:v>11922.5</c:v>
                </c:pt>
                <c:pt idx="149">
                  <c:v>11925.5</c:v>
                </c:pt>
                <c:pt idx="150">
                  <c:v>11932.5</c:v>
                </c:pt>
                <c:pt idx="151">
                  <c:v>11932.5</c:v>
                </c:pt>
                <c:pt idx="152">
                  <c:v>11934</c:v>
                </c:pt>
                <c:pt idx="153">
                  <c:v>11934</c:v>
                </c:pt>
                <c:pt idx="154">
                  <c:v>11934</c:v>
                </c:pt>
                <c:pt idx="155">
                  <c:v>11934</c:v>
                </c:pt>
                <c:pt idx="156">
                  <c:v>11952.5</c:v>
                </c:pt>
                <c:pt idx="157">
                  <c:v>11952.5</c:v>
                </c:pt>
                <c:pt idx="158">
                  <c:v>11952.5</c:v>
                </c:pt>
                <c:pt idx="159">
                  <c:v>11952.5</c:v>
                </c:pt>
                <c:pt idx="160">
                  <c:v>11954</c:v>
                </c:pt>
                <c:pt idx="161">
                  <c:v>11954</c:v>
                </c:pt>
                <c:pt idx="162">
                  <c:v>11955.5</c:v>
                </c:pt>
                <c:pt idx="163">
                  <c:v>11955.5</c:v>
                </c:pt>
                <c:pt idx="164">
                  <c:v>11955.5</c:v>
                </c:pt>
                <c:pt idx="165">
                  <c:v>11955.5</c:v>
                </c:pt>
                <c:pt idx="166">
                  <c:v>12917</c:v>
                </c:pt>
                <c:pt idx="167">
                  <c:v>13438</c:v>
                </c:pt>
                <c:pt idx="168">
                  <c:v>13438</c:v>
                </c:pt>
                <c:pt idx="169">
                  <c:v>13438</c:v>
                </c:pt>
                <c:pt idx="170">
                  <c:v>13439.5</c:v>
                </c:pt>
                <c:pt idx="171">
                  <c:v>13439.5</c:v>
                </c:pt>
                <c:pt idx="172">
                  <c:v>13439.5</c:v>
                </c:pt>
                <c:pt idx="173">
                  <c:v>14535.5</c:v>
                </c:pt>
                <c:pt idx="174">
                  <c:v>14981</c:v>
                </c:pt>
                <c:pt idx="175">
                  <c:v>15022.5</c:v>
                </c:pt>
                <c:pt idx="176">
                  <c:v>15022.5</c:v>
                </c:pt>
                <c:pt idx="177">
                  <c:v>15542.5</c:v>
                </c:pt>
                <c:pt idx="178">
                  <c:v>15542.5</c:v>
                </c:pt>
                <c:pt idx="179">
                  <c:v>15542.5</c:v>
                </c:pt>
                <c:pt idx="180">
                  <c:v>15542.5</c:v>
                </c:pt>
                <c:pt idx="181">
                  <c:v>15545.5</c:v>
                </c:pt>
                <c:pt idx="182">
                  <c:v>15545.5</c:v>
                </c:pt>
                <c:pt idx="183">
                  <c:v>15545.5</c:v>
                </c:pt>
                <c:pt idx="184">
                  <c:v>15555.5</c:v>
                </c:pt>
                <c:pt idx="185">
                  <c:v>15555.5</c:v>
                </c:pt>
                <c:pt idx="186">
                  <c:v>15555.5</c:v>
                </c:pt>
                <c:pt idx="187">
                  <c:v>16054</c:v>
                </c:pt>
                <c:pt idx="188">
                  <c:v>16055.5</c:v>
                </c:pt>
                <c:pt idx="189">
                  <c:v>16055.5</c:v>
                </c:pt>
                <c:pt idx="190">
                  <c:v>17131</c:v>
                </c:pt>
                <c:pt idx="191">
                  <c:v>17634</c:v>
                </c:pt>
                <c:pt idx="192">
                  <c:v>17662.5</c:v>
                </c:pt>
                <c:pt idx="193">
                  <c:v>18215.5</c:v>
                </c:pt>
                <c:pt idx="194">
                  <c:v>19179.5</c:v>
                </c:pt>
                <c:pt idx="195">
                  <c:v>19181</c:v>
                </c:pt>
                <c:pt idx="196">
                  <c:v>19182.5</c:v>
                </c:pt>
                <c:pt idx="197">
                  <c:v>19219.5</c:v>
                </c:pt>
                <c:pt idx="198">
                  <c:v>19219.5</c:v>
                </c:pt>
                <c:pt idx="199">
                  <c:v>19702.5</c:v>
                </c:pt>
                <c:pt idx="200">
                  <c:v>19806</c:v>
                </c:pt>
                <c:pt idx="201">
                  <c:v>19806</c:v>
                </c:pt>
                <c:pt idx="202">
                  <c:v>19906</c:v>
                </c:pt>
                <c:pt idx="203">
                  <c:v>19906</c:v>
                </c:pt>
                <c:pt idx="204">
                  <c:v>20267</c:v>
                </c:pt>
                <c:pt idx="205">
                  <c:v>20771</c:v>
                </c:pt>
                <c:pt idx="206">
                  <c:v>21781</c:v>
                </c:pt>
                <c:pt idx="207">
                  <c:v>21781</c:v>
                </c:pt>
                <c:pt idx="208">
                  <c:v>21781</c:v>
                </c:pt>
                <c:pt idx="209">
                  <c:v>22954</c:v>
                </c:pt>
                <c:pt idx="210">
                  <c:v>24546</c:v>
                </c:pt>
                <c:pt idx="211">
                  <c:v>25408</c:v>
                </c:pt>
                <c:pt idx="212">
                  <c:v>26592.5</c:v>
                </c:pt>
              </c:numCache>
            </c:numRef>
          </c:xVal>
          <c:yVal>
            <c:numRef>
              <c:f>Active!$O$21:$O$233</c:f>
              <c:numCache>
                <c:formatCode>General</c:formatCode>
                <c:ptCount val="213"/>
                <c:pt idx="0">
                  <c:v>-1.2538332668095498E-2</c:v>
                </c:pt>
                <c:pt idx="1">
                  <c:v>-1.2536977437691875E-2</c:v>
                </c:pt>
                <c:pt idx="2">
                  <c:v>-1.252929779873802E-2</c:v>
                </c:pt>
                <c:pt idx="3">
                  <c:v>-1.2518907698976922E-2</c:v>
                </c:pt>
                <c:pt idx="4">
                  <c:v>-1.2509872829619444E-2</c:v>
                </c:pt>
                <c:pt idx="5">
                  <c:v>-1.2500837960261968E-2</c:v>
                </c:pt>
                <c:pt idx="6">
                  <c:v>-1.2498127499454725E-2</c:v>
                </c:pt>
                <c:pt idx="7">
                  <c:v>-1.2489092630097247E-2</c:v>
                </c:pt>
                <c:pt idx="8">
                  <c:v>-1.2482768221547013E-2</c:v>
                </c:pt>
                <c:pt idx="9">
                  <c:v>-1.2196362862914993E-2</c:v>
                </c:pt>
                <c:pt idx="10">
                  <c:v>-1.1687699718089039E-2</c:v>
                </c:pt>
                <c:pt idx="11">
                  <c:v>-1.0142737057960472E-2</c:v>
                </c:pt>
                <c:pt idx="12">
                  <c:v>-9.784052744468634E-3</c:v>
                </c:pt>
                <c:pt idx="13">
                  <c:v>-9.7465580366351053E-3</c:v>
                </c:pt>
                <c:pt idx="14">
                  <c:v>-9.3223709203015606E-3</c:v>
                </c:pt>
                <c:pt idx="15">
                  <c:v>-9.3223709203015606E-3</c:v>
                </c:pt>
                <c:pt idx="16">
                  <c:v>-9.3210156898979393E-3</c:v>
                </c:pt>
                <c:pt idx="17">
                  <c:v>-9.319660459494318E-3</c:v>
                </c:pt>
                <c:pt idx="18">
                  <c:v>-9.3119808205404612E-3</c:v>
                </c:pt>
                <c:pt idx="19">
                  <c:v>-9.3106255901368399E-3</c:v>
                </c:pt>
                <c:pt idx="20">
                  <c:v>-9.3106255901368399E-3</c:v>
                </c:pt>
                <c:pt idx="21">
                  <c:v>-9.3092703597332186E-3</c:v>
                </c:pt>
                <c:pt idx="22">
                  <c:v>-9.3056564119902273E-3</c:v>
                </c:pt>
                <c:pt idx="23">
                  <c:v>-9.3029459511829848E-3</c:v>
                </c:pt>
                <c:pt idx="24">
                  <c:v>-9.2862314428716515E-3</c:v>
                </c:pt>
                <c:pt idx="25">
                  <c:v>-9.2862314428716515E-3</c:v>
                </c:pt>
                <c:pt idx="26">
                  <c:v>-9.2654512433494561E-3</c:v>
                </c:pt>
                <c:pt idx="27">
                  <c:v>-8.8728861697670788E-3</c:v>
                </c:pt>
                <c:pt idx="28">
                  <c:v>-8.7694369156239675E-3</c:v>
                </c:pt>
                <c:pt idx="29">
                  <c:v>-8.7590468158628698E-3</c:v>
                </c:pt>
                <c:pt idx="30">
                  <c:v>-5.454995091833531E-3</c:v>
                </c:pt>
                <c:pt idx="31">
                  <c:v>-5.4188556144036228E-3</c:v>
                </c:pt>
                <c:pt idx="32">
                  <c:v>-5.3903957759275697E-3</c:v>
                </c:pt>
                <c:pt idx="33">
                  <c:v>-4.9928615241985825E-3</c:v>
                </c:pt>
                <c:pt idx="34">
                  <c:v>-3.5012045932791298E-3</c:v>
                </c:pt>
                <c:pt idx="35">
                  <c:v>-3.5012045932791298E-3</c:v>
                </c:pt>
                <c:pt idx="36">
                  <c:v>-3.499849362875508E-3</c:v>
                </c:pt>
                <c:pt idx="37">
                  <c:v>-3.1723353486669669E-3</c:v>
                </c:pt>
                <c:pt idx="38">
                  <c:v>-3.1709801182633456E-3</c:v>
                </c:pt>
                <c:pt idx="39">
                  <c:v>1.075408479750844E-3</c:v>
                </c:pt>
                <c:pt idx="40">
                  <c:v>1.0830881187046991E-3</c:v>
                </c:pt>
                <c:pt idx="41">
                  <c:v>1.0857985795119426E-3</c:v>
                </c:pt>
                <c:pt idx="42">
                  <c:v>1.0907677576585551E-3</c:v>
                </c:pt>
                <c:pt idx="43">
                  <c:v>1.0921229880621764E-3</c:v>
                </c:pt>
                <c:pt idx="44">
                  <c:v>1.0921229880621764E-3</c:v>
                </c:pt>
                <c:pt idx="45">
                  <c:v>1.1476874346106596E-3</c:v>
                </c:pt>
                <c:pt idx="46">
                  <c:v>2.0046447931673528E-3</c:v>
                </c:pt>
                <c:pt idx="47">
                  <c:v>2.0046447931673528E-3</c:v>
                </c:pt>
                <c:pt idx="48">
                  <c:v>2.0046447931673528E-3</c:v>
                </c:pt>
                <c:pt idx="49">
                  <c:v>2.0046447931673528E-3</c:v>
                </c:pt>
                <c:pt idx="50">
                  <c:v>2.006000023570975E-3</c:v>
                </c:pt>
                <c:pt idx="51">
                  <c:v>2.006000023570975E-3</c:v>
                </c:pt>
                <c:pt idx="52">
                  <c:v>2.006000023570975E-3</c:v>
                </c:pt>
                <c:pt idx="53">
                  <c:v>2.006000023570975E-3</c:v>
                </c:pt>
                <c:pt idx="54">
                  <c:v>2.5223428073507855E-3</c:v>
                </c:pt>
                <c:pt idx="55">
                  <c:v>2.5223428073507855E-3</c:v>
                </c:pt>
                <c:pt idx="56">
                  <c:v>2.5223428073507855E-3</c:v>
                </c:pt>
                <c:pt idx="57">
                  <c:v>2.5223428073507855E-3</c:v>
                </c:pt>
                <c:pt idx="58">
                  <c:v>2.5223428073507855E-3</c:v>
                </c:pt>
                <c:pt idx="59">
                  <c:v>2.5236980377544068E-3</c:v>
                </c:pt>
                <c:pt idx="60">
                  <c:v>2.5236980377544068E-3</c:v>
                </c:pt>
                <c:pt idx="61">
                  <c:v>2.5236980377544068E-3</c:v>
                </c:pt>
                <c:pt idx="62">
                  <c:v>2.5236980377544068E-3</c:v>
                </c:pt>
                <c:pt idx="63">
                  <c:v>2.5236980377544068E-3</c:v>
                </c:pt>
                <c:pt idx="64">
                  <c:v>2.5250532681580281E-3</c:v>
                </c:pt>
                <c:pt idx="65">
                  <c:v>2.5250532681580281E-3</c:v>
                </c:pt>
                <c:pt idx="66">
                  <c:v>2.5250532681580281E-3</c:v>
                </c:pt>
                <c:pt idx="67">
                  <c:v>2.5250532681580281E-3</c:v>
                </c:pt>
                <c:pt idx="68">
                  <c:v>2.5250532681580281E-3</c:v>
                </c:pt>
                <c:pt idx="69">
                  <c:v>2.5250532681580281E-3</c:v>
                </c:pt>
                <c:pt idx="70">
                  <c:v>3.0192606220120202E-3</c:v>
                </c:pt>
                <c:pt idx="71">
                  <c:v>3.0192606220120202E-3</c:v>
                </c:pt>
                <c:pt idx="72">
                  <c:v>3.0192606220120202E-3</c:v>
                </c:pt>
                <c:pt idx="73">
                  <c:v>3.0192606220120202E-3</c:v>
                </c:pt>
                <c:pt idx="74">
                  <c:v>3.0206158524156415E-3</c:v>
                </c:pt>
                <c:pt idx="75">
                  <c:v>3.5288272537737225E-3</c:v>
                </c:pt>
                <c:pt idx="76">
                  <c:v>3.5780672917719728E-3</c:v>
                </c:pt>
                <c:pt idx="77">
                  <c:v>3.8992568974302796E-3</c:v>
                </c:pt>
                <c:pt idx="78">
                  <c:v>3.8992568974302796E-3</c:v>
                </c:pt>
                <c:pt idx="79">
                  <c:v>3.8992568974302796E-3</c:v>
                </c:pt>
                <c:pt idx="80">
                  <c:v>3.9006121278339009E-3</c:v>
                </c:pt>
                <c:pt idx="81">
                  <c:v>3.9006121278339009E-3</c:v>
                </c:pt>
                <c:pt idx="82">
                  <c:v>3.9006121278339009E-3</c:v>
                </c:pt>
                <c:pt idx="83">
                  <c:v>3.9019673582375231E-3</c:v>
                </c:pt>
                <c:pt idx="84">
                  <c:v>3.9019673582375231E-3</c:v>
                </c:pt>
                <c:pt idx="85">
                  <c:v>3.9019673582375231E-3</c:v>
                </c:pt>
                <c:pt idx="86">
                  <c:v>3.9417207834104217E-3</c:v>
                </c:pt>
                <c:pt idx="87">
                  <c:v>3.9421725268782952E-3</c:v>
                </c:pt>
                <c:pt idx="88">
                  <c:v>3.9421725268782952E-3</c:v>
                </c:pt>
                <c:pt idx="89">
                  <c:v>3.9421725268782952E-3</c:v>
                </c:pt>
                <c:pt idx="90">
                  <c:v>3.9498521658321512E-3</c:v>
                </c:pt>
                <c:pt idx="91">
                  <c:v>3.9498521658321512E-3</c:v>
                </c:pt>
                <c:pt idx="92">
                  <c:v>3.9498521658321512E-3</c:v>
                </c:pt>
                <c:pt idx="93">
                  <c:v>4.0194206598847242E-3</c:v>
                </c:pt>
                <c:pt idx="94">
                  <c:v>4.0338764508566867E-3</c:v>
                </c:pt>
                <c:pt idx="95">
                  <c:v>4.0338764508566867E-3</c:v>
                </c:pt>
                <c:pt idx="96">
                  <c:v>4.0338764508566867E-3</c:v>
                </c:pt>
                <c:pt idx="97">
                  <c:v>4.0338764508566867E-3</c:v>
                </c:pt>
                <c:pt idx="98">
                  <c:v>4.3329306265891751E-3</c:v>
                </c:pt>
                <c:pt idx="99">
                  <c:v>4.3329306265891751E-3</c:v>
                </c:pt>
                <c:pt idx="100">
                  <c:v>4.3329306265891751E-3</c:v>
                </c:pt>
                <c:pt idx="101">
                  <c:v>4.340610265543032E-3</c:v>
                </c:pt>
                <c:pt idx="102">
                  <c:v>4.340610265543032E-3</c:v>
                </c:pt>
                <c:pt idx="103">
                  <c:v>4.340610265543032E-3</c:v>
                </c:pt>
                <c:pt idx="104">
                  <c:v>4.3496451349005084E-3</c:v>
                </c:pt>
                <c:pt idx="105">
                  <c:v>4.3496451349005084E-3</c:v>
                </c:pt>
                <c:pt idx="106">
                  <c:v>4.3496451349005084E-3</c:v>
                </c:pt>
                <c:pt idx="107">
                  <c:v>4.3600352346616061E-3</c:v>
                </c:pt>
                <c:pt idx="108">
                  <c:v>4.3600352346616061E-3</c:v>
                </c:pt>
                <c:pt idx="109">
                  <c:v>4.3600352346616061E-3</c:v>
                </c:pt>
                <c:pt idx="110">
                  <c:v>4.3717805648263268E-3</c:v>
                </c:pt>
                <c:pt idx="111">
                  <c:v>4.3717805648263268E-3</c:v>
                </c:pt>
                <c:pt idx="112">
                  <c:v>4.3717805648263268E-3</c:v>
                </c:pt>
                <c:pt idx="113">
                  <c:v>4.3717805648263268E-3</c:v>
                </c:pt>
                <c:pt idx="114">
                  <c:v>4.3744910256335694E-3</c:v>
                </c:pt>
                <c:pt idx="115">
                  <c:v>4.3744910256335694E-3</c:v>
                </c:pt>
                <c:pt idx="116">
                  <c:v>4.3744910256335694E-3</c:v>
                </c:pt>
                <c:pt idx="117">
                  <c:v>4.3744910256335694E-3</c:v>
                </c:pt>
                <c:pt idx="118">
                  <c:v>4.3988851728987578E-3</c:v>
                </c:pt>
                <c:pt idx="119">
                  <c:v>4.3988851728987578E-3</c:v>
                </c:pt>
                <c:pt idx="120">
                  <c:v>4.3988851728987578E-3</c:v>
                </c:pt>
                <c:pt idx="121">
                  <c:v>4.3988851728987578E-3</c:v>
                </c:pt>
                <c:pt idx="122">
                  <c:v>4.400240403302379E-3</c:v>
                </c:pt>
                <c:pt idx="123">
                  <c:v>4.400240403302379E-3</c:v>
                </c:pt>
                <c:pt idx="124">
                  <c:v>4.400240403302379E-3</c:v>
                </c:pt>
                <c:pt idx="125">
                  <c:v>4.4350246503286651E-3</c:v>
                </c:pt>
                <c:pt idx="126">
                  <c:v>4.4350246503286651E-3</c:v>
                </c:pt>
                <c:pt idx="127">
                  <c:v>4.4350246503286651E-3</c:v>
                </c:pt>
                <c:pt idx="128">
                  <c:v>4.4390903415395307E-3</c:v>
                </c:pt>
                <c:pt idx="129">
                  <c:v>4.4390903415395307E-3</c:v>
                </c:pt>
                <c:pt idx="130">
                  <c:v>4.4390903415395307E-3</c:v>
                </c:pt>
                <c:pt idx="131">
                  <c:v>4.4454147500897646E-3</c:v>
                </c:pt>
                <c:pt idx="132">
                  <c:v>4.4454147500897646E-3</c:v>
                </c:pt>
                <c:pt idx="133">
                  <c:v>4.4454147500897646E-3</c:v>
                </c:pt>
                <c:pt idx="134">
                  <c:v>4.4454147500897646E-3</c:v>
                </c:pt>
                <c:pt idx="135">
                  <c:v>4.8117787025354561E-3</c:v>
                </c:pt>
                <c:pt idx="136">
                  <c:v>4.8714088402948049E-3</c:v>
                </c:pt>
                <c:pt idx="137">
                  <c:v>4.8714088402948049E-3</c:v>
                </c:pt>
                <c:pt idx="138">
                  <c:v>4.8714088402948049E-3</c:v>
                </c:pt>
                <c:pt idx="139">
                  <c:v>4.8727640706984262E-3</c:v>
                </c:pt>
                <c:pt idx="140">
                  <c:v>4.8727640706984262E-3</c:v>
                </c:pt>
                <c:pt idx="141">
                  <c:v>4.8727640706984262E-3</c:v>
                </c:pt>
                <c:pt idx="142">
                  <c:v>5.3385115860763652E-3</c:v>
                </c:pt>
                <c:pt idx="143">
                  <c:v>6.780476735529695E-3</c:v>
                </c:pt>
                <c:pt idx="144">
                  <c:v>6.780476735529695E-3</c:v>
                </c:pt>
                <c:pt idx="145">
                  <c:v>7.2706183981728224E-3</c:v>
                </c:pt>
                <c:pt idx="146">
                  <c:v>7.2706183981728224E-3</c:v>
                </c:pt>
                <c:pt idx="147">
                  <c:v>7.2706183981728224E-3</c:v>
                </c:pt>
                <c:pt idx="148">
                  <c:v>7.2706183981728224E-3</c:v>
                </c:pt>
                <c:pt idx="149">
                  <c:v>7.2733288589800649E-3</c:v>
                </c:pt>
                <c:pt idx="150">
                  <c:v>7.2796532675302988E-3</c:v>
                </c:pt>
                <c:pt idx="151">
                  <c:v>7.2796532675302988E-3</c:v>
                </c:pt>
                <c:pt idx="152">
                  <c:v>7.2810084979339201E-3</c:v>
                </c:pt>
                <c:pt idx="153">
                  <c:v>7.2810084979339201E-3</c:v>
                </c:pt>
                <c:pt idx="154">
                  <c:v>7.2810084979339201E-3</c:v>
                </c:pt>
                <c:pt idx="155">
                  <c:v>7.2810084979339201E-3</c:v>
                </c:pt>
                <c:pt idx="156">
                  <c:v>7.2977230062452533E-3</c:v>
                </c:pt>
                <c:pt idx="157">
                  <c:v>7.2977230062452533E-3</c:v>
                </c:pt>
                <c:pt idx="158">
                  <c:v>7.2977230062452533E-3</c:v>
                </c:pt>
                <c:pt idx="159">
                  <c:v>7.2977230062452533E-3</c:v>
                </c:pt>
                <c:pt idx="160">
                  <c:v>7.2990782366488746E-3</c:v>
                </c:pt>
                <c:pt idx="161">
                  <c:v>7.2990782366488746E-3</c:v>
                </c:pt>
                <c:pt idx="162">
                  <c:v>7.3004334670524959E-3</c:v>
                </c:pt>
                <c:pt idx="163">
                  <c:v>7.3004334670524959E-3</c:v>
                </c:pt>
                <c:pt idx="164">
                  <c:v>7.3004334670524959E-3</c:v>
                </c:pt>
                <c:pt idx="165">
                  <c:v>7.3004334670524959E-3</c:v>
                </c:pt>
                <c:pt idx="166">
                  <c:v>8.1691361557739098E-3</c:v>
                </c:pt>
                <c:pt idx="167">
                  <c:v>8.6398528492984614E-3</c:v>
                </c:pt>
                <c:pt idx="168">
                  <c:v>8.6398528492984614E-3</c:v>
                </c:pt>
                <c:pt idx="169">
                  <c:v>8.6398528492984614E-3</c:v>
                </c:pt>
                <c:pt idx="170">
                  <c:v>8.6412080797020827E-3</c:v>
                </c:pt>
                <c:pt idx="171">
                  <c:v>8.6412080797020827E-3</c:v>
                </c:pt>
                <c:pt idx="172">
                  <c:v>8.6412080797020827E-3</c:v>
                </c:pt>
                <c:pt idx="173">
                  <c:v>9.6314297612815607E-3</c:v>
                </c:pt>
                <c:pt idx="174">
                  <c:v>1.0033933191157161E-2</c:v>
                </c:pt>
                <c:pt idx="175">
                  <c:v>1.0071427898990692E-2</c:v>
                </c:pt>
                <c:pt idx="176">
                  <c:v>1.0071427898990692E-2</c:v>
                </c:pt>
                <c:pt idx="177">
                  <c:v>1.0541241105579495E-2</c:v>
                </c:pt>
                <c:pt idx="178">
                  <c:v>1.0541241105579495E-2</c:v>
                </c:pt>
                <c:pt idx="179">
                  <c:v>1.0541241105579495E-2</c:v>
                </c:pt>
                <c:pt idx="180">
                  <c:v>1.0541241105579495E-2</c:v>
                </c:pt>
                <c:pt idx="181">
                  <c:v>1.0543951566386739E-2</c:v>
                </c:pt>
                <c:pt idx="182">
                  <c:v>1.0543951566386739E-2</c:v>
                </c:pt>
                <c:pt idx="183">
                  <c:v>1.0543951566386739E-2</c:v>
                </c:pt>
                <c:pt idx="184">
                  <c:v>1.0552986435744215E-2</c:v>
                </c:pt>
                <c:pt idx="185">
                  <c:v>1.0552986435744215E-2</c:v>
                </c:pt>
                <c:pt idx="186">
                  <c:v>1.0552986435744215E-2</c:v>
                </c:pt>
                <c:pt idx="187">
                  <c:v>1.1003374673214444E-2</c:v>
                </c:pt>
                <c:pt idx="188">
                  <c:v>1.1004729903618065E-2</c:v>
                </c:pt>
                <c:pt idx="189">
                  <c:v>1.1004729903618065E-2</c:v>
                </c:pt>
                <c:pt idx="190">
                  <c:v>1.1976430103014716E-2</c:v>
                </c:pt>
                <c:pt idx="191">
                  <c:v>1.2430884031695811E-2</c:v>
                </c:pt>
                <c:pt idx="192">
                  <c:v>1.2456633409364619E-2</c:v>
                </c:pt>
                <c:pt idx="193">
                  <c:v>1.2956261684833098E-2</c:v>
                </c:pt>
                <c:pt idx="194">
                  <c:v>1.3827223090893881E-2</c:v>
                </c:pt>
                <c:pt idx="195">
                  <c:v>1.3828578321297502E-2</c:v>
                </c:pt>
                <c:pt idx="196">
                  <c:v>1.3829933551701123E-2</c:v>
                </c:pt>
                <c:pt idx="197">
                  <c:v>1.3863362568323786E-2</c:v>
                </c:pt>
                <c:pt idx="198">
                  <c:v>1.3863362568323786E-2</c:v>
                </c:pt>
                <c:pt idx="199">
                  <c:v>1.4299746758289928E-2</c:v>
                </c:pt>
                <c:pt idx="200">
                  <c:v>1.4393257656139814E-2</c:v>
                </c:pt>
                <c:pt idx="201">
                  <c:v>1.4393257656139814E-2</c:v>
                </c:pt>
                <c:pt idx="202">
                  <c:v>1.4483606349714585E-2</c:v>
                </c:pt>
                <c:pt idx="203">
                  <c:v>1.4483606349714585E-2</c:v>
                </c:pt>
                <c:pt idx="204">
                  <c:v>1.4809765133519502E-2</c:v>
                </c:pt>
                <c:pt idx="205">
                  <c:v>1.5265122549136345E-2</c:v>
                </c:pt>
                <c:pt idx="206">
                  <c:v>1.6177644354241523E-2</c:v>
                </c:pt>
                <c:pt idx="207">
                  <c:v>1.6177644354241523E-2</c:v>
                </c:pt>
                <c:pt idx="208">
                  <c:v>1.6177644354241523E-2</c:v>
                </c:pt>
                <c:pt idx="209">
                  <c:v>1.7237434529873571E-2</c:v>
                </c:pt>
                <c:pt idx="210">
                  <c:v>1.8675785731583912E-2</c:v>
                </c:pt>
                <c:pt idx="211">
                  <c:v>1.9454591470198429E-2</c:v>
                </c:pt>
                <c:pt idx="212">
                  <c:v>2.0524771745591579E-2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77F-480F-8FF0-98B3EA7F2CCC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xVal>
            <c:numRef>
              <c:f>Active!$F$21:$F$233</c:f>
              <c:numCache>
                <c:formatCode>General</c:formatCode>
                <c:ptCount val="213"/>
                <c:pt idx="0">
                  <c:v>-10002.5</c:v>
                </c:pt>
                <c:pt idx="1">
                  <c:v>-10001</c:v>
                </c:pt>
                <c:pt idx="2">
                  <c:v>-9992.5</c:v>
                </c:pt>
                <c:pt idx="3">
                  <c:v>-9981</c:v>
                </c:pt>
                <c:pt idx="4">
                  <c:v>-9971</c:v>
                </c:pt>
                <c:pt idx="5">
                  <c:v>-9961</c:v>
                </c:pt>
                <c:pt idx="6">
                  <c:v>-9958</c:v>
                </c:pt>
                <c:pt idx="7">
                  <c:v>-9948</c:v>
                </c:pt>
                <c:pt idx="8">
                  <c:v>-9941</c:v>
                </c:pt>
                <c:pt idx="9">
                  <c:v>-9624</c:v>
                </c:pt>
                <c:pt idx="10">
                  <c:v>-9061</c:v>
                </c:pt>
                <c:pt idx="11">
                  <c:v>-7351</c:v>
                </c:pt>
                <c:pt idx="12">
                  <c:v>-6954</c:v>
                </c:pt>
                <c:pt idx="13">
                  <c:v>-6912.5</c:v>
                </c:pt>
                <c:pt idx="14">
                  <c:v>-6443</c:v>
                </c:pt>
                <c:pt idx="15">
                  <c:v>-6443</c:v>
                </c:pt>
                <c:pt idx="16">
                  <c:v>-6441.5</c:v>
                </c:pt>
                <c:pt idx="17">
                  <c:v>-6440</c:v>
                </c:pt>
                <c:pt idx="18">
                  <c:v>-6431.5</c:v>
                </c:pt>
                <c:pt idx="19">
                  <c:v>-6430</c:v>
                </c:pt>
                <c:pt idx="20">
                  <c:v>-6430</c:v>
                </c:pt>
                <c:pt idx="21">
                  <c:v>-6428.5</c:v>
                </c:pt>
                <c:pt idx="22">
                  <c:v>-6424.5</c:v>
                </c:pt>
                <c:pt idx="23">
                  <c:v>-6421.5</c:v>
                </c:pt>
                <c:pt idx="24">
                  <c:v>-6403</c:v>
                </c:pt>
                <c:pt idx="25">
                  <c:v>-6403</c:v>
                </c:pt>
                <c:pt idx="26">
                  <c:v>-6380</c:v>
                </c:pt>
                <c:pt idx="27">
                  <c:v>-5945.5</c:v>
                </c:pt>
                <c:pt idx="28">
                  <c:v>-5831</c:v>
                </c:pt>
                <c:pt idx="29">
                  <c:v>-5819.5</c:v>
                </c:pt>
                <c:pt idx="30">
                  <c:v>-2162.5</c:v>
                </c:pt>
                <c:pt idx="31">
                  <c:v>-2122.5</c:v>
                </c:pt>
                <c:pt idx="32">
                  <c:v>-2091</c:v>
                </c:pt>
                <c:pt idx="33">
                  <c:v>-1651</c:v>
                </c:pt>
                <c:pt idx="34">
                  <c:v>0</c:v>
                </c:pt>
                <c:pt idx="35">
                  <c:v>0</c:v>
                </c:pt>
                <c:pt idx="36">
                  <c:v>1.5</c:v>
                </c:pt>
                <c:pt idx="37">
                  <c:v>364</c:v>
                </c:pt>
                <c:pt idx="38">
                  <c:v>365.5</c:v>
                </c:pt>
                <c:pt idx="39">
                  <c:v>5065.5</c:v>
                </c:pt>
                <c:pt idx="40">
                  <c:v>5074</c:v>
                </c:pt>
                <c:pt idx="41">
                  <c:v>5077</c:v>
                </c:pt>
                <c:pt idx="42">
                  <c:v>5082.5</c:v>
                </c:pt>
                <c:pt idx="43">
                  <c:v>5084</c:v>
                </c:pt>
                <c:pt idx="44">
                  <c:v>5084</c:v>
                </c:pt>
                <c:pt idx="45">
                  <c:v>5145.5</c:v>
                </c:pt>
                <c:pt idx="46">
                  <c:v>6094</c:v>
                </c:pt>
                <c:pt idx="47">
                  <c:v>6094</c:v>
                </c:pt>
                <c:pt idx="48">
                  <c:v>6094</c:v>
                </c:pt>
                <c:pt idx="49">
                  <c:v>6094</c:v>
                </c:pt>
                <c:pt idx="50">
                  <c:v>6095.5</c:v>
                </c:pt>
                <c:pt idx="51">
                  <c:v>6095.5</c:v>
                </c:pt>
                <c:pt idx="52">
                  <c:v>6095.5</c:v>
                </c:pt>
                <c:pt idx="53">
                  <c:v>6095.5</c:v>
                </c:pt>
                <c:pt idx="54">
                  <c:v>6667</c:v>
                </c:pt>
                <c:pt idx="55">
                  <c:v>6667</c:v>
                </c:pt>
                <c:pt idx="56">
                  <c:v>6667</c:v>
                </c:pt>
                <c:pt idx="57">
                  <c:v>6667</c:v>
                </c:pt>
                <c:pt idx="58">
                  <c:v>6667</c:v>
                </c:pt>
                <c:pt idx="59">
                  <c:v>6668.5</c:v>
                </c:pt>
                <c:pt idx="60">
                  <c:v>6668.5</c:v>
                </c:pt>
                <c:pt idx="61">
                  <c:v>6668.5</c:v>
                </c:pt>
                <c:pt idx="62">
                  <c:v>6668.5</c:v>
                </c:pt>
                <c:pt idx="63">
                  <c:v>6668.5</c:v>
                </c:pt>
                <c:pt idx="64">
                  <c:v>6670</c:v>
                </c:pt>
                <c:pt idx="65">
                  <c:v>6670</c:v>
                </c:pt>
                <c:pt idx="66">
                  <c:v>6670</c:v>
                </c:pt>
                <c:pt idx="67">
                  <c:v>6670</c:v>
                </c:pt>
                <c:pt idx="68">
                  <c:v>6670</c:v>
                </c:pt>
                <c:pt idx="69">
                  <c:v>6670</c:v>
                </c:pt>
                <c:pt idx="70">
                  <c:v>7217</c:v>
                </c:pt>
                <c:pt idx="71">
                  <c:v>7217</c:v>
                </c:pt>
                <c:pt idx="72">
                  <c:v>7217</c:v>
                </c:pt>
                <c:pt idx="73">
                  <c:v>7217</c:v>
                </c:pt>
                <c:pt idx="74">
                  <c:v>7218.5</c:v>
                </c:pt>
                <c:pt idx="75">
                  <c:v>7781</c:v>
                </c:pt>
                <c:pt idx="76">
                  <c:v>7835.5</c:v>
                </c:pt>
                <c:pt idx="77">
                  <c:v>8191</c:v>
                </c:pt>
                <c:pt idx="78">
                  <c:v>8191</c:v>
                </c:pt>
                <c:pt idx="79">
                  <c:v>8191</c:v>
                </c:pt>
                <c:pt idx="80">
                  <c:v>8192.5</c:v>
                </c:pt>
                <c:pt idx="81">
                  <c:v>8192.5</c:v>
                </c:pt>
                <c:pt idx="82">
                  <c:v>8192.5</c:v>
                </c:pt>
                <c:pt idx="83">
                  <c:v>8194</c:v>
                </c:pt>
                <c:pt idx="84">
                  <c:v>8194</c:v>
                </c:pt>
                <c:pt idx="85">
                  <c:v>8194</c:v>
                </c:pt>
                <c:pt idx="86">
                  <c:v>8238</c:v>
                </c:pt>
                <c:pt idx="87">
                  <c:v>8238.5</c:v>
                </c:pt>
                <c:pt idx="88">
                  <c:v>8238.5</c:v>
                </c:pt>
                <c:pt idx="89">
                  <c:v>8238.5</c:v>
                </c:pt>
                <c:pt idx="90">
                  <c:v>8247</c:v>
                </c:pt>
                <c:pt idx="91">
                  <c:v>8247</c:v>
                </c:pt>
                <c:pt idx="92">
                  <c:v>8247</c:v>
                </c:pt>
                <c:pt idx="93">
                  <c:v>8324</c:v>
                </c:pt>
                <c:pt idx="94">
                  <c:v>8340</c:v>
                </c:pt>
                <c:pt idx="95">
                  <c:v>8340</c:v>
                </c:pt>
                <c:pt idx="96">
                  <c:v>8340</c:v>
                </c:pt>
                <c:pt idx="97">
                  <c:v>8340</c:v>
                </c:pt>
                <c:pt idx="98">
                  <c:v>8671</c:v>
                </c:pt>
                <c:pt idx="99">
                  <c:v>8671</c:v>
                </c:pt>
                <c:pt idx="100">
                  <c:v>8671</c:v>
                </c:pt>
                <c:pt idx="101">
                  <c:v>8679.5</c:v>
                </c:pt>
                <c:pt idx="102">
                  <c:v>8679.5</c:v>
                </c:pt>
                <c:pt idx="103">
                  <c:v>8679.5</c:v>
                </c:pt>
                <c:pt idx="104">
                  <c:v>8689.5</c:v>
                </c:pt>
                <c:pt idx="105">
                  <c:v>8689.5</c:v>
                </c:pt>
                <c:pt idx="106">
                  <c:v>8689.5</c:v>
                </c:pt>
                <c:pt idx="107">
                  <c:v>8701</c:v>
                </c:pt>
                <c:pt idx="108">
                  <c:v>8701</c:v>
                </c:pt>
                <c:pt idx="109">
                  <c:v>8701</c:v>
                </c:pt>
                <c:pt idx="110">
                  <c:v>8714</c:v>
                </c:pt>
                <c:pt idx="111">
                  <c:v>8714</c:v>
                </c:pt>
                <c:pt idx="112">
                  <c:v>8714</c:v>
                </c:pt>
                <c:pt idx="113">
                  <c:v>8714</c:v>
                </c:pt>
                <c:pt idx="114">
                  <c:v>8717</c:v>
                </c:pt>
                <c:pt idx="115">
                  <c:v>8717</c:v>
                </c:pt>
                <c:pt idx="116">
                  <c:v>8717</c:v>
                </c:pt>
                <c:pt idx="117">
                  <c:v>8717</c:v>
                </c:pt>
                <c:pt idx="118">
                  <c:v>8744</c:v>
                </c:pt>
                <c:pt idx="119">
                  <c:v>8744</c:v>
                </c:pt>
                <c:pt idx="120">
                  <c:v>8744</c:v>
                </c:pt>
                <c:pt idx="121">
                  <c:v>8744</c:v>
                </c:pt>
                <c:pt idx="122">
                  <c:v>8745.5</c:v>
                </c:pt>
                <c:pt idx="123">
                  <c:v>8745.5</c:v>
                </c:pt>
                <c:pt idx="124">
                  <c:v>8745.5</c:v>
                </c:pt>
                <c:pt idx="125">
                  <c:v>8784</c:v>
                </c:pt>
                <c:pt idx="126">
                  <c:v>8784</c:v>
                </c:pt>
                <c:pt idx="127">
                  <c:v>8784</c:v>
                </c:pt>
                <c:pt idx="128">
                  <c:v>8788.5</c:v>
                </c:pt>
                <c:pt idx="129">
                  <c:v>8788.5</c:v>
                </c:pt>
                <c:pt idx="130">
                  <c:v>8788.5</c:v>
                </c:pt>
                <c:pt idx="131">
                  <c:v>8795.5</c:v>
                </c:pt>
                <c:pt idx="132">
                  <c:v>8795.5</c:v>
                </c:pt>
                <c:pt idx="133">
                  <c:v>8795.5</c:v>
                </c:pt>
                <c:pt idx="134">
                  <c:v>8795.5</c:v>
                </c:pt>
                <c:pt idx="135">
                  <c:v>9201</c:v>
                </c:pt>
                <c:pt idx="136">
                  <c:v>9267</c:v>
                </c:pt>
                <c:pt idx="137">
                  <c:v>9267</c:v>
                </c:pt>
                <c:pt idx="138">
                  <c:v>9267</c:v>
                </c:pt>
                <c:pt idx="139">
                  <c:v>9268.5</c:v>
                </c:pt>
                <c:pt idx="140">
                  <c:v>9268.5</c:v>
                </c:pt>
                <c:pt idx="141">
                  <c:v>9268.5</c:v>
                </c:pt>
                <c:pt idx="142">
                  <c:v>9784</c:v>
                </c:pt>
                <c:pt idx="143">
                  <c:v>11380</c:v>
                </c:pt>
                <c:pt idx="144">
                  <c:v>11380</c:v>
                </c:pt>
                <c:pt idx="145">
                  <c:v>11922.5</c:v>
                </c:pt>
                <c:pt idx="146">
                  <c:v>11922.5</c:v>
                </c:pt>
                <c:pt idx="147">
                  <c:v>11922.5</c:v>
                </c:pt>
                <c:pt idx="148">
                  <c:v>11922.5</c:v>
                </c:pt>
                <c:pt idx="149">
                  <c:v>11925.5</c:v>
                </c:pt>
                <c:pt idx="150">
                  <c:v>11932.5</c:v>
                </c:pt>
                <c:pt idx="151">
                  <c:v>11932.5</c:v>
                </c:pt>
                <c:pt idx="152">
                  <c:v>11934</c:v>
                </c:pt>
                <c:pt idx="153">
                  <c:v>11934</c:v>
                </c:pt>
                <c:pt idx="154">
                  <c:v>11934</c:v>
                </c:pt>
                <c:pt idx="155">
                  <c:v>11934</c:v>
                </c:pt>
                <c:pt idx="156">
                  <c:v>11952.5</c:v>
                </c:pt>
                <c:pt idx="157">
                  <c:v>11952.5</c:v>
                </c:pt>
                <c:pt idx="158">
                  <c:v>11952.5</c:v>
                </c:pt>
                <c:pt idx="159">
                  <c:v>11952.5</c:v>
                </c:pt>
                <c:pt idx="160">
                  <c:v>11954</c:v>
                </c:pt>
                <c:pt idx="161">
                  <c:v>11954</c:v>
                </c:pt>
                <c:pt idx="162">
                  <c:v>11955.5</c:v>
                </c:pt>
                <c:pt idx="163">
                  <c:v>11955.5</c:v>
                </c:pt>
                <c:pt idx="164">
                  <c:v>11955.5</c:v>
                </c:pt>
                <c:pt idx="165">
                  <c:v>11955.5</c:v>
                </c:pt>
                <c:pt idx="166">
                  <c:v>12917</c:v>
                </c:pt>
                <c:pt idx="167">
                  <c:v>13438</c:v>
                </c:pt>
                <c:pt idx="168">
                  <c:v>13438</c:v>
                </c:pt>
                <c:pt idx="169">
                  <c:v>13438</c:v>
                </c:pt>
                <c:pt idx="170">
                  <c:v>13439.5</c:v>
                </c:pt>
                <c:pt idx="171">
                  <c:v>13439.5</c:v>
                </c:pt>
                <c:pt idx="172">
                  <c:v>13439.5</c:v>
                </c:pt>
                <c:pt idx="173">
                  <c:v>14535.5</c:v>
                </c:pt>
                <c:pt idx="174">
                  <c:v>14981</c:v>
                </c:pt>
                <c:pt idx="175">
                  <c:v>15022.5</c:v>
                </c:pt>
                <c:pt idx="176">
                  <c:v>15022.5</c:v>
                </c:pt>
                <c:pt idx="177">
                  <c:v>15542.5</c:v>
                </c:pt>
                <c:pt idx="178">
                  <c:v>15542.5</c:v>
                </c:pt>
                <c:pt idx="179">
                  <c:v>15542.5</c:v>
                </c:pt>
                <c:pt idx="180">
                  <c:v>15542.5</c:v>
                </c:pt>
                <c:pt idx="181">
                  <c:v>15545.5</c:v>
                </c:pt>
                <c:pt idx="182">
                  <c:v>15545.5</c:v>
                </c:pt>
                <c:pt idx="183">
                  <c:v>15545.5</c:v>
                </c:pt>
                <c:pt idx="184">
                  <c:v>15555.5</c:v>
                </c:pt>
                <c:pt idx="185">
                  <c:v>15555.5</c:v>
                </c:pt>
                <c:pt idx="186">
                  <c:v>15555.5</c:v>
                </c:pt>
                <c:pt idx="187">
                  <c:v>16054</c:v>
                </c:pt>
                <c:pt idx="188">
                  <c:v>16055.5</c:v>
                </c:pt>
                <c:pt idx="189">
                  <c:v>16055.5</c:v>
                </c:pt>
                <c:pt idx="190">
                  <c:v>17131</c:v>
                </c:pt>
                <c:pt idx="191">
                  <c:v>17634</c:v>
                </c:pt>
                <c:pt idx="192">
                  <c:v>17662.5</c:v>
                </c:pt>
                <c:pt idx="193">
                  <c:v>18215.5</c:v>
                </c:pt>
                <c:pt idx="194">
                  <c:v>19179.5</c:v>
                </c:pt>
                <c:pt idx="195">
                  <c:v>19181</c:v>
                </c:pt>
                <c:pt idx="196">
                  <c:v>19182.5</c:v>
                </c:pt>
                <c:pt idx="197">
                  <c:v>19219.5</c:v>
                </c:pt>
                <c:pt idx="198">
                  <c:v>19219.5</c:v>
                </c:pt>
                <c:pt idx="199">
                  <c:v>19702.5</c:v>
                </c:pt>
                <c:pt idx="200">
                  <c:v>19806</c:v>
                </c:pt>
                <c:pt idx="201">
                  <c:v>19806</c:v>
                </c:pt>
                <c:pt idx="202">
                  <c:v>19906</c:v>
                </c:pt>
                <c:pt idx="203">
                  <c:v>19906</c:v>
                </c:pt>
                <c:pt idx="204">
                  <c:v>20267</c:v>
                </c:pt>
                <c:pt idx="205">
                  <c:v>20771</c:v>
                </c:pt>
                <c:pt idx="206">
                  <c:v>21781</c:v>
                </c:pt>
                <c:pt idx="207">
                  <c:v>21781</c:v>
                </c:pt>
                <c:pt idx="208">
                  <c:v>21781</c:v>
                </c:pt>
                <c:pt idx="209">
                  <c:v>22954</c:v>
                </c:pt>
                <c:pt idx="210">
                  <c:v>24546</c:v>
                </c:pt>
                <c:pt idx="211">
                  <c:v>25408</c:v>
                </c:pt>
                <c:pt idx="212">
                  <c:v>26592.5</c:v>
                </c:pt>
              </c:numCache>
            </c:numRef>
          </c:xVal>
          <c:yVal>
            <c:numRef>
              <c:f>Active!$U$21:$U$233</c:f>
              <c:numCache>
                <c:formatCode>General</c:formatCode>
                <c:ptCount val="213"/>
                <c:pt idx="37">
                  <c:v>7.6251240003330167E-2</c:v>
                </c:pt>
                <c:pt idx="38">
                  <c:v>8.031010499689728E-2</c:v>
                </c:pt>
                <c:pt idx="190">
                  <c:v>0.11204421000002185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77F-480F-8FF0-98B3EA7F2C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46860400"/>
        <c:axId val="1"/>
      </c:scatterChart>
      <c:valAx>
        <c:axId val="84686040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612938875000558"/>
              <c:y val="0.886795094009475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ax val="0.0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4329371816638369E-2"/>
              <c:y val="0.4245296224764357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46860400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1.8675721561969439E-2"/>
          <c:y val="0.9088076726258274"/>
          <c:w val="0.81663908310272759"/>
          <c:h val="6.28934119084171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85725</xdr:colOff>
      <xdr:row>0</xdr:row>
      <xdr:rowOff>0</xdr:rowOff>
    </xdr:from>
    <xdr:to>
      <xdr:col>16</xdr:col>
      <xdr:colOff>104775</xdr:colOff>
      <xdr:row>18</xdr:row>
      <xdr:rowOff>19050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35CB5019-8570-D650-6FB0-FACC7526A6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konkoly.hu/cgi-bin/IBVS?3760" TargetMode="External"/><Relationship Id="rId18" Type="http://schemas.openxmlformats.org/officeDocument/2006/relationships/hyperlink" Target="http://www.konkoly.hu/cgi-bin/IBVS?3760" TargetMode="External"/><Relationship Id="rId26" Type="http://schemas.openxmlformats.org/officeDocument/2006/relationships/hyperlink" Target="http://www.konkoly.hu/cgi-bin/IBVS?4190" TargetMode="External"/><Relationship Id="rId39" Type="http://schemas.openxmlformats.org/officeDocument/2006/relationships/hyperlink" Target="http://www.konkoly.hu/cgi-bin/IBVS?5623" TargetMode="External"/><Relationship Id="rId21" Type="http://schemas.openxmlformats.org/officeDocument/2006/relationships/hyperlink" Target="http://www.konkoly.hu/cgi-bin/IBVS?3760" TargetMode="External"/><Relationship Id="rId34" Type="http://schemas.openxmlformats.org/officeDocument/2006/relationships/hyperlink" Target="http://www.konkoly.hu/cgi-bin/IBVS?4751" TargetMode="External"/><Relationship Id="rId42" Type="http://schemas.openxmlformats.org/officeDocument/2006/relationships/hyperlink" Target="http://www.konkoly.hu/cgi-bin/IBVS?5341" TargetMode="External"/><Relationship Id="rId47" Type="http://schemas.openxmlformats.org/officeDocument/2006/relationships/hyperlink" Target="http://www.konkoly.hu/cgi-bin/IBVS?5754" TargetMode="External"/><Relationship Id="rId50" Type="http://schemas.openxmlformats.org/officeDocument/2006/relationships/hyperlink" Target="http://www.bav-astro.de/sfs/BAVM_link.php?BAVMnr=231" TargetMode="External"/><Relationship Id="rId55" Type="http://schemas.openxmlformats.org/officeDocument/2006/relationships/hyperlink" Target="http://www.konkoly.hu/cgi-bin/IBVS?2189" TargetMode="External"/><Relationship Id="rId63" Type="http://schemas.openxmlformats.org/officeDocument/2006/relationships/hyperlink" Target="http://www.konkoly.hu/cgi-bin/IBVS?2782" TargetMode="External"/><Relationship Id="rId68" Type="http://schemas.openxmlformats.org/officeDocument/2006/relationships/hyperlink" Target="http://www.konkoly.hu/cgi-bin/IBVS?3078" TargetMode="External"/><Relationship Id="rId7" Type="http://schemas.openxmlformats.org/officeDocument/2006/relationships/hyperlink" Target="http://www.konkoly.hu/cgi-bin/IBVS?1481" TargetMode="External"/><Relationship Id="rId71" Type="http://schemas.openxmlformats.org/officeDocument/2006/relationships/hyperlink" Target="http://www.konkoly.hu/cgi-bin/IBVS?4751" TargetMode="External"/><Relationship Id="rId2" Type="http://schemas.openxmlformats.org/officeDocument/2006/relationships/hyperlink" Target="http://www.konkoly.hu/cgi-bin/IBVS?1481" TargetMode="External"/><Relationship Id="rId16" Type="http://schemas.openxmlformats.org/officeDocument/2006/relationships/hyperlink" Target="http://www.konkoly.hu/cgi-bin/IBVS?3760" TargetMode="External"/><Relationship Id="rId29" Type="http://schemas.openxmlformats.org/officeDocument/2006/relationships/hyperlink" Target="http://www.konkoly.hu/cgi-bin/IBVS?5361" TargetMode="External"/><Relationship Id="rId11" Type="http://schemas.openxmlformats.org/officeDocument/2006/relationships/hyperlink" Target="http://www.konkoly.hu/cgi-bin/IBVS?2793" TargetMode="External"/><Relationship Id="rId24" Type="http://schemas.openxmlformats.org/officeDocument/2006/relationships/hyperlink" Target="http://www.konkoly.hu/cgi-bin/IBVS?4190" TargetMode="External"/><Relationship Id="rId32" Type="http://schemas.openxmlformats.org/officeDocument/2006/relationships/hyperlink" Target="http://www.konkoly.hu/cgi-bin/IBVS?4751" TargetMode="External"/><Relationship Id="rId37" Type="http://schemas.openxmlformats.org/officeDocument/2006/relationships/hyperlink" Target="http://www.konkoly.hu/cgi-bin/IBVS?4751" TargetMode="External"/><Relationship Id="rId40" Type="http://schemas.openxmlformats.org/officeDocument/2006/relationships/hyperlink" Target="http://www.konkoly.hu/cgi-bin/IBVS?5623" TargetMode="External"/><Relationship Id="rId45" Type="http://schemas.openxmlformats.org/officeDocument/2006/relationships/hyperlink" Target="http://www.konkoly.hu/cgi-bin/IBVS?5649" TargetMode="External"/><Relationship Id="rId53" Type="http://schemas.openxmlformats.org/officeDocument/2006/relationships/hyperlink" Target="http://www.konkoly.hu/cgi-bin/IBVS?2189" TargetMode="External"/><Relationship Id="rId58" Type="http://schemas.openxmlformats.org/officeDocument/2006/relationships/hyperlink" Target="http://www.konkoly.hu/cgi-bin/IBVS?2782" TargetMode="External"/><Relationship Id="rId66" Type="http://schemas.openxmlformats.org/officeDocument/2006/relationships/hyperlink" Target="http://www.konkoly.hu/cgi-bin/IBVS?2782" TargetMode="External"/><Relationship Id="rId74" Type="http://schemas.openxmlformats.org/officeDocument/2006/relationships/hyperlink" Target="http://var.astro.cz/oejv/issues/oejv0137.pdf" TargetMode="External"/><Relationship Id="rId5" Type="http://schemas.openxmlformats.org/officeDocument/2006/relationships/hyperlink" Target="http://www.konkoly.hu/cgi-bin/IBVS?951" TargetMode="External"/><Relationship Id="rId15" Type="http://schemas.openxmlformats.org/officeDocument/2006/relationships/hyperlink" Target="http://www.konkoly.hu/cgi-bin/IBVS?3760" TargetMode="External"/><Relationship Id="rId23" Type="http://schemas.openxmlformats.org/officeDocument/2006/relationships/hyperlink" Target="http://www.konkoly.hu/cgi-bin/IBVS?4190" TargetMode="External"/><Relationship Id="rId28" Type="http://schemas.openxmlformats.org/officeDocument/2006/relationships/hyperlink" Target="http://www.konkoly.hu/cgi-bin/IBVS?4190" TargetMode="External"/><Relationship Id="rId36" Type="http://schemas.openxmlformats.org/officeDocument/2006/relationships/hyperlink" Target="http://www.konkoly.hu/cgi-bin/IBVS?4751" TargetMode="External"/><Relationship Id="rId49" Type="http://schemas.openxmlformats.org/officeDocument/2006/relationships/hyperlink" Target="http://var.astro.cz/oejv/issues/oejv0137.pdf" TargetMode="External"/><Relationship Id="rId57" Type="http://schemas.openxmlformats.org/officeDocument/2006/relationships/hyperlink" Target="http://www.konkoly.hu/cgi-bin/IBVS?2782" TargetMode="External"/><Relationship Id="rId61" Type="http://schemas.openxmlformats.org/officeDocument/2006/relationships/hyperlink" Target="http://www.konkoly.hu/cgi-bin/IBVS?2782" TargetMode="External"/><Relationship Id="rId10" Type="http://schemas.openxmlformats.org/officeDocument/2006/relationships/hyperlink" Target="http://www.konkoly.hu/cgi-bin/IBVS?1481" TargetMode="External"/><Relationship Id="rId19" Type="http://schemas.openxmlformats.org/officeDocument/2006/relationships/hyperlink" Target="http://www.konkoly.hu/cgi-bin/IBVS?3760" TargetMode="External"/><Relationship Id="rId31" Type="http://schemas.openxmlformats.org/officeDocument/2006/relationships/hyperlink" Target="http://www.konkoly.hu/cgi-bin/IBVS?4751" TargetMode="External"/><Relationship Id="rId44" Type="http://schemas.openxmlformats.org/officeDocument/2006/relationships/hyperlink" Target="http://www.konkoly.hu/cgi-bin/IBVS?5649" TargetMode="External"/><Relationship Id="rId52" Type="http://schemas.openxmlformats.org/officeDocument/2006/relationships/hyperlink" Target="http://www.konkoly.hu/cgi-bin/IBVS?1908" TargetMode="External"/><Relationship Id="rId60" Type="http://schemas.openxmlformats.org/officeDocument/2006/relationships/hyperlink" Target="http://www.konkoly.hu/cgi-bin/IBVS?2782" TargetMode="External"/><Relationship Id="rId65" Type="http://schemas.openxmlformats.org/officeDocument/2006/relationships/hyperlink" Target="http://www.konkoly.hu/cgi-bin/IBVS?2782" TargetMode="External"/><Relationship Id="rId73" Type="http://schemas.openxmlformats.org/officeDocument/2006/relationships/hyperlink" Target="http://var.astro.cz/oejv/issues/oejv0137.pdf" TargetMode="External"/><Relationship Id="rId4" Type="http://schemas.openxmlformats.org/officeDocument/2006/relationships/hyperlink" Target="http://www.konkoly.hu/cgi-bin/IBVS?1481" TargetMode="External"/><Relationship Id="rId9" Type="http://schemas.openxmlformats.org/officeDocument/2006/relationships/hyperlink" Target="http://www.konkoly.hu/cgi-bin/IBVS?1481" TargetMode="External"/><Relationship Id="rId14" Type="http://schemas.openxmlformats.org/officeDocument/2006/relationships/hyperlink" Target="http://www.konkoly.hu/cgi-bin/IBVS?3760" TargetMode="External"/><Relationship Id="rId22" Type="http://schemas.openxmlformats.org/officeDocument/2006/relationships/hyperlink" Target="http://www.konkoly.hu/cgi-bin/IBVS?3760" TargetMode="External"/><Relationship Id="rId27" Type="http://schemas.openxmlformats.org/officeDocument/2006/relationships/hyperlink" Target="http://www.konkoly.hu/cgi-bin/IBVS?4190" TargetMode="External"/><Relationship Id="rId30" Type="http://schemas.openxmlformats.org/officeDocument/2006/relationships/hyperlink" Target="http://www.konkoly.hu/cgi-bin/IBVS?5361" TargetMode="External"/><Relationship Id="rId35" Type="http://schemas.openxmlformats.org/officeDocument/2006/relationships/hyperlink" Target="http://www.konkoly.hu/cgi-bin/IBVS?4751" TargetMode="External"/><Relationship Id="rId43" Type="http://schemas.openxmlformats.org/officeDocument/2006/relationships/hyperlink" Target="http://www.konkoly.hu/cgi-bin/IBVS?5668" TargetMode="External"/><Relationship Id="rId48" Type="http://schemas.openxmlformats.org/officeDocument/2006/relationships/hyperlink" Target="http://www.konkoly.hu/cgi-bin/IBVS?5777" TargetMode="External"/><Relationship Id="rId56" Type="http://schemas.openxmlformats.org/officeDocument/2006/relationships/hyperlink" Target="http://www.konkoly.hu/cgi-bin/IBVS?2793" TargetMode="External"/><Relationship Id="rId64" Type="http://schemas.openxmlformats.org/officeDocument/2006/relationships/hyperlink" Target="http://www.konkoly.hu/cgi-bin/IBVS?2782" TargetMode="External"/><Relationship Id="rId69" Type="http://schemas.openxmlformats.org/officeDocument/2006/relationships/hyperlink" Target="http://www.konkoly.hu/cgi-bin/IBVS?3078" TargetMode="External"/><Relationship Id="rId8" Type="http://schemas.openxmlformats.org/officeDocument/2006/relationships/hyperlink" Target="http://www.konkoly.hu/cgi-bin/IBVS?1481" TargetMode="External"/><Relationship Id="rId51" Type="http://schemas.openxmlformats.org/officeDocument/2006/relationships/hyperlink" Target="http://www.konkoly.hu/cgi-bin/IBVS?1908" TargetMode="External"/><Relationship Id="rId72" Type="http://schemas.openxmlformats.org/officeDocument/2006/relationships/hyperlink" Target="http://www.bav-astro.de/sfs/BAVM_link.php?BAVMnr=203" TargetMode="External"/><Relationship Id="rId3" Type="http://schemas.openxmlformats.org/officeDocument/2006/relationships/hyperlink" Target="http://www.konkoly.hu/cgi-bin/IBVS?1481" TargetMode="External"/><Relationship Id="rId12" Type="http://schemas.openxmlformats.org/officeDocument/2006/relationships/hyperlink" Target="http://www.konkoly.hu/cgi-bin/IBVS?3078" TargetMode="External"/><Relationship Id="rId17" Type="http://schemas.openxmlformats.org/officeDocument/2006/relationships/hyperlink" Target="http://www.konkoly.hu/cgi-bin/IBVS?3760" TargetMode="External"/><Relationship Id="rId25" Type="http://schemas.openxmlformats.org/officeDocument/2006/relationships/hyperlink" Target="http://www.konkoly.hu/cgi-bin/IBVS?4190" TargetMode="External"/><Relationship Id="rId33" Type="http://schemas.openxmlformats.org/officeDocument/2006/relationships/hyperlink" Target="http://www.konkoly.hu/cgi-bin/IBVS?4751" TargetMode="External"/><Relationship Id="rId38" Type="http://schemas.openxmlformats.org/officeDocument/2006/relationships/hyperlink" Target="http://www.konkoly.hu/cgi-bin/IBVS?4751" TargetMode="External"/><Relationship Id="rId46" Type="http://schemas.openxmlformats.org/officeDocument/2006/relationships/hyperlink" Target="http://www.konkoly.hu/cgi-bin/IBVS?5649" TargetMode="External"/><Relationship Id="rId59" Type="http://schemas.openxmlformats.org/officeDocument/2006/relationships/hyperlink" Target="http://www.konkoly.hu/cgi-bin/IBVS?2782" TargetMode="External"/><Relationship Id="rId67" Type="http://schemas.openxmlformats.org/officeDocument/2006/relationships/hyperlink" Target="http://www.konkoly.hu/cgi-bin/IBVS?3078" TargetMode="External"/><Relationship Id="rId20" Type="http://schemas.openxmlformats.org/officeDocument/2006/relationships/hyperlink" Target="http://www.konkoly.hu/cgi-bin/IBVS?3760" TargetMode="External"/><Relationship Id="rId41" Type="http://schemas.openxmlformats.org/officeDocument/2006/relationships/hyperlink" Target="http://www.konkoly.hu/cgi-bin/IBVS?5341" TargetMode="External"/><Relationship Id="rId54" Type="http://schemas.openxmlformats.org/officeDocument/2006/relationships/hyperlink" Target="http://www.konkoly.hu/cgi-bin/IBVS?2189" TargetMode="External"/><Relationship Id="rId62" Type="http://schemas.openxmlformats.org/officeDocument/2006/relationships/hyperlink" Target="http://www.konkoly.hu/cgi-bin/IBVS?2782" TargetMode="External"/><Relationship Id="rId70" Type="http://schemas.openxmlformats.org/officeDocument/2006/relationships/hyperlink" Target="http://www.konkoly.hu/cgi-bin/IBVS?3078" TargetMode="External"/><Relationship Id="rId1" Type="http://schemas.openxmlformats.org/officeDocument/2006/relationships/hyperlink" Target="http://www.konkoly.hu/cgi-bin/IBVS?1481" TargetMode="External"/><Relationship Id="rId6" Type="http://schemas.openxmlformats.org/officeDocument/2006/relationships/hyperlink" Target="http://www.konkoly.hu/cgi-bin/IBVS?95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34"/>
  <sheetViews>
    <sheetView tabSelected="1" workbookViewId="0">
      <pane xSplit="13" ySplit="22" topLeftCell="N229" activePane="bottomRight" state="frozen"/>
      <selection pane="topRight" activeCell="N1" sqref="N1"/>
      <selection pane="bottomLeft" activeCell="A23" sqref="A23"/>
      <selection pane="bottomRight" activeCell="E9" sqref="E9"/>
    </sheetView>
  </sheetViews>
  <sheetFormatPr defaultColWidth="10.28515625" defaultRowHeight="12.75" x14ac:dyDescent="0.2"/>
  <cols>
    <col min="1" max="1" width="17.140625" style="1" customWidth="1"/>
    <col min="2" max="2" width="5.140625" style="2" customWidth="1"/>
    <col min="3" max="3" width="11.85546875" style="1" customWidth="1"/>
    <col min="4" max="4" width="9.42578125" style="1" customWidth="1"/>
    <col min="5" max="5" width="9.85546875" style="1" customWidth="1"/>
    <col min="6" max="6" width="16.85546875" style="1" customWidth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1" customWidth="1"/>
    <col min="18" max="16384" width="10.28515625" style="1"/>
  </cols>
  <sheetData>
    <row r="1" spans="1:6" ht="20.25" x14ac:dyDescent="0.3">
      <c r="A1" s="3" t="s">
        <v>0</v>
      </c>
    </row>
    <row r="2" spans="1:6" x14ac:dyDescent="0.2">
      <c r="A2" s="1" t="s">
        <v>1</v>
      </c>
      <c r="B2" s="4" t="s">
        <v>2</v>
      </c>
    </row>
    <row r="4" spans="1:6" x14ac:dyDescent="0.2">
      <c r="A4" s="5" t="s">
        <v>3</v>
      </c>
      <c r="C4" s="6">
        <v>40182.2621</v>
      </c>
      <c r="D4" s="7">
        <v>0.69809409</v>
      </c>
    </row>
    <row r="5" spans="1:6" x14ac:dyDescent="0.2">
      <c r="A5" s="8" t="s">
        <v>4</v>
      </c>
      <c r="B5"/>
      <c r="C5" s="9">
        <v>-9.5</v>
      </c>
      <c r="D5" t="s">
        <v>5</v>
      </c>
    </row>
    <row r="6" spans="1:6" x14ac:dyDescent="0.2">
      <c r="A6" s="5" t="s">
        <v>6</v>
      </c>
    </row>
    <row r="7" spans="1:6" x14ac:dyDescent="0.2">
      <c r="A7" s="1" t="s">
        <v>7</v>
      </c>
      <c r="C7" s="1">
        <f>+C4</f>
        <v>40182.2621</v>
      </c>
    </row>
    <row r="8" spans="1:6" x14ac:dyDescent="0.2">
      <c r="A8" s="1" t="s">
        <v>8</v>
      </c>
      <c r="C8" s="1">
        <f>+D4</f>
        <v>0.69809409</v>
      </c>
    </row>
    <row r="9" spans="1:6" x14ac:dyDescent="0.2">
      <c r="A9" s="10" t="s">
        <v>9</v>
      </c>
      <c r="B9" s="11">
        <v>21</v>
      </c>
      <c r="C9" s="12" t="str">
        <f>"F"&amp;B9</f>
        <v>F21</v>
      </c>
      <c r="D9" s="13" t="str">
        <f>"G"&amp;B9</f>
        <v>G21</v>
      </c>
    </row>
    <row r="10" spans="1:6" x14ac:dyDescent="0.2">
      <c r="A10"/>
      <c r="B10"/>
      <c r="C10" s="14" t="s">
        <v>10</v>
      </c>
      <c r="D10" s="14" t="s">
        <v>11</v>
      </c>
      <c r="E10"/>
    </row>
    <row r="11" spans="1:6" x14ac:dyDescent="0.2">
      <c r="A11" t="s">
        <v>12</v>
      </c>
      <c r="B11"/>
      <c r="C11" s="15">
        <f ca="1">INTERCEPT(INDIRECT($D$9):G989,INDIRECT($C$9):F989)</f>
        <v>-3.5012045932791298E-3</v>
      </c>
      <c r="D11" s="2"/>
      <c r="E11"/>
    </row>
    <row r="12" spans="1:6" x14ac:dyDescent="0.2">
      <c r="A12" t="s">
        <v>13</v>
      </c>
      <c r="B12"/>
      <c r="C12" s="15">
        <f ca="1">SLOPE(INDIRECT($D$9):G989,INDIRECT($C$9):F989)</f>
        <v>9.0348693574769986E-7</v>
      </c>
      <c r="D12" s="2"/>
      <c r="E12"/>
    </row>
    <row r="13" spans="1:6" x14ac:dyDescent="0.2">
      <c r="A13" t="s">
        <v>14</v>
      </c>
      <c r="B13"/>
      <c r="C13" s="2" t="s">
        <v>15</v>
      </c>
    </row>
    <row r="14" spans="1:6" x14ac:dyDescent="0.2">
      <c r="A14"/>
      <c r="B14"/>
      <c r="C14"/>
    </row>
    <row r="15" spans="1:6" x14ac:dyDescent="0.2">
      <c r="A15" s="16" t="s">
        <v>16</v>
      </c>
      <c r="B15"/>
      <c r="C15" s="17">
        <f ca="1">(C7+C11)+(C8+C12)*INT(MAX(F21:F3530))</f>
        <v>59464.340413898055</v>
      </c>
      <c r="E15" s="18" t="s">
        <v>17</v>
      </c>
      <c r="F15" s="9">
        <v>1</v>
      </c>
    </row>
    <row r="16" spans="1:6" x14ac:dyDescent="0.2">
      <c r="A16" s="16" t="s">
        <v>18</v>
      </c>
      <c r="B16"/>
      <c r="C16" s="17">
        <f ca="1">+C8+C12</f>
        <v>0.69809499348693571</v>
      </c>
      <c r="E16" s="18" t="s">
        <v>19</v>
      </c>
      <c r="F16" s="15">
        <f ca="1">NOW()+15018.5+$C$5/24</f>
        <v>59970.593662268519</v>
      </c>
    </row>
    <row r="17" spans="1:21" x14ac:dyDescent="0.2">
      <c r="A17" s="18" t="s">
        <v>20</v>
      </c>
      <c r="B17"/>
      <c r="C17">
        <f>COUNT(C21:C2188)</f>
        <v>214</v>
      </c>
      <c r="E17" s="18" t="s">
        <v>21</v>
      </c>
      <c r="F17" s="15">
        <f ca="1">ROUND(2*(F16-$C$7)/$C$8,0)/2+F15</f>
        <v>28347</v>
      </c>
    </row>
    <row r="18" spans="1:21" x14ac:dyDescent="0.2">
      <c r="A18" s="16" t="s">
        <v>22</v>
      </c>
      <c r="B18"/>
      <c r="C18" s="19">
        <f ca="1">+C15</f>
        <v>59464.340413898055</v>
      </c>
      <c r="D18" s="20">
        <f ca="1">+C16</f>
        <v>0.69809499348693571</v>
      </c>
      <c r="E18" s="18" t="s">
        <v>23</v>
      </c>
      <c r="F18" s="13">
        <f ca="1">ROUND(2*(F16-$C$15)/$C$16,0)/2+F15</f>
        <v>726</v>
      </c>
    </row>
    <row r="19" spans="1:21" x14ac:dyDescent="0.2">
      <c r="E19" s="18" t="s">
        <v>24</v>
      </c>
      <c r="F19" s="21">
        <f ca="1">+$C$15+$C$16*F18-15018.5-$C$5/24</f>
        <v>44953.053212502906</v>
      </c>
    </row>
    <row r="20" spans="1:21" x14ac:dyDescent="0.2">
      <c r="A20" s="14" t="s">
        <v>25</v>
      </c>
      <c r="B20" s="14" t="s">
        <v>26</v>
      </c>
      <c r="C20" s="14" t="s">
        <v>27</v>
      </c>
      <c r="D20" s="14" t="s">
        <v>28</v>
      </c>
      <c r="E20" s="14" t="s">
        <v>29</v>
      </c>
      <c r="F20" s="14" t="s">
        <v>30</v>
      </c>
      <c r="G20" s="14" t="s">
        <v>31</v>
      </c>
      <c r="H20" s="22" t="s">
        <v>32</v>
      </c>
      <c r="I20" s="22" t="s">
        <v>33</v>
      </c>
      <c r="J20" s="22" t="s">
        <v>34</v>
      </c>
      <c r="K20" s="22" t="s">
        <v>35</v>
      </c>
      <c r="L20" s="22" t="s">
        <v>36</v>
      </c>
      <c r="M20" s="22" t="s">
        <v>37</v>
      </c>
      <c r="N20" s="22" t="s">
        <v>38</v>
      </c>
      <c r="O20" s="22" t="s">
        <v>39</v>
      </c>
      <c r="P20" s="22" t="s">
        <v>40</v>
      </c>
      <c r="Q20" s="14" t="s">
        <v>41</v>
      </c>
      <c r="U20" s="23" t="s">
        <v>42</v>
      </c>
    </row>
    <row r="21" spans="1:21" x14ac:dyDescent="0.2">
      <c r="A21" s="24" t="s">
        <v>43</v>
      </c>
      <c r="B21" s="25" t="s">
        <v>44</v>
      </c>
      <c r="C21" s="26">
        <v>33199.576000000001</v>
      </c>
      <c r="D21" s="27"/>
      <c r="E21" s="1">
        <f t="shared" ref="E21:E84" si="0">+(C21-C$7)/C$8</f>
        <v>-10002.499949541185</v>
      </c>
      <c r="F21" s="1">
        <f t="shared" ref="F21:F84" si="1">ROUND(2*E21,0)/2</f>
        <v>-10002.5</v>
      </c>
      <c r="G21" s="1">
        <f t="shared" ref="G21:G57" si="2">+C21-(C$7+F21*C$8)</f>
        <v>3.5224999010097235E-5</v>
      </c>
      <c r="H21" s="1">
        <f t="shared" ref="H21:H50" si="3">+G21</f>
        <v>3.5224999010097235E-5</v>
      </c>
      <c r="O21" s="1">
        <f t="shared" ref="O21:O84" ca="1" si="4">+C$11+C$12*$F21</f>
        <v>-1.2538332668095498E-2</v>
      </c>
      <c r="Q21" s="70">
        <f t="shared" ref="Q21:Q84" si="5">+C21-15018.5</f>
        <v>18181.076000000001</v>
      </c>
    </row>
    <row r="22" spans="1:21" x14ac:dyDescent="0.2">
      <c r="A22" s="24" t="s">
        <v>43</v>
      </c>
      <c r="B22" s="25" t="s">
        <v>45</v>
      </c>
      <c r="C22" s="26">
        <v>33200.606</v>
      </c>
      <c r="D22" s="27"/>
      <c r="E22" s="1">
        <f t="shared" si="0"/>
        <v>-10001.024503731296</v>
      </c>
      <c r="F22" s="1">
        <f t="shared" si="1"/>
        <v>-10001</v>
      </c>
      <c r="G22" s="1">
        <f t="shared" si="2"/>
        <v>-1.7105910003010649E-2</v>
      </c>
      <c r="H22" s="1">
        <f t="shared" si="3"/>
        <v>-1.7105910003010649E-2</v>
      </c>
      <c r="O22" s="1">
        <f t="shared" ca="1" si="4"/>
        <v>-1.2536977437691875E-2</v>
      </c>
      <c r="Q22" s="70">
        <f t="shared" si="5"/>
        <v>18182.106</v>
      </c>
    </row>
    <row r="23" spans="1:21" x14ac:dyDescent="0.2">
      <c r="A23" s="24" t="s">
        <v>43</v>
      </c>
      <c r="B23" s="25" t="s">
        <v>44</v>
      </c>
      <c r="C23" s="26">
        <v>33206.555999999997</v>
      </c>
      <c r="D23" s="27"/>
      <c r="E23" s="1">
        <f t="shared" si="0"/>
        <v>-9992.501297353776</v>
      </c>
      <c r="F23" s="1">
        <f t="shared" si="1"/>
        <v>-9992.5</v>
      </c>
      <c r="G23" s="1">
        <f t="shared" si="2"/>
        <v>-9.0567500592442229E-4</v>
      </c>
      <c r="H23" s="1">
        <f t="shared" si="3"/>
        <v>-9.0567500592442229E-4</v>
      </c>
      <c r="O23" s="1">
        <f t="shared" ca="1" si="4"/>
        <v>-1.252929779873802E-2</v>
      </c>
      <c r="Q23" s="70">
        <f t="shared" si="5"/>
        <v>18188.055999999997</v>
      </c>
    </row>
    <row r="24" spans="1:21" x14ac:dyDescent="0.2">
      <c r="A24" s="24" t="s">
        <v>43</v>
      </c>
      <c r="B24" s="25" t="s">
        <v>45</v>
      </c>
      <c r="C24" s="26">
        <v>33214.54</v>
      </c>
      <c r="D24" s="27"/>
      <c r="E24" s="1">
        <f t="shared" si="0"/>
        <v>-9981.0644436196253</v>
      </c>
      <c r="F24" s="1">
        <f t="shared" si="1"/>
        <v>-9981</v>
      </c>
      <c r="G24" s="1">
        <f t="shared" si="2"/>
        <v>-4.4987709996348713E-2</v>
      </c>
      <c r="H24" s="1">
        <f t="shared" si="3"/>
        <v>-4.4987709996348713E-2</v>
      </c>
      <c r="O24" s="1">
        <f t="shared" ca="1" si="4"/>
        <v>-1.2518907698976922E-2</v>
      </c>
      <c r="Q24" s="70">
        <f t="shared" si="5"/>
        <v>18196.04</v>
      </c>
    </row>
    <row r="25" spans="1:21" x14ac:dyDescent="0.2">
      <c r="A25" s="24" t="s">
        <v>43</v>
      </c>
      <c r="B25" s="25" t="s">
        <v>45</v>
      </c>
      <c r="C25" s="26">
        <v>33221.525999999998</v>
      </c>
      <c r="D25" s="27"/>
      <c r="E25" s="1">
        <f t="shared" si="0"/>
        <v>-9971.0571966022544</v>
      </c>
      <c r="F25" s="1">
        <f t="shared" si="1"/>
        <v>-9971</v>
      </c>
      <c r="G25" s="1">
        <f t="shared" si="2"/>
        <v>-3.9928610000060871E-2</v>
      </c>
      <c r="H25" s="1">
        <f t="shared" si="3"/>
        <v>-3.9928610000060871E-2</v>
      </c>
      <c r="O25" s="1">
        <f t="shared" ca="1" si="4"/>
        <v>-1.2509872829619444E-2</v>
      </c>
      <c r="Q25" s="70">
        <f t="shared" si="5"/>
        <v>18203.025999999998</v>
      </c>
    </row>
    <row r="26" spans="1:21" x14ac:dyDescent="0.2">
      <c r="A26" s="24" t="s">
        <v>43</v>
      </c>
      <c r="B26" s="25" t="s">
        <v>45</v>
      </c>
      <c r="C26" s="26">
        <v>33228.565999999999</v>
      </c>
      <c r="D26" s="27"/>
      <c r="E26" s="1">
        <f t="shared" si="0"/>
        <v>-9960.9725961152326</v>
      </c>
      <c r="F26" s="1">
        <f t="shared" si="1"/>
        <v>-9961</v>
      </c>
      <c r="G26" s="1">
        <f t="shared" si="2"/>
        <v>1.913048999995226E-2</v>
      </c>
      <c r="H26" s="1">
        <f t="shared" si="3"/>
        <v>1.913048999995226E-2</v>
      </c>
      <c r="O26" s="1">
        <f t="shared" ca="1" si="4"/>
        <v>-1.2500837960261968E-2</v>
      </c>
      <c r="Q26" s="70">
        <f t="shared" si="5"/>
        <v>18210.065999999999</v>
      </c>
    </row>
    <row r="27" spans="1:21" x14ac:dyDescent="0.2">
      <c r="A27" s="24" t="s">
        <v>43</v>
      </c>
      <c r="B27" s="25" t="s">
        <v>45</v>
      </c>
      <c r="C27" s="26">
        <v>33230.639999999999</v>
      </c>
      <c r="D27" s="27"/>
      <c r="E27" s="1">
        <f t="shared" si="0"/>
        <v>-9958.0016498922087</v>
      </c>
      <c r="F27" s="1">
        <f t="shared" si="1"/>
        <v>-9958</v>
      </c>
      <c r="G27" s="1">
        <f t="shared" si="2"/>
        <v>-1.1517800012370571E-3</v>
      </c>
      <c r="H27" s="1">
        <f t="shared" si="3"/>
        <v>-1.1517800012370571E-3</v>
      </c>
      <c r="O27" s="1">
        <f t="shared" ca="1" si="4"/>
        <v>-1.2498127499454725E-2</v>
      </c>
      <c r="Q27" s="70">
        <f t="shared" si="5"/>
        <v>18212.14</v>
      </c>
    </row>
    <row r="28" spans="1:21" x14ac:dyDescent="0.2">
      <c r="A28" s="24" t="s">
        <v>43</v>
      </c>
      <c r="B28" s="25" t="s">
        <v>45</v>
      </c>
      <c r="C28" s="26">
        <v>33237.565999999999</v>
      </c>
      <c r="D28" s="27"/>
      <c r="E28" s="1">
        <f t="shared" si="0"/>
        <v>-9948.0803511744398</v>
      </c>
      <c r="F28" s="1">
        <f t="shared" si="1"/>
        <v>-9948</v>
      </c>
      <c r="G28" s="1">
        <f t="shared" si="2"/>
        <v>-5.6092680002620909E-2</v>
      </c>
      <c r="H28" s="1">
        <f t="shared" si="3"/>
        <v>-5.6092680002620909E-2</v>
      </c>
      <c r="O28" s="1">
        <f t="shared" ca="1" si="4"/>
        <v>-1.2489092630097247E-2</v>
      </c>
      <c r="Q28" s="70">
        <f t="shared" si="5"/>
        <v>18219.065999999999</v>
      </c>
    </row>
    <row r="29" spans="1:21" x14ac:dyDescent="0.2">
      <c r="A29" s="24" t="s">
        <v>43</v>
      </c>
      <c r="B29" s="25" t="s">
        <v>45</v>
      </c>
      <c r="C29" s="26">
        <v>33242.485999999997</v>
      </c>
      <c r="D29" s="27"/>
      <c r="E29" s="1">
        <f t="shared" si="0"/>
        <v>-9941.0325906068083</v>
      </c>
      <c r="F29" s="1">
        <f t="shared" si="1"/>
        <v>-9941</v>
      </c>
      <c r="G29" s="1">
        <f t="shared" si="2"/>
        <v>-2.2751310003513936E-2</v>
      </c>
      <c r="H29" s="1">
        <f t="shared" si="3"/>
        <v>-2.2751310003513936E-2</v>
      </c>
      <c r="O29" s="1">
        <f t="shared" ca="1" si="4"/>
        <v>-1.2482768221547013E-2</v>
      </c>
      <c r="Q29" s="70">
        <f t="shared" si="5"/>
        <v>18223.985999999997</v>
      </c>
    </row>
    <row r="30" spans="1:21" x14ac:dyDescent="0.2">
      <c r="A30" s="24" t="s">
        <v>43</v>
      </c>
      <c r="B30" s="25" t="s">
        <v>45</v>
      </c>
      <c r="C30" s="26">
        <v>33463.798999999999</v>
      </c>
      <c r="D30" s="27"/>
      <c r="E30" s="1">
        <f t="shared" si="0"/>
        <v>-9624.0079900977253</v>
      </c>
      <c r="F30" s="1">
        <f t="shared" si="1"/>
        <v>-9624</v>
      </c>
      <c r="G30" s="1">
        <f t="shared" si="2"/>
        <v>-5.5778399982955307E-3</v>
      </c>
      <c r="H30" s="1">
        <f t="shared" si="3"/>
        <v>-5.5778399982955307E-3</v>
      </c>
      <c r="O30" s="1">
        <f t="shared" ca="1" si="4"/>
        <v>-1.2196362862914993E-2</v>
      </c>
      <c r="Q30" s="70">
        <f t="shared" si="5"/>
        <v>18445.298999999999</v>
      </c>
    </row>
    <row r="31" spans="1:21" x14ac:dyDescent="0.2">
      <c r="A31" s="24" t="s">
        <v>43</v>
      </c>
      <c r="B31" s="25" t="s">
        <v>45</v>
      </c>
      <c r="C31" s="26">
        <v>33856.805999999997</v>
      </c>
      <c r="D31" s="27"/>
      <c r="E31" s="1">
        <f t="shared" si="0"/>
        <v>-9061.0366003814797</v>
      </c>
      <c r="F31" s="1">
        <f t="shared" si="1"/>
        <v>-9061</v>
      </c>
      <c r="G31" s="1">
        <f t="shared" si="2"/>
        <v>-2.5550510006723925E-2</v>
      </c>
      <c r="H31" s="1">
        <f t="shared" si="3"/>
        <v>-2.5550510006723925E-2</v>
      </c>
      <c r="O31" s="1">
        <f t="shared" ca="1" si="4"/>
        <v>-1.1687699718089039E-2</v>
      </c>
      <c r="Q31" s="70">
        <f t="shared" si="5"/>
        <v>18838.305999999997</v>
      </c>
    </row>
    <row r="32" spans="1:21" x14ac:dyDescent="0.2">
      <c r="A32" s="24" t="s">
        <v>46</v>
      </c>
      <c r="B32" s="25" t="s">
        <v>45</v>
      </c>
      <c r="C32" s="26">
        <v>35050.5524</v>
      </c>
      <c r="D32" s="27"/>
      <c r="E32" s="1">
        <f t="shared" si="0"/>
        <v>-7351.028713049267</v>
      </c>
      <c r="F32" s="1">
        <f t="shared" si="1"/>
        <v>-7351</v>
      </c>
      <c r="G32" s="1">
        <f t="shared" si="2"/>
        <v>-2.0044409997353796E-2</v>
      </c>
      <c r="H32" s="1">
        <f t="shared" si="3"/>
        <v>-2.0044409997353796E-2</v>
      </c>
      <c r="O32" s="1">
        <f t="shared" ca="1" si="4"/>
        <v>-1.0142737057960472E-2</v>
      </c>
      <c r="Q32" s="70">
        <f t="shared" si="5"/>
        <v>20032.0524</v>
      </c>
    </row>
    <row r="33" spans="1:17" x14ac:dyDescent="0.2">
      <c r="A33" s="24" t="s">
        <v>43</v>
      </c>
      <c r="B33" s="25" t="s">
        <v>45</v>
      </c>
      <c r="C33" s="26">
        <v>35327.712</v>
      </c>
      <c r="D33" s="27"/>
      <c r="E33" s="1">
        <f t="shared" si="0"/>
        <v>-6954.0054407279113</v>
      </c>
      <c r="F33" s="1">
        <f t="shared" si="1"/>
        <v>-6954</v>
      </c>
      <c r="G33" s="1">
        <f t="shared" si="2"/>
        <v>-3.7981400018907152E-3</v>
      </c>
      <c r="H33" s="1">
        <f t="shared" si="3"/>
        <v>-3.7981400018907152E-3</v>
      </c>
      <c r="O33" s="1">
        <f t="shared" ca="1" si="4"/>
        <v>-9.784052744468634E-3</v>
      </c>
      <c r="Q33" s="70">
        <f t="shared" si="5"/>
        <v>20309.212</v>
      </c>
    </row>
    <row r="34" spans="1:17" x14ac:dyDescent="0.2">
      <c r="A34" s="24" t="s">
        <v>43</v>
      </c>
      <c r="B34" s="25" t="s">
        <v>44</v>
      </c>
      <c r="C34" s="26">
        <v>35356.686000000002</v>
      </c>
      <c r="D34" s="27"/>
      <c r="E34" s="1">
        <f t="shared" si="0"/>
        <v>-6912.5010068485162</v>
      </c>
      <c r="F34" s="1">
        <f t="shared" si="1"/>
        <v>-6912.5</v>
      </c>
      <c r="G34" s="1">
        <f t="shared" si="2"/>
        <v>-7.0287499693222344E-4</v>
      </c>
      <c r="H34" s="1">
        <f t="shared" si="3"/>
        <v>-7.0287499693222344E-4</v>
      </c>
      <c r="O34" s="1">
        <f t="shared" ca="1" si="4"/>
        <v>-9.7465580366351053E-3</v>
      </c>
      <c r="Q34" s="70">
        <f t="shared" si="5"/>
        <v>20338.186000000002</v>
      </c>
    </row>
    <row r="35" spans="1:17" x14ac:dyDescent="0.2">
      <c r="A35" s="24" t="s">
        <v>43</v>
      </c>
      <c r="B35" s="25" t="s">
        <v>45</v>
      </c>
      <c r="C35" s="26">
        <v>35684.434999999998</v>
      </c>
      <c r="D35" s="27"/>
      <c r="E35" s="1">
        <f t="shared" si="0"/>
        <v>-6443.0098527263026</v>
      </c>
      <c r="F35" s="1">
        <f t="shared" si="1"/>
        <v>-6443</v>
      </c>
      <c r="G35" s="1">
        <f t="shared" si="2"/>
        <v>-6.878129999677185E-3</v>
      </c>
      <c r="H35" s="1">
        <f t="shared" si="3"/>
        <v>-6.878129999677185E-3</v>
      </c>
      <c r="O35" s="1">
        <f t="shared" ca="1" si="4"/>
        <v>-9.3223709203015606E-3</v>
      </c>
      <c r="Q35" s="70">
        <f t="shared" si="5"/>
        <v>20665.934999999998</v>
      </c>
    </row>
    <row r="36" spans="1:17" x14ac:dyDescent="0.2">
      <c r="A36" s="24" t="s">
        <v>43</v>
      </c>
      <c r="B36" s="25" t="s">
        <v>45</v>
      </c>
      <c r="C36" s="26">
        <v>35684.437400000003</v>
      </c>
      <c r="D36" s="27"/>
      <c r="E36" s="1">
        <f t="shared" si="0"/>
        <v>-6443.0064147943112</v>
      </c>
      <c r="F36" s="1">
        <f t="shared" si="1"/>
        <v>-6443</v>
      </c>
      <c r="G36" s="1">
        <f t="shared" si="2"/>
        <v>-4.478129994822666E-3</v>
      </c>
      <c r="H36" s="1">
        <f t="shared" si="3"/>
        <v>-4.478129994822666E-3</v>
      </c>
      <c r="O36" s="1">
        <f t="shared" ca="1" si="4"/>
        <v>-9.3223709203015606E-3</v>
      </c>
      <c r="Q36" s="70">
        <f t="shared" si="5"/>
        <v>20665.937400000003</v>
      </c>
    </row>
    <row r="37" spans="1:17" x14ac:dyDescent="0.2">
      <c r="A37" s="24" t="s">
        <v>43</v>
      </c>
      <c r="B37" s="25" t="s">
        <v>44</v>
      </c>
      <c r="C37" s="26">
        <v>35685.476999999999</v>
      </c>
      <c r="D37" s="27"/>
      <c r="E37" s="1">
        <f t="shared" si="0"/>
        <v>-6441.5172172564889</v>
      </c>
      <c r="F37" s="1">
        <f t="shared" si="1"/>
        <v>-6441.5</v>
      </c>
      <c r="G37" s="1">
        <f t="shared" si="2"/>
        <v>-1.201926499925321E-2</v>
      </c>
      <c r="H37" s="1">
        <f t="shared" si="3"/>
        <v>-1.201926499925321E-2</v>
      </c>
      <c r="O37" s="1">
        <f t="shared" ca="1" si="4"/>
        <v>-9.3210156898979393E-3</v>
      </c>
      <c r="Q37" s="70">
        <f t="shared" si="5"/>
        <v>20666.976999999999</v>
      </c>
    </row>
    <row r="38" spans="1:17" x14ac:dyDescent="0.2">
      <c r="A38" s="24" t="s">
        <v>43</v>
      </c>
      <c r="B38" s="25" t="s">
        <v>45</v>
      </c>
      <c r="C38" s="26">
        <v>35686.53</v>
      </c>
      <c r="D38" s="27"/>
      <c r="E38" s="1">
        <f t="shared" si="0"/>
        <v>-6440.0088245984161</v>
      </c>
      <c r="F38" s="1">
        <f t="shared" si="1"/>
        <v>-6440</v>
      </c>
      <c r="G38" s="1">
        <f t="shared" si="2"/>
        <v>-6.1604000002262183E-3</v>
      </c>
      <c r="H38" s="1">
        <f t="shared" si="3"/>
        <v>-6.1604000002262183E-3</v>
      </c>
      <c r="O38" s="1">
        <f t="shared" ca="1" si="4"/>
        <v>-9.319660459494318E-3</v>
      </c>
      <c r="Q38" s="70">
        <f t="shared" si="5"/>
        <v>20668.03</v>
      </c>
    </row>
    <row r="39" spans="1:17" x14ac:dyDescent="0.2">
      <c r="A39" s="24" t="s">
        <v>43</v>
      </c>
      <c r="B39" s="25" t="s">
        <v>44</v>
      </c>
      <c r="C39" s="26">
        <v>35692.464999999997</v>
      </c>
      <c r="D39" s="27"/>
      <c r="E39" s="1">
        <f t="shared" si="0"/>
        <v>-6431.5071052957965</v>
      </c>
      <c r="F39" s="1">
        <f t="shared" si="1"/>
        <v>-6431.5</v>
      </c>
      <c r="G39" s="1">
        <f t="shared" si="2"/>
        <v>-4.9601650025579147E-3</v>
      </c>
      <c r="H39" s="1">
        <f t="shared" si="3"/>
        <v>-4.9601650025579147E-3</v>
      </c>
      <c r="O39" s="1">
        <f t="shared" ca="1" si="4"/>
        <v>-9.3119808205404612E-3</v>
      </c>
      <c r="Q39" s="70">
        <f t="shared" si="5"/>
        <v>20673.964999999997</v>
      </c>
    </row>
    <row r="40" spans="1:17" x14ac:dyDescent="0.2">
      <c r="A40" s="24" t="s">
        <v>43</v>
      </c>
      <c r="B40" s="25" t="s">
        <v>45</v>
      </c>
      <c r="C40" s="26">
        <v>35693.508999999998</v>
      </c>
      <c r="D40" s="27"/>
      <c r="E40" s="1">
        <f t="shared" si="0"/>
        <v>-6430.0116048826621</v>
      </c>
      <c r="F40" s="1">
        <f t="shared" si="1"/>
        <v>-6430</v>
      </c>
      <c r="G40" s="1">
        <f t="shared" si="2"/>
        <v>-8.1013000017264858E-3</v>
      </c>
      <c r="H40" s="1">
        <f t="shared" si="3"/>
        <v>-8.1013000017264858E-3</v>
      </c>
      <c r="O40" s="1">
        <f t="shared" ca="1" si="4"/>
        <v>-9.3106255901368399E-3</v>
      </c>
      <c r="Q40" s="70">
        <f t="shared" si="5"/>
        <v>20675.008999999998</v>
      </c>
    </row>
    <row r="41" spans="1:17" x14ac:dyDescent="0.2">
      <c r="A41" s="24" t="s">
        <v>43</v>
      </c>
      <c r="B41" s="25" t="s">
        <v>45</v>
      </c>
      <c r="C41" s="26">
        <v>35693.511100000003</v>
      </c>
      <c r="D41" s="27"/>
      <c r="E41" s="1">
        <f t="shared" si="0"/>
        <v>-6430.0085966921688</v>
      </c>
      <c r="F41" s="1">
        <f t="shared" si="1"/>
        <v>-6430</v>
      </c>
      <c r="G41" s="1">
        <f t="shared" si="2"/>
        <v>-6.001299996569287E-3</v>
      </c>
      <c r="H41" s="1">
        <f t="shared" si="3"/>
        <v>-6.001299996569287E-3</v>
      </c>
      <c r="O41" s="1">
        <f t="shared" ca="1" si="4"/>
        <v>-9.3106255901368399E-3</v>
      </c>
      <c r="Q41" s="70">
        <f t="shared" si="5"/>
        <v>20675.011100000003</v>
      </c>
    </row>
    <row r="42" spans="1:17" x14ac:dyDescent="0.2">
      <c r="A42" s="24" t="s">
        <v>43</v>
      </c>
      <c r="B42" s="25" t="s">
        <v>44</v>
      </c>
      <c r="C42" s="26">
        <v>35694.561000000002</v>
      </c>
      <c r="D42" s="27"/>
      <c r="E42" s="1">
        <f t="shared" si="0"/>
        <v>-6428.5046446962451</v>
      </c>
      <c r="F42" s="1">
        <f t="shared" si="1"/>
        <v>-6428.5</v>
      </c>
      <c r="G42" s="1">
        <f t="shared" si="2"/>
        <v>-3.2424349992652424E-3</v>
      </c>
      <c r="H42" s="1">
        <f t="shared" si="3"/>
        <v>-3.2424349992652424E-3</v>
      </c>
      <c r="O42" s="1">
        <f t="shared" ca="1" si="4"/>
        <v>-9.3092703597332186E-3</v>
      </c>
      <c r="Q42" s="70">
        <f t="shared" si="5"/>
        <v>20676.061000000002</v>
      </c>
    </row>
    <row r="43" spans="1:17" x14ac:dyDescent="0.2">
      <c r="A43" s="24" t="s">
        <v>43</v>
      </c>
      <c r="B43" s="25" t="s">
        <v>44</v>
      </c>
      <c r="C43" s="26">
        <v>35697.353999999999</v>
      </c>
      <c r="D43" s="27"/>
      <c r="E43" s="1">
        <f t="shared" si="0"/>
        <v>-6424.5037513496218</v>
      </c>
      <c r="F43" s="1">
        <f t="shared" si="1"/>
        <v>-6424.5</v>
      </c>
      <c r="G43" s="1">
        <f t="shared" si="2"/>
        <v>-2.6187949988525361E-3</v>
      </c>
      <c r="H43" s="1">
        <f t="shared" si="3"/>
        <v>-2.6187949988525361E-3</v>
      </c>
      <c r="O43" s="1">
        <f t="shared" ca="1" si="4"/>
        <v>-9.3056564119902273E-3</v>
      </c>
      <c r="Q43" s="70">
        <f t="shared" si="5"/>
        <v>20678.853999999999</v>
      </c>
    </row>
    <row r="44" spans="1:17" x14ac:dyDescent="0.2">
      <c r="A44" s="24" t="s">
        <v>43</v>
      </c>
      <c r="B44" s="25" t="s">
        <v>44</v>
      </c>
      <c r="C44" s="26">
        <v>35699.451999999997</v>
      </c>
      <c r="D44" s="27"/>
      <c r="E44" s="1">
        <f t="shared" si="0"/>
        <v>-6421.4984258067598</v>
      </c>
      <c r="F44" s="1">
        <f t="shared" si="1"/>
        <v>-6421.5</v>
      </c>
      <c r="G44" s="1">
        <f t="shared" si="2"/>
        <v>1.0989349975716323E-3</v>
      </c>
      <c r="H44" s="1">
        <f t="shared" si="3"/>
        <v>1.0989349975716323E-3</v>
      </c>
      <c r="O44" s="1">
        <f t="shared" ca="1" si="4"/>
        <v>-9.3029459511829848E-3</v>
      </c>
      <c r="Q44" s="70">
        <f t="shared" si="5"/>
        <v>20680.951999999997</v>
      </c>
    </row>
    <row r="45" spans="1:17" x14ac:dyDescent="0.2">
      <c r="A45" s="24" t="s">
        <v>43</v>
      </c>
      <c r="B45" s="25" t="s">
        <v>45</v>
      </c>
      <c r="C45" s="26">
        <v>35712.356</v>
      </c>
      <c r="D45" s="27"/>
      <c r="E45" s="1">
        <f t="shared" si="0"/>
        <v>-6403.0138115049795</v>
      </c>
      <c r="F45" s="1">
        <f t="shared" si="1"/>
        <v>-6403</v>
      </c>
      <c r="G45" s="1">
        <f t="shared" si="2"/>
        <v>-9.6417300010216422E-3</v>
      </c>
      <c r="H45" s="1">
        <f t="shared" si="3"/>
        <v>-9.6417300010216422E-3</v>
      </c>
      <c r="O45" s="1">
        <f t="shared" ca="1" si="4"/>
        <v>-9.2862314428716515E-3</v>
      </c>
      <c r="Q45" s="70">
        <f t="shared" si="5"/>
        <v>20693.856</v>
      </c>
    </row>
    <row r="46" spans="1:17" x14ac:dyDescent="0.2">
      <c r="A46" s="24" t="s">
        <v>43</v>
      </c>
      <c r="B46" s="25" t="s">
        <v>45</v>
      </c>
      <c r="C46" s="26">
        <v>35712.360099999998</v>
      </c>
      <c r="D46" s="27"/>
      <c r="E46" s="1">
        <f t="shared" si="0"/>
        <v>-6403.0079383711754</v>
      </c>
      <c r="F46" s="1">
        <f t="shared" si="1"/>
        <v>-6403</v>
      </c>
      <c r="G46" s="1">
        <f t="shared" si="2"/>
        <v>-5.5417300027329475E-3</v>
      </c>
      <c r="H46" s="1">
        <f t="shared" si="3"/>
        <v>-5.5417300027329475E-3</v>
      </c>
      <c r="O46" s="1">
        <f t="shared" ca="1" si="4"/>
        <v>-9.2862314428716515E-3</v>
      </c>
      <c r="Q46" s="70">
        <f t="shared" si="5"/>
        <v>20693.860099999998</v>
      </c>
    </row>
    <row r="47" spans="1:17" x14ac:dyDescent="0.2">
      <c r="A47" s="24" t="s">
        <v>43</v>
      </c>
      <c r="B47" s="25" t="s">
        <v>45</v>
      </c>
      <c r="C47" s="26">
        <v>35728.415999999997</v>
      </c>
      <c r="D47" s="27"/>
      <c r="E47" s="1">
        <f t="shared" si="0"/>
        <v>-6380.0083166439681</v>
      </c>
      <c r="F47" s="1">
        <f t="shared" si="1"/>
        <v>-6380</v>
      </c>
      <c r="G47" s="1">
        <f t="shared" si="2"/>
        <v>-5.8057999995071441E-3</v>
      </c>
      <c r="H47" s="1">
        <f t="shared" si="3"/>
        <v>-5.8057999995071441E-3</v>
      </c>
      <c r="O47" s="1">
        <f t="shared" ca="1" si="4"/>
        <v>-9.2654512433494561E-3</v>
      </c>
      <c r="Q47" s="70">
        <f t="shared" si="5"/>
        <v>20709.915999999997</v>
      </c>
    </row>
    <row r="48" spans="1:17" x14ac:dyDescent="0.2">
      <c r="A48" s="24" t="s">
        <v>43</v>
      </c>
      <c r="B48" s="25" t="s">
        <v>44</v>
      </c>
      <c r="C48" s="26">
        <v>36031.735999999997</v>
      </c>
      <c r="D48" s="27"/>
      <c r="E48" s="1">
        <f t="shared" si="0"/>
        <v>-5945.5110127060416</v>
      </c>
      <c r="F48" s="1">
        <f t="shared" si="1"/>
        <v>-5945.5</v>
      </c>
      <c r="G48" s="1">
        <f t="shared" si="2"/>
        <v>-7.6879050029674545E-3</v>
      </c>
      <c r="H48" s="1">
        <f t="shared" si="3"/>
        <v>-7.6879050029674545E-3</v>
      </c>
      <c r="O48" s="1">
        <f t="shared" ca="1" si="4"/>
        <v>-8.8728861697670788E-3</v>
      </c>
      <c r="Q48" s="70">
        <f t="shared" si="5"/>
        <v>21013.235999999997</v>
      </c>
    </row>
    <row r="49" spans="1:21" x14ac:dyDescent="0.2">
      <c r="A49" s="24" t="s">
        <v>43</v>
      </c>
      <c r="B49" s="25" t="s">
        <v>45</v>
      </c>
      <c r="C49" s="26">
        <v>36111.665999999997</v>
      </c>
      <c r="D49" s="27"/>
      <c r="E49" s="1">
        <f t="shared" si="0"/>
        <v>-5831.0135529151985</v>
      </c>
      <c r="F49" s="1">
        <f t="shared" si="1"/>
        <v>-5831</v>
      </c>
      <c r="G49" s="1">
        <f t="shared" si="2"/>
        <v>-9.4612100001540966E-3</v>
      </c>
      <c r="H49" s="1">
        <f t="shared" si="3"/>
        <v>-9.4612100001540966E-3</v>
      </c>
      <c r="O49" s="1">
        <f t="shared" ca="1" si="4"/>
        <v>-8.7694369156239675E-3</v>
      </c>
      <c r="Q49" s="70">
        <f t="shared" si="5"/>
        <v>21093.165999999997</v>
      </c>
    </row>
    <row r="50" spans="1:21" x14ac:dyDescent="0.2">
      <c r="A50" s="24" t="s">
        <v>43</v>
      </c>
      <c r="B50" s="25" t="s">
        <v>44</v>
      </c>
      <c r="C50" s="26">
        <v>36119.694000000003</v>
      </c>
      <c r="D50" s="27"/>
      <c r="E50" s="1">
        <f t="shared" si="0"/>
        <v>-5819.513670428003</v>
      </c>
      <c r="F50" s="1">
        <f t="shared" si="1"/>
        <v>-5819.5</v>
      </c>
      <c r="G50" s="1">
        <f t="shared" si="2"/>
        <v>-9.5432449961663224E-3</v>
      </c>
      <c r="H50" s="1">
        <f t="shared" si="3"/>
        <v>-9.5432449961663224E-3</v>
      </c>
      <c r="O50" s="1">
        <f t="shared" ca="1" si="4"/>
        <v>-8.7590468158628698E-3</v>
      </c>
      <c r="Q50" s="70">
        <f t="shared" si="5"/>
        <v>21101.194000000003</v>
      </c>
    </row>
    <row r="51" spans="1:21" x14ac:dyDescent="0.2">
      <c r="A51" s="28" t="s">
        <v>47</v>
      </c>
      <c r="B51" s="29" t="s">
        <v>44</v>
      </c>
      <c r="C51" s="28">
        <v>38672.629000000001</v>
      </c>
      <c r="D51" s="28" t="s">
        <v>48</v>
      </c>
      <c r="E51" s="1">
        <f t="shared" si="0"/>
        <v>-2162.5066328809617</v>
      </c>
      <c r="F51" s="1">
        <f t="shared" si="1"/>
        <v>-2162.5</v>
      </c>
      <c r="G51" s="1">
        <f t="shared" si="2"/>
        <v>-4.63037499866914E-3</v>
      </c>
      <c r="J51" s="1">
        <f>+G51</f>
        <v>-4.63037499866914E-3</v>
      </c>
      <c r="O51" s="1">
        <f t="shared" ca="1" si="4"/>
        <v>-5.454995091833531E-3</v>
      </c>
      <c r="Q51" s="70">
        <f t="shared" si="5"/>
        <v>23654.129000000001</v>
      </c>
    </row>
    <row r="52" spans="1:21" x14ac:dyDescent="0.2">
      <c r="A52" s="28" t="s">
        <v>47</v>
      </c>
      <c r="B52" s="29" t="s">
        <v>44</v>
      </c>
      <c r="C52" s="28">
        <v>38700.555</v>
      </c>
      <c r="D52" s="28" t="s">
        <v>48</v>
      </c>
      <c r="E52" s="1">
        <f t="shared" si="0"/>
        <v>-2122.5034293013418</v>
      </c>
      <c r="F52" s="1">
        <f t="shared" si="1"/>
        <v>-2122.5</v>
      </c>
      <c r="G52" s="1">
        <f t="shared" si="2"/>
        <v>-2.3939750026329421E-3</v>
      </c>
      <c r="J52" s="1">
        <f>+G52</f>
        <v>-2.3939750026329421E-3</v>
      </c>
      <c r="O52" s="1">
        <f t="shared" ca="1" si="4"/>
        <v>-5.4188556144036228E-3</v>
      </c>
      <c r="Q52" s="70">
        <f t="shared" si="5"/>
        <v>23682.055</v>
      </c>
    </row>
    <row r="53" spans="1:21" x14ac:dyDescent="0.2">
      <c r="A53" s="28" t="s">
        <v>47</v>
      </c>
      <c r="B53" s="29" t="s">
        <v>45</v>
      </c>
      <c r="C53" s="28">
        <v>38722.544999999998</v>
      </c>
      <c r="D53" s="28" t="s">
        <v>48</v>
      </c>
      <c r="E53" s="1">
        <f t="shared" si="0"/>
        <v>-2091.003377496007</v>
      </c>
      <c r="F53" s="1">
        <f t="shared" si="1"/>
        <v>-2091</v>
      </c>
      <c r="G53" s="1">
        <f t="shared" si="2"/>
        <v>-2.3578100008307956E-3</v>
      </c>
      <c r="J53" s="1">
        <f>+G53</f>
        <v>-2.3578100008307956E-3</v>
      </c>
      <c r="O53" s="1">
        <f t="shared" ca="1" si="4"/>
        <v>-5.3903957759275697E-3</v>
      </c>
      <c r="Q53" s="70">
        <f t="shared" si="5"/>
        <v>23704.044999999998</v>
      </c>
    </row>
    <row r="54" spans="1:21" x14ac:dyDescent="0.2">
      <c r="A54" s="28" t="s">
        <v>47</v>
      </c>
      <c r="B54" s="29" t="s">
        <v>45</v>
      </c>
      <c r="C54" s="28">
        <v>39029.705000000002</v>
      </c>
      <c r="D54" s="28" t="s">
        <v>48</v>
      </c>
      <c r="E54" s="1">
        <f t="shared" si="0"/>
        <v>-1651.0053823833377</v>
      </c>
      <c r="F54" s="1">
        <f t="shared" si="1"/>
        <v>-1651</v>
      </c>
      <c r="G54" s="1">
        <f t="shared" si="2"/>
        <v>-3.7574099987978116E-3</v>
      </c>
      <c r="J54" s="1">
        <f>+G54</f>
        <v>-3.7574099987978116E-3</v>
      </c>
      <c r="O54" s="1">
        <f t="shared" ca="1" si="4"/>
        <v>-4.9928615241985825E-3</v>
      </c>
      <c r="Q54" s="70">
        <f t="shared" si="5"/>
        <v>24011.205000000002</v>
      </c>
    </row>
    <row r="55" spans="1:21" x14ac:dyDescent="0.2">
      <c r="A55" s="30" t="s">
        <v>49</v>
      </c>
      <c r="B55" s="31"/>
      <c r="C55" s="32">
        <v>40182.2621</v>
      </c>
      <c r="D55" s="32" t="s">
        <v>15</v>
      </c>
      <c r="E55" s="1">
        <f t="shared" si="0"/>
        <v>0</v>
      </c>
      <c r="F55" s="1">
        <f t="shared" si="1"/>
        <v>0</v>
      </c>
      <c r="G55" s="1">
        <f t="shared" si="2"/>
        <v>0</v>
      </c>
      <c r="H55" s="1">
        <f>+G55</f>
        <v>0</v>
      </c>
      <c r="O55" s="1">
        <f t="shared" ca="1" si="4"/>
        <v>-3.5012045932791298E-3</v>
      </c>
      <c r="Q55" s="70">
        <f t="shared" si="5"/>
        <v>25163.7621</v>
      </c>
    </row>
    <row r="56" spans="1:21" x14ac:dyDescent="0.2">
      <c r="A56" s="28" t="s">
        <v>50</v>
      </c>
      <c r="B56" s="29"/>
      <c r="C56" s="32">
        <v>40182.266000000003</v>
      </c>
      <c r="D56" s="32">
        <v>1E-3</v>
      </c>
      <c r="E56" s="1">
        <f t="shared" si="0"/>
        <v>5.5866394791296969E-3</v>
      </c>
      <c r="F56" s="1">
        <f t="shared" si="1"/>
        <v>0</v>
      </c>
      <c r="G56" s="1">
        <f t="shared" si="2"/>
        <v>3.9000000033411197E-3</v>
      </c>
      <c r="J56" s="1">
        <f>+G56</f>
        <v>3.9000000033411197E-3</v>
      </c>
      <c r="O56" s="1">
        <f t="shared" ca="1" si="4"/>
        <v>-3.5012045932791298E-3</v>
      </c>
      <c r="Q56" s="70">
        <f t="shared" si="5"/>
        <v>25163.766000000003</v>
      </c>
    </row>
    <row r="57" spans="1:21" x14ac:dyDescent="0.2">
      <c r="A57" s="28" t="s">
        <v>50</v>
      </c>
      <c r="B57" s="29"/>
      <c r="C57" s="32">
        <v>40183.310700000002</v>
      </c>
      <c r="D57" s="32">
        <v>5.0000000000000001E-4</v>
      </c>
      <c r="E57" s="1">
        <f t="shared" si="0"/>
        <v>1.5020897827711126</v>
      </c>
      <c r="F57" s="1">
        <f t="shared" si="1"/>
        <v>1.5</v>
      </c>
      <c r="G57" s="1">
        <f t="shared" si="2"/>
        <v>1.4588650010409765E-3</v>
      </c>
      <c r="J57" s="1">
        <f>+G57</f>
        <v>1.4588650010409765E-3</v>
      </c>
      <c r="O57" s="1">
        <f t="shared" ca="1" si="4"/>
        <v>-3.499849362875508E-3</v>
      </c>
      <c r="Q57" s="70">
        <f t="shared" si="5"/>
        <v>25164.810700000002</v>
      </c>
    </row>
    <row r="58" spans="1:21" x14ac:dyDescent="0.2">
      <c r="A58" s="28" t="s">
        <v>51</v>
      </c>
      <c r="B58" s="29" t="s">
        <v>45</v>
      </c>
      <c r="C58" s="32">
        <v>40436.444600000003</v>
      </c>
      <c r="D58" s="32">
        <v>4.0000000000000002E-4</v>
      </c>
      <c r="E58" s="1">
        <f t="shared" si="0"/>
        <v>364.10922774035032</v>
      </c>
      <c r="F58" s="1">
        <f t="shared" si="1"/>
        <v>364</v>
      </c>
      <c r="O58" s="1">
        <f t="shared" ca="1" si="4"/>
        <v>-3.1723353486669669E-3</v>
      </c>
      <c r="Q58" s="70">
        <f t="shared" si="5"/>
        <v>25417.944600000003</v>
      </c>
      <c r="U58" s="13">
        <v>7.6251240003330167E-2</v>
      </c>
    </row>
    <row r="59" spans="1:21" x14ac:dyDescent="0.2">
      <c r="A59" s="28" t="s">
        <v>51</v>
      </c>
      <c r="B59" s="29" t="s">
        <v>44</v>
      </c>
      <c r="C59" s="32">
        <v>40437.495799999997</v>
      </c>
      <c r="D59" s="32">
        <v>8.0000000000000004E-4</v>
      </c>
      <c r="E59" s="1">
        <f t="shared" si="0"/>
        <v>365.61504194942694</v>
      </c>
      <c r="F59" s="1">
        <f t="shared" si="1"/>
        <v>365.5</v>
      </c>
      <c r="O59" s="1">
        <f t="shared" ca="1" si="4"/>
        <v>-3.1709801182633456E-3</v>
      </c>
      <c r="Q59" s="70">
        <f t="shared" si="5"/>
        <v>25418.995799999997</v>
      </c>
      <c r="U59" s="13">
        <v>8.031010499689728E-2</v>
      </c>
    </row>
    <row r="60" spans="1:21" x14ac:dyDescent="0.2">
      <c r="A60" s="28" t="s">
        <v>47</v>
      </c>
      <c r="B60" s="29" t="s">
        <v>44</v>
      </c>
      <c r="C60" s="28">
        <v>43718.456599999998</v>
      </c>
      <c r="D60" s="28" t="s">
        <v>48</v>
      </c>
      <c r="E60" s="1">
        <f t="shared" si="0"/>
        <v>5065.4984058094487</v>
      </c>
      <c r="F60" s="1">
        <f t="shared" si="1"/>
        <v>5065.5</v>
      </c>
      <c r="G60" s="1">
        <f t="shared" ref="G60:G91" si="6">+C60-(C$7+F60*C$8)</f>
        <v>-1.1128949990961701E-3</v>
      </c>
      <c r="J60" s="1">
        <f>+G60</f>
        <v>-1.1128949990961701E-3</v>
      </c>
      <c r="O60" s="1">
        <f t="shared" ca="1" si="4"/>
        <v>1.075408479750844E-3</v>
      </c>
      <c r="Q60" s="70">
        <f t="shared" si="5"/>
        <v>28699.956599999998</v>
      </c>
    </row>
    <row r="61" spans="1:21" x14ac:dyDescent="0.2">
      <c r="A61" s="28" t="s">
        <v>47</v>
      </c>
      <c r="B61" s="29" t="s">
        <v>45</v>
      </c>
      <c r="C61" s="28">
        <v>43724.385600000001</v>
      </c>
      <c r="D61" s="28" t="s">
        <v>48</v>
      </c>
      <c r="E61" s="1">
        <f t="shared" si="0"/>
        <v>5073.9915302821164</v>
      </c>
      <c r="F61" s="1">
        <f t="shared" si="1"/>
        <v>5074</v>
      </c>
      <c r="G61" s="1">
        <f t="shared" si="6"/>
        <v>-5.9126599953742698E-3</v>
      </c>
      <c r="J61" s="1">
        <f>+G61</f>
        <v>-5.9126599953742698E-3</v>
      </c>
      <c r="O61" s="1">
        <f t="shared" ca="1" si="4"/>
        <v>1.0830881187046991E-3</v>
      </c>
      <c r="Q61" s="70">
        <f t="shared" si="5"/>
        <v>28705.885600000001</v>
      </c>
    </row>
    <row r="62" spans="1:21" x14ac:dyDescent="0.2">
      <c r="A62" s="24" t="s">
        <v>52</v>
      </c>
      <c r="B62" s="25" t="s">
        <v>45</v>
      </c>
      <c r="C62" s="26">
        <v>43726.493999999999</v>
      </c>
      <c r="D62" s="27"/>
      <c r="E62" s="1">
        <f t="shared" si="0"/>
        <v>5077.0117535302425</v>
      </c>
      <c r="F62" s="1">
        <f t="shared" si="1"/>
        <v>5077</v>
      </c>
      <c r="G62" s="1">
        <f t="shared" si="6"/>
        <v>8.2050700002582744E-3</v>
      </c>
      <c r="I62" s="1">
        <f>+G62</f>
        <v>8.2050700002582744E-3</v>
      </c>
      <c r="O62" s="1">
        <f t="shared" ca="1" si="4"/>
        <v>1.0857985795119426E-3</v>
      </c>
      <c r="Q62" s="70">
        <f t="shared" si="5"/>
        <v>28707.993999999999</v>
      </c>
    </row>
    <row r="63" spans="1:21" x14ac:dyDescent="0.2">
      <c r="A63" s="28" t="s">
        <v>47</v>
      </c>
      <c r="B63" s="29" t="s">
        <v>44</v>
      </c>
      <c r="C63" s="28">
        <v>43730.322200000002</v>
      </c>
      <c r="D63" s="28" t="s">
        <v>48</v>
      </c>
      <c r="E63" s="1">
        <f t="shared" si="0"/>
        <v>5082.495541539397</v>
      </c>
      <c r="F63" s="1">
        <f t="shared" si="1"/>
        <v>5082.5</v>
      </c>
      <c r="G63" s="1">
        <f t="shared" si="6"/>
        <v>-3.1124249944696203E-3</v>
      </c>
      <c r="J63" s="1">
        <f>+G63</f>
        <v>-3.1124249944696203E-3</v>
      </c>
      <c r="O63" s="1">
        <f t="shared" ca="1" si="4"/>
        <v>1.0907677576585551E-3</v>
      </c>
      <c r="Q63" s="70">
        <f t="shared" si="5"/>
        <v>28711.822200000002</v>
      </c>
    </row>
    <row r="64" spans="1:21" x14ac:dyDescent="0.2">
      <c r="A64" s="28" t="s">
        <v>47</v>
      </c>
      <c r="B64" s="29" t="s">
        <v>45</v>
      </c>
      <c r="C64" s="28">
        <v>43731.367899999997</v>
      </c>
      <c r="D64" s="28" t="s">
        <v>48</v>
      </c>
      <c r="E64" s="1">
        <f t="shared" si="0"/>
        <v>5083.993477154344</v>
      </c>
      <c r="F64" s="1">
        <f t="shared" si="1"/>
        <v>5084</v>
      </c>
      <c r="G64" s="1">
        <f t="shared" si="6"/>
        <v>-4.5535600002040155E-3</v>
      </c>
      <c r="J64" s="1">
        <f>+G64</f>
        <v>-4.5535600002040155E-3</v>
      </c>
      <c r="O64" s="1">
        <f t="shared" ca="1" si="4"/>
        <v>1.0921229880621764E-3</v>
      </c>
      <c r="Q64" s="70">
        <f t="shared" si="5"/>
        <v>28712.867899999997</v>
      </c>
    </row>
    <row r="65" spans="1:17" x14ac:dyDescent="0.2">
      <c r="A65" s="24" t="s">
        <v>52</v>
      </c>
      <c r="B65" s="25" t="s">
        <v>45</v>
      </c>
      <c r="C65" s="26">
        <v>43731.391000000003</v>
      </c>
      <c r="D65" s="27"/>
      <c r="E65" s="1">
        <f t="shared" si="0"/>
        <v>5084.0265672497007</v>
      </c>
      <c r="F65" s="1">
        <f t="shared" si="1"/>
        <v>5084</v>
      </c>
      <c r="G65" s="1">
        <f t="shared" si="6"/>
        <v>1.8546440005593468E-2</v>
      </c>
      <c r="I65" s="1">
        <f>+G65</f>
        <v>1.8546440005593468E-2</v>
      </c>
      <c r="O65" s="1">
        <f t="shared" ca="1" si="4"/>
        <v>1.0921229880621764E-3</v>
      </c>
      <c r="Q65" s="70">
        <f t="shared" si="5"/>
        <v>28712.891000000003</v>
      </c>
    </row>
    <row r="66" spans="1:17" x14ac:dyDescent="0.2">
      <c r="A66" s="24" t="s">
        <v>52</v>
      </c>
      <c r="B66" s="25" t="s">
        <v>44</v>
      </c>
      <c r="C66" s="26">
        <v>43774.307000000001</v>
      </c>
      <c r="D66" s="27"/>
      <c r="E66" s="1">
        <f t="shared" si="0"/>
        <v>5145.5025210140384</v>
      </c>
      <c r="F66" s="1">
        <f t="shared" si="1"/>
        <v>5145.5</v>
      </c>
      <c r="G66" s="1">
        <f t="shared" si="6"/>
        <v>1.7599050042917952E-3</v>
      </c>
      <c r="I66" s="1">
        <f>+G66</f>
        <v>1.7599050042917952E-3</v>
      </c>
      <c r="O66" s="1">
        <f t="shared" ca="1" si="4"/>
        <v>1.1476874346106596E-3</v>
      </c>
      <c r="Q66" s="70">
        <f t="shared" si="5"/>
        <v>28755.807000000001</v>
      </c>
    </row>
    <row r="67" spans="1:17" x14ac:dyDescent="0.2">
      <c r="A67" s="24" t="s">
        <v>53</v>
      </c>
      <c r="B67" s="25" t="s">
        <v>45</v>
      </c>
      <c r="C67" s="26">
        <v>44436.444499999998</v>
      </c>
      <c r="D67" s="27"/>
      <c r="E67" s="1">
        <f t="shared" si="0"/>
        <v>6093.9957248456267</v>
      </c>
      <c r="F67" s="1">
        <f t="shared" si="1"/>
        <v>6094</v>
      </c>
      <c r="G67" s="1">
        <f t="shared" si="6"/>
        <v>-2.9844599994248711E-3</v>
      </c>
      <c r="J67" s="1">
        <f t="shared" ref="J67:J98" si="7">+G67</f>
        <v>-2.9844599994248711E-3</v>
      </c>
      <c r="O67" s="1">
        <f t="shared" ca="1" si="4"/>
        <v>2.0046447931673528E-3</v>
      </c>
      <c r="Q67" s="70">
        <f t="shared" si="5"/>
        <v>29417.944499999998</v>
      </c>
    </row>
    <row r="68" spans="1:17" x14ac:dyDescent="0.2">
      <c r="A68" s="30" t="s">
        <v>54</v>
      </c>
      <c r="B68" s="31"/>
      <c r="C68" s="32">
        <v>44436.444600000003</v>
      </c>
      <c r="D68" s="32"/>
      <c r="E68" s="1">
        <f t="shared" si="0"/>
        <v>6093.9958680927994</v>
      </c>
      <c r="F68" s="1">
        <f t="shared" si="1"/>
        <v>6094</v>
      </c>
      <c r="G68" s="1">
        <f t="shared" si="6"/>
        <v>-2.8844599946751259E-3</v>
      </c>
      <c r="J68" s="1">
        <f t="shared" si="7"/>
        <v>-2.8844599946751259E-3</v>
      </c>
      <c r="O68" s="1">
        <f t="shared" ca="1" si="4"/>
        <v>2.0046447931673528E-3</v>
      </c>
      <c r="Q68" s="70">
        <f t="shared" si="5"/>
        <v>29417.944600000003</v>
      </c>
    </row>
    <row r="69" spans="1:17" x14ac:dyDescent="0.2">
      <c r="A69" s="24" t="s">
        <v>51</v>
      </c>
      <c r="B69" s="25" t="s">
        <v>45</v>
      </c>
      <c r="C69" s="26">
        <v>44436.4447</v>
      </c>
      <c r="D69" s="27"/>
      <c r="E69" s="1">
        <f t="shared" si="0"/>
        <v>6093.9960113399611</v>
      </c>
      <c r="F69" s="1">
        <f t="shared" si="1"/>
        <v>6094</v>
      </c>
      <c r="G69" s="1">
        <f t="shared" si="6"/>
        <v>-2.7844599972013384E-3</v>
      </c>
      <c r="J69" s="1">
        <f t="shared" si="7"/>
        <v>-2.7844599972013384E-3</v>
      </c>
      <c r="O69" s="1">
        <f t="shared" ca="1" si="4"/>
        <v>2.0046447931673528E-3</v>
      </c>
      <c r="Q69" s="70">
        <f t="shared" si="5"/>
        <v>29417.9447</v>
      </c>
    </row>
    <row r="70" spans="1:17" x14ac:dyDescent="0.2">
      <c r="A70" s="30" t="s">
        <v>54</v>
      </c>
      <c r="B70" s="31"/>
      <c r="C70" s="32">
        <v>44436.444799999997</v>
      </c>
      <c r="D70" s="32"/>
      <c r="E70" s="1">
        <f t="shared" si="0"/>
        <v>6093.9961545871238</v>
      </c>
      <c r="F70" s="1">
        <f t="shared" si="1"/>
        <v>6094</v>
      </c>
      <c r="G70" s="1">
        <f t="shared" si="6"/>
        <v>-2.6844599997275509E-3</v>
      </c>
      <c r="J70" s="1">
        <f t="shared" si="7"/>
        <v>-2.6844599997275509E-3</v>
      </c>
      <c r="O70" s="1">
        <f t="shared" ca="1" si="4"/>
        <v>2.0046447931673528E-3</v>
      </c>
      <c r="Q70" s="70">
        <f t="shared" si="5"/>
        <v>29417.944799999997</v>
      </c>
    </row>
    <row r="71" spans="1:17" x14ac:dyDescent="0.2">
      <c r="A71" s="30" t="s">
        <v>54</v>
      </c>
      <c r="B71" s="31" t="s">
        <v>44</v>
      </c>
      <c r="C71" s="32">
        <v>44437.495799999997</v>
      </c>
      <c r="D71" s="32"/>
      <c r="E71" s="1">
        <f t="shared" si="0"/>
        <v>6095.5016823018759</v>
      </c>
      <c r="F71" s="1">
        <f t="shared" si="1"/>
        <v>6095.5</v>
      </c>
      <c r="G71" s="1">
        <f t="shared" si="6"/>
        <v>1.1744049988919869E-3</v>
      </c>
      <c r="J71" s="1">
        <f t="shared" si="7"/>
        <v>1.1744049988919869E-3</v>
      </c>
      <c r="O71" s="1">
        <f t="shared" ca="1" si="4"/>
        <v>2.006000023570975E-3</v>
      </c>
      <c r="Q71" s="70">
        <f t="shared" si="5"/>
        <v>29418.995799999997</v>
      </c>
    </row>
    <row r="72" spans="1:17" x14ac:dyDescent="0.2">
      <c r="A72" s="24" t="s">
        <v>53</v>
      </c>
      <c r="B72" s="25" t="s">
        <v>44</v>
      </c>
      <c r="C72" s="26">
        <v>44437.496400000004</v>
      </c>
      <c r="D72" s="27"/>
      <c r="E72" s="1">
        <f t="shared" si="0"/>
        <v>6095.502541784881</v>
      </c>
      <c r="F72" s="1">
        <f t="shared" si="1"/>
        <v>6095.5</v>
      </c>
      <c r="G72" s="1">
        <f t="shared" si="6"/>
        <v>1.7744050055625848E-3</v>
      </c>
      <c r="J72" s="1">
        <f t="shared" si="7"/>
        <v>1.7744050055625848E-3</v>
      </c>
      <c r="O72" s="1">
        <f t="shared" ca="1" si="4"/>
        <v>2.006000023570975E-3</v>
      </c>
      <c r="Q72" s="70">
        <f t="shared" si="5"/>
        <v>29418.996400000004</v>
      </c>
    </row>
    <row r="73" spans="1:17" x14ac:dyDescent="0.2">
      <c r="A73" s="24" t="s">
        <v>51</v>
      </c>
      <c r="B73" s="25" t="s">
        <v>44</v>
      </c>
      <c r="C73" s="26">
        <v>44437.496400000004</v>
      </c>
      <c r="D73" s="27"/>
      <c r="E73" s="1">
        <f t="shared" si="0"/>
        <v>6095.502541784881</v>
      </c>
      <c r="F73" s="1">
        <f t="shared" si="1"/>
        <v>6095.5</v>
      </c>
      <c r="G73" s="1">
        <f t="shared" si="6"/>
        <v>1.7744050055625848E-3</v>
      </c>
      <c r="J73" s="1">
        <f t="shared" si="7"/>
        <v>1.7744050055625848E-3</v>
      </c>
      <c r="O73" s="1">
        <f t="shared" ca="1" si="4"/>
        <v>2.006000023570975E-3</v>
      </c>
      <c r="Q73" s="70">
        <f t="shared" si="5"/>
        <v>29418.996400000004</v>
      </c>
    </row>
    <row r="74" spans="1:17" x14ac:dyDescent="0.2">
      <c r="A74" s="30" t="s">
        <v>54</v>
      </c>
      <c r="B74" s="31" t="s">
        <v>44</v>
      </c>
      <c r="C74" s="32">
        <v>44437.496899999998</v>
      </c>
      <c r="D74" s="32"/>
      <c r="E74" s="1">
        <f t="shared" si="0"/>
        <v>6095.5032580207035</v>
      </c>
      <c r="F74" s="1">
        <f t="shared" si="1"/>
        <v>6095.5</v>
      </c>
      <c r="G74" s="1">
        <f t="shared" si="6"/>
        <v>2.27440500020748E-3</v>
      </c>
      <c r="J74" s="1">
        <f t="shared" si="7"/>
        <v>2.27440500020748E-3</v>
      </c>
      <c r="O74" s="1">
        <f t="shared" ca="1" si="4"/>
        <v>2.006000023570975E-3</v>
      </c>
      <c r="Q74" s="70">
        <f t="shared" si="5"/>
        <v>29418.996899999998</v>
      </c>
    </row>
    <row r="75" spans="1:17" x14ac:dyDescent="0.2">
      <c r="A75" s="28" t="s">
        <v>55</v>
      </c>
      <c r="B75" s="29"/>
      <c r="C75" s="32">
        <v>44836.47</v>
      </c>
      <c r="D75" s="32"/>
      <c r="E75" s="1">
        <f t="shared" si="0"/>
        <v>6667.0209169082082</v>
      </c>
      <c r="F75" s="1">
        <f t="shared" si="1"/>
        <v>6667</v>
      </c>
      <c r="G75" s="1">
        <f t="shared" si="6"/>
        <v>1.4601970004150644E-2</v>
      </c>
      <c r="J75" s="1">
        <f t="shared" si="7"/>
        <v>1.4601970004150644E-2</v>
      </c>
      <c r="O75" s="1">
        <f t="shared" ca="1" si="4"/>
        <v>2.5223428073507855E-3</v>
      </c>
      <c r="Q75" s="70">
        <f t="shared" si="5"/>
        <v>29817.97</v>
      </c>
    </row>
    <row r="76" spans="1:17" x14ac:dyDescent="0.2">
      <c r="A76" s="30" t="s">
        <v>54</v>
      </c>
      <c r="B76" s="31"/>
      <c r="C76" s="32">
        <v>44836.475100000003</v>
      </c>
      <c r="D76" s="32"/>
      <c r="E76" s="1">
        <f t="shared" si="0"/>
        <v>6667.028222513678</v>
      </c>
      <c r="F76" s="1">
        <f t="shared" si="1"/>
        <v>6667</v>
      </c>
      <c r="G76" s="1">
        <f t="shared" si="6"/>
        <v>1.9701970006281044E-2</v>
      </c>
      <c r="J76" s="1">
        <f t="shared" si="7"/>
        <v>1.9701970006281044E-2</v>
      </c>
      <c r="O76" s="1">
        <f t="shared" ca="1" si="4"/>
        <v>2.5223428073507855E-3</v>
      </c>
      <c r="Q76" s="70">
        <f t="shared" si="5"/>
        <v>29817.975100000003</v>
      </c>
    </row>
    <row r="77" spans="1:17" x14ac:dyDescent="0.2">
      <c r="A77" s="24" t="s">
        <v>53</v>
      </c>
      <c r="B77" s="25" t="s">
        <v>45</v>
      </c>
      <c r="C77" s="26">
        <v>44836.4755</v>
      </c>
      <c r="D77" s="27"/>
      <c r="E77" s="1">
        <f t="shared" si="0"/>
        <v>6667.0287955023377</v>
      </c>
      <c r="F77" s="1">
        <f t="shared" si="1"/>
        <v>6667</v>
      </c>
      <c r="G77" s="1">
        <f t="shared" si="6"/>
        <v>2.0101970003452152E-2</v>
      </c>
      <c r="J77" s="1">
        <f t="shared" si="7"/>
        <v>2.0101970003452152E-2</v>
      </c>
      <c r="O77" s="1">
        <f t="shared" ca="1" si="4"/>
        <v>2.5223428073507855E-3</v>
      </c>
      <c r="Q77" s="70">
        <f t="shared" si="5"/>
        <v>29817.9755</v>
      </c>
    </row>
    <row r="78" spans="1:17" x14ac:dyDescent="0.2">
      <c r="A78" s="24" t="s">
        <v>55</v>
      </c>
      <c r="B78" s="25" t="s">
        <v>45</v>
      </c>
      <c r="C78" s="26">
        <v>44836.4755</v>
      </c>
      <c r="D78" s="27"/>
      <c r="E78" s="1">
        <f t="shared" si="0"/>
        <v>6667.0287955023377</v>
      </c>
      <c r="F78" s="1">
        <f t="shared" si="1"/>
        <v>6667</v>
      </c>
      <c r="G78" s="1">
        <f t="shared" si="6"/>
        <v>2.0101970003452152E-2</v>
      </c>
      <c r="J78" s="1">
        <f t="shared" si="7"/>
        <v>2.0101970003452152E-2</v>
      </c>
      <c r="O78" s="1">
        <f t="shared" ca="1" si="4"/>
        <v>2.5223428073507855E-3</v>
      </c>
      <c r="Q78" s="70">
        <f t="shared" si="5"/>
        <v>29817.9755</v>
      </c>
    </row>
    <row r="79" spans="1:17" x14ac:dyDescent="0.2">
      <c r="A79" s="30" t="s">
        <v>54</v>
      </c>
      <c r="B79" s="31"/>
      <c r="C79" s="32">
        <v>44836.4758</v>
      </c>
      <c r="D79" s="32"/>
      <c r="E79" s="1">
        <f t="shared" si="0"/>
        <v>6667.0292252438358</v>
      </c>
      <c r="F79" s="1">
        <f t="shared" si="1"/>
        <v>6667</v>
      </c>
      <c r="G79" s="1">
        <f t="shared" si="6"/>
        <v>2.0401970003149472E-2</v>
      </c>
      <c r="J79" s="1">
        <f t="shared" si="7"/>
        <v>2.0401970003149472E-2</v>
      </c>
      <c r="O79" s="1">
        <f t="shared" ca="1" si="4"/>
        <v>2.5223428073507855E-3</v>
      </c>
      <c r="Q79" s="70">
        <f t="shared" si="5"/>
        <v>29817.9758</v>
      </c>
    </row>
    <row r="80" spans="1:17" x14ac:dyDescent="0.2">
      <c r="A80" s="28" t="s">
        <v>55</v>
      </c>
      <c r="B80" s="29"/>
      <c r="C80" s="32">
        <v>44837.49</v>
      </c>
      <c r="D80" s="32"/>
      <c r="E80" s="1">
        <f t="shared" si="0"/>
        <v>6668.4820380014935</v>
      </c>
      <c r="F80" s="1">
        <f t="shared" si="1"/>
        <v>6668.5</v>
      </c>
      <c r="G80" s="1">
        <f t="shared" si="6"/>
        <v>-1.2539164999907371E-2</v>
      </c>
      <c r="J80" s="1">
        <f t="shared" si="7"/>
        <v>-1.2539164999907371E-2</v>
      </c>
      <c r="O80" s="1">
        <f t="shared" ca="1" si="4"/>
        <v>2.5236980377544068E-3</v>
      </c>
      <c r="Q80" s="70">
        <f t="shared" si="5"/>
        <v>29818.989999999998</v>
      </c>
    </row>
    <row r="81" spans="1:17" x14ac:dyDescent="0.2">
      <c r="A81" s="30" t="s">
        <v>54</v>
      </c>
      <c r="B81" s="31" t="s">
        <v>44</v>
      </c>
      <c r="C81" s="32">
        <v>44837.498699999996</v>
      </c>
      <c r="D81" s="32"/>
      <c r="E81" s="1">
        <f t="shared" si="0"/>
        <v>6668.494500504934</v>
      </c>
      <c r="F81" s="1">
        <f t="shared" si="1"/>
        <v>6668.5</v>
      </c>
      <c r="G81" s="1">
        <f t="shared" si="6"/>
        <v>-3.8391650014091283E-3</v>
      </c>
      <c r="J81" s="1">
        <f t="shared" si="7"/>
        <v>-3.8391650014091283E-3</v>
      </c>
      <c r="O81" s="1">
        <f t="shared" ca="1" si="4"/>
        <v>2.5236980377544068E-3</v>
      </c>
      <c r="Q81" s="70">
        <f t="shared" si="5"/>
        <v>29818.998699999996</v>
      </c>
    </row>
    <row r="82" spans="1:17" x14ac:dyDescent="0.2">
      <c r="A82" s="24" t="s">
        <v>53</v>
      </c>
      <c r="B82" s="25" t="s">
        <v>44</v>
      </c>
      <c r="C82" s="26">
        <v>44837.5</v>
      </c>
      <c r="D82" s="27"/>
      <c r="E82" s="1">
        <f t="shared" si="0"/>
        <v>6668.4963627180978</v>
      </c>
      <c r="F82" s="1">
        <f t="shared" si="1"/>
        <v>6668.5</v>
      </c>
      <c r="G82" s="1">
        <f t="shared" si="6"/>
        <v>-2.5391649978701025E-3</v>
      </c>
      <c r="J82" s="1">
        <f t="shared" si="7"/>
        <v>-2.5391649978701025E-3</v>
      </c>
      <c r="O82" s="1">
        <f t="shared" ca="1" si="4"/>
        <v>2.5236980377544068E-3</v>
      </c>
      <c r="Q82" s="70">
        <f t="shared" si="5"/>
        <v>29819</v>
      </c>
    </row>
    <row r="83" spans="1:17" x14ac:dyDescent="0.2">
      <c r="A83" s="24" t="s">
        <v>55</v>
      </c>
      <c r="B83" s="25" t="s">
        <v>44</v>
      </c>
      <c r="C83" s="26">
        <v>44837.5</v>
      </c>
      <c r="D83" s="27"/>
      <c r="E83" s="1">
        <f t="shared" si="0"/>
        <v>6668.4963627180978</v>
      </c>
      <c r="F83" s="1">
        <f t="shared" si="1"/>
        <v>6668.5</v>
      </c>
      <c r="G83" s="1">
        <f t="shared" si="6"/>
        <v>-2.5391649978701025E-3</v>
      </c>
      <c r="J83" s="1">
        <f t="shared" si="7"/>
        <v>-2.5391649978701025E-3</v>
      </c>
      <c r="O83" s="1">
        <f t="shared" ca="1" si="4"/>
        <v>2.5236980377544068E-3</v>
      </c>
      <c r="Q83" s="70">
        <f t="shared" si="5"/>
        <v>29819</v>
      </c>
    </row>
    <row r="84" spans="1:17" x14ac:dyDescent="0.2">
      <c r="A84" s="30" t="s">
        <v>54</v>
      </c>
      <c r="B84" s="31" t="s">
        <v>44</v>
      </c>
      <c r="C84" s="32">
        <v>44837.501199999999</v>
      </c>
      <c r="D84" s="32"/>
      <c r="E84" s="1">
        <f t="shared" si="0"/>
        <v>6668.498081684088</v>
      </c>
      <c r="F84" s="1">
        <f t="shared" si="1"/>
        <v>6668.5</v>
      </c>
      <c r="G84" s="1">
        <f t="shared" si="6"/>
        <v>-1.3391649990808219E-3</v>
      </c>
      <c r="J84" s="1">
        <f t="shared" si="7"/>
        <v>-1.3391649990808219E-3</v>
      </c>
      <c r="O84" s="1">
        <f t="shared" ca="1" si="4"/>
        <v>2.5236980377544068E-3</v>
      </c>
      <c r="Q84" s="70">
        <f t="shared" si="5"/>
        <v>29819.001199999999</v>
      </c>
    </row>
    <row r="85" spans="1:17" x14ac:dyDescent="0.2">
      <c r="A85" s="28" t="s">
        <v>55</v>
      </c>
      <c r="B85" s="29"/>
      <c r="C85" s="32">
        <v>44838.54</v>
      </c>
      <c r="D85" s="32"/>
      <c r="E85" s="1">
        <f t="shared" ref="E85:E148" si="8">+(C85-C$7)/C$8</f>
        <v>6669.9861332445898</v>
      </c>
      <c r="F85" s="1">
        <f t="shared" ref="F85:F148" si="9">ROUND(2*E85,0)/2</f>
        <v>6670</v>
      </c>
      <c r="G85" s="1">
        <f t="shared" si="6"/>
        <v>-9.6802999978535809E-3</v>
      </c>
      <c r="J85" s="1">
        <f t="shared" si="7"/>
        <v>-9.6802999978535809E-3</v>
      </c>
      <c r="O85" s="1">
        <f t="shared" ref="O85:O148" ca="1" si="10">+C$11+C$12*$F85</f>
        <v>2.5250532681580281E-3</v>
      </c>
      <c r="Q85" s="70">
        <f t="shared" ref="Q85:Q148" si="11">+C85-15018.5</f>
        <v>29820.04</v>
      </c>
    </row>
    <row r="86" spans="1:17" x14ac:dyDescent="0.2">
      <c r="A86" s="30" t="s">
        <v>54</v>
      </c>
      <c r="B86" s="31"/>
      <c r="C86" s="32">
        <v>44838.544600000001</v>
      </c>
      <c r="D86" s="32"/>
      <c r="E86" s="1">
        <f t="shared" si="8"/>
        <v>6669.9927226142272</v>
      </c>
      <c r="F86" s="1">
        <f t="shared" si="9"/>
        <v>6670</v>
      </c>
      <c r="G86" s="1">
        <f t="shared" si="6"/>
        <v>-5.0802999976440333E-3</v>
      </c>
      <c r="J86" s="1">
        <f t="shared" si="7"/>
        <v>-5.0802999976440333E-3</v>
      </c>
      <c r="O86" s="1">
        <f t="shared" ca="1" si="10"/>
        <v>2.5250532681580281E-3</v>
      </c>
      <c r="Q86" s="70">
        <f t="shared" si="11"/>
        <v>29820.044600000001</v>
      </c>
    </row>
    <row r="87" spans="1:17" x14ac:dyDescent="0.2">
      <c r="A87" s="30" t="s">
        <v>54</v>
      </c>
      <c r="B87" s="31"/>
      <c r="C87" s="32">
        <v>44838.549899999998</v>
      </c>
      <c r="D87" s="32"/>
      <c r="E87" s="1">
        <f t="shared" si="8"/>
        <v>6670.0003147140214</v>
      </c>
      <c r="F87" s="1">
        <f t="shared" si="9"/>
        <v>6670</v>
      </c>
      <c r="G87" s="1">
        <f t="shared" si="6"/>
        <v>2.1969999943394214E-4</v>
      </c>
      <c r="J87" s="1">
        <f t="shared" si="7"/>
        <v>2.1969999943394214E-4</v>
      </c>
      <c r="O87" s="1">
        <f t="shared" ca="1" si="10"/>
        <v>2.5250532681580281E-3</v>
      </c>
      <c r="Q87" s="70">
        <f t="shared" si="11"/>
        <v>29820.049899999998</v>
      </c>
    </row>
    <row r="88" spans="1:17" x14ac:dyDescent="0.2">
      <c r="A88" s="24" t="s">
        <v>53</v>
      </c>
      <c r="B88" s="25" t="s">
        <v>45</v>
      </c>
      <c r="C88" s="26">
        <v>44838.552300000003</v>
      </c>
      <c r="D88" s="27"/>
      <c r="E88" s="1">
        <f t="shared" si="8"/>
        <v>6670.0037526460128</v>
      </c>
      <c r="F88" s="1">
        <f t="shared" si="9"/>
        <v>6670</v>
      </c>
      <c r="G88" s="1">
        <f t="shared" si="6"/>
        <v>2.6197000042884611E-3</v>
      </c>
      <c r="J88" s="1">
        <f t="shared" si="7"/>
        <v>2.6197000042884611E-3</v>
      </c>
      <c r="O88" s="1">
        <f t="shared" ca="1" si="10"/>
        <v>2.5250532681580281E-3</v>
      </c>
      <c r="Q88" s="70">
        <f t="shared" si="11"/>
        <v>29820.052300000003</v>
      </c>
    </row>
    <row r="89" spans="1:17" x14ac:dyDescent="0.2">
      <c r="A89" s="24" t="s">
        <v>55</v>
      </c>
      <c r="B89" s="25" t="s">
        <v>45</v>
      </c>
      <c r="C89" s="26">
        <v>44838.552300000003</v>
      </c>
      <c r="D89" s="27"/>
      <c r="E89" s="1">
        <f t="shared" si="8"/>
        <v>6670.0037526460128</v>
      </c>
      <c r="F89" s="1">
        <f t="shared" si="9"/>
        <v>6670</v>
      </c>
      <c r="G89" s="1">
        <f t="shared" si="6"/>
        <v>2.6197000042884611E-3</v>
      </c>
      <c r="J89" s="1">
        <f t="shared" si="7"/>
        <v>2.6197000042884611E-3</v>
      </c>
      <c r="O89" s="1">
        <f t="shared" ca="1" si="10"/>
        <v>2.5250532681580281E-3</v>
      </c>
      <c r="Q89" s="70">
        <f t="shared" si="11"/>
        <v>29820.052300000003</v>
      </c>
    </row>
    <row r="90" spans="1:17" x14ac:dyDescent="0.2">
      <c r="A90" s="28" t="s">
        <v>55</v>
      </c>
      <c r="B90" s="29" t="s">
        <v>45</v>
      </c>
      <c r="C90" s="28">
        <v>44838.554600000003</v>
      </c>
      <c r="D90" s="28" t="s">
        <v>34</v>
      </c>
      <c r="E90" s="1">
        <f t="shared" si="8"/>
        <v>6670.0070473308306</v>
      </c>
      <c r="F90" s="1">
        <f t="shared" si="9"/>
        <v>6670</v>
      </c>
      <c r="G90" s="1">
        <f t="shared" si="6"/>
        <v>4.9197000043932348E-3</v>
      </c>
      <c r="J90" s="1">
        <f t="shared" si="7"/>
        <v>4.9197000043932348E-3</v>
      </c>
      <c r="O90" s="1">
        <f t="shared" ca="1" si="10"/>
        <v>2.5250532681580281E-3</v>
      </c>
      <c r="Q90" s="70">
        <f t="shared" si="11"/>
        <v>29820.054600000003</v>
      </c>
    </row>
    <row r="91" spans="1:17" x14ac:dyDescent="0.2">
      <c r="A91" s="32" t="s">
        <v>56</v>
      </c>
      <c r="B91" s="31" t="s">
        <v>45</v>
      </c>
      <c r="C91" s="32">
        <v>45220.407299999999</v>
      </c>
      <c r="D91" s="32"/>
      <c r="E91" s="1">
        <f t="shared" si="8"/>
        <v>7217.0002184089526</v>
      </c>
      <c r="F91" s="1">
        <f t="shared" si="9"/>
        <v>7217</v>
      </c>
      <c r="G91" s="1">
        <f t="shared" si="6"/>
        <v>1.5246999828377739E-4</v>
      </c>
      <c r="J91" s="1">
        <f t="shared" si="7"/>
        <v>1.5246999828377739E-4</v>
      </c>
      <c r="O91" s="1">
        <f t="shared" ca="1" si="10"/>
        <v>3.0192606220120202E-3</v>
      </c>
      <c r="Q91" s="70">
        <f t="shared" si="11"/>
        <v>30201.907299999999</v>
      </c>
    </row>
    <row r="92" spans="1:17" x14ac:dyDescent="0.2">
      <c r="A92" s="28" t="s">
        <v>56</v>
      </c>
      <c r="B92" s="29"/>
      <c r="C92" s="32">
        <v>45220.407299999999</v>
      </c>
      <c r="D92" s="32"/>
      <c r="E92" s="1">
        <f t="shared" si="8"/>
        <v>7217.0002184089526</v>
      </c>
      <c r="F92" s="1">
        <f t="shared" si="9"/>
        <v>7217</v>
      </c>
      <c r="G92" s="1">
        <f t="shared" ref="G92:G123" si="12">+C92-(C$7+F92*C$8)</f>
        <v>1.5246999828377739E-4</v>
      </c>
      <c r="J92" s="1">
        <f t="shared" si="7"/>
        <v>1.5246999828377739E-4</v>
      </c>
      <c r="O92" s="1">
        <f t="shared" ca="1" si="10"/>
        <v>3.0192606220120202E-3</v>
      </c>
      <c r="Q92" s="70">
        <f t="shared" si="11"/>
        <v>30201.907299999999</v>
      </c>
    </row>
    <row r="93" spans="1:17" x14ac:dyDescent="0.2">
      <c r="A93" s="24" t="s">
        <v>56</v>
      </c>
      <c r="B93" s="25" t="s">
        <v>45</v>
      </c>
      <c r="C93" s="26">
        <v>45220.4087</v>
      </c>
      <c r="D93" s="27"/>
      <c r="E93" s="1">
        <f t="shared" si="8"/>
        <v>7217.0022238692782</v>
      </c>
      <c r="F93" s="1">
        <f t="shared" si="9"/>
        <v>7217</v>
      </c>
      <c r="G93" s="1">
        <f t="shared" si="12"/>
        <v>1.5524699992965907E-3</v>
      </c>
      <c r="J93" s="1">
        <f t="shared" si="7"/>
        <v>1.5524699992965907E-3</v>
      </c>
      <c r="O93" s="1">
        <f t="shared" ca="1" si="10"/>
        <v>3.0192606220120202E-3</v>
      </c>
      <c r="Q93" s="70">
        <f t="shared" si="11"/>
        <v>30201.9087</v>
      </c>
    </row>
    <row r="94" spans="1:17" x14ac:dyDescent="0.2">
      <c r="A94" s="28" t="s">
        <v>56</v>
      </c>
      <c r="B94" s="29"/>
      <c r="C94" s="32">
        <v>45220.410100000001</v>
      </c>
      <c r="D94" s="32"/>
      <c r="E94" s="1">
        <f t="shared" si="8"/>
        <v>7217.0042293296037</v>
      </c>
      <c r="F94" s="1">
        <f t="shared" si="9"/>
        <v>7217</v>
      </c>
      <c r="G94" s="1">
        <f t="shared" si="12"/>
        <v>2.952470000309404E-3</v>
      </c>
      <c r="J94" s="1">
        <f t="shared" si="7"/>
        <v>2.952470000309404E-3</v>
      </c>
      <c r="O94" s="1">
        <f t="shared" ca="1" si="10"/>
        <v>3.0192606220120202E-3</v>
      </c>
      <c r="Q94" s="70">
        <f t="shared" si="11"/>
        <v>30201.910100000001</v>
      </c>
    </row>
    <row r="95" spans="1:17" x14ac:dyDescent="0.2">
      <c r="A95" s="28" t="s">
        <v>56</v>
      </c>
      <c r="B95" s="29" t="s">
        <v>44</v>
      </c>
      <c r="C95" s="32">
        <v>45221.455900000001</v>
      </c>
      <c r="D95" s="32"/>
      <c r="E95" s="1">
        <f t="shared" si="8"/>
        <v>7218.5023081917234</v>
      </c>
      <c r="F95" s="1">
        <f t="shared" si="9"/>
        <v>7218.5</v>
      </c>
      <c r="G95" s="1">
        <f t="shared" si="12"/>
        <v>1.6113349993247539E-3</v>
      </c>
      <c r="J95" s="1">
        <f t="shared" si="7"/>
        <v>1.6113349993247539E-3</v>
      </c>
      <c r="O95" s="1">
        <f t="shared" ca="1" si="10"/>
        <v>3.0206158524156415E-3</v>
      </c>
      <c r="Q95" s="70">
        <f t="shared" si="11"/>
        <v>30202.955900000001</v>
      </c>
    </row>
    <row r="96" spans="1:17" x14ac:dyDescent="0.2">
      <c r="A96" s="30" t="s">
        <v>57</v>
      </c>
      <c r="B96" s="31"/>
      <c r="C96" s="32">
        <v>45614.137199999997</v>
      </c>
      <c r="D96" s="32"/>
      <c r="E96" s="1">
        <f t="shared" si="8"/>
        <v>7781.0071418882771</v>
      </c>
      <c r="F96" s="1">
        <f t="shared" si="9"/>
        <v>7781</v>
      </c>
      <c r="G96" s="1">
        <f t="shared" si="12"/>
        <v>4.9857099947985262E-3</v>
      </c>
      <c r="J96" s="1">
        <f t="shared" si="7"/>
        <v>4.9857099947985262E-3</v>
      </c>
      <c r="O96" s="1">
        <f t="shared" ca="1" si="10"/>
        <v>3.5288272537737225E-3</v>
      </c>
      <c r="Q96" s="70">
        <f t="shared" si="11"/>
        <v>30595.637199999997</v>
      </c>
    </row>
    <row r="97" spans="1:17" x14ac:dyDescent="0.2">
      <c r="A97" s="30" t="s">
        <v>57</v>
      </c>
      <c r="B97" s="31" t="s">
        <v>44</v>
      </c>
      <c r="C97" s="32">
        <v>45652.184399999998</v>
      </c>
      <c r="D97" s="32"/>
      <c r="E97" s="1">
        <f t="shared" si="8"/>
        <v>7835.5086776339822</v>
      </c>
      <c r="F97" s="1">
        <f t="shared" si="9"/>
        <v>7835.5</v>
      </c>
      <c r="G97" s="1">
        <f t="shared" si="12"/>
        <v>6.0578049960895441E-3</v>
      </c>
      <c r="J97" s="1">
        <f t="shared" si="7"/>
        <v>6.0578049960895441E-3</v>
      </c>
      <c r="O97" s="1">
        <f t="shared" ca="1" si="10"/>
        <v>3.5780672917719728E-3</v>
      </c>
      <c r="Q97" s="70">
        <f t="shared" si="11"/>
        <v>30633.684399999998</v>
      </c>
    </row>
    <row r="98" spans="1:17" x14ac:dyDescent="0.2">
      <c r="A98" s="28" t="s">
        <v>56</v>
      </c>
      <c r="B98" s="29"/>
      <c r="C98" s="32">
        <v>45900.352200000001</v>
      </c>
      <c r="D98" s="32"/>
      <c r="E98" s="1">
        <f t="shared" si="8"/>
        <v>8191.0020180804013</v>
      </c>
      <c r="F98" s="1">
        <f t="shared" si="9"/>
        <v>8191</v>
      </c>
      <c r="G98" s="1">
        <f t="shared" si="12"/>
        <v>1.4088099997024983E-3</v>
      </c>
      <c r="J98" s="1">
        <f t="shared" si="7"/>
        <v>1.4088099997024983E-3</v>
      </c>
      <c r="O98" s="1">
        <f t="shared" ca="1" si="10"/>
        <v>3.8992568974302796E-3</v>
      </c>
      <c r="Q98" s="70">
        <f t="shared" si="11"/>
        <v>30881.852200000001</v>
      </c>
    </row>
    <row r="99" spans="1:17" x14ac:dyDescent="0.2">
      <c r="A99" s="24" t="s">
        <v>58</v>
      </c>
      <c r="B99" s="25" t="s">
        <v>45</v>
      </c>
      <c r="C99" s="26">
        <v>45900.352899999998</v>
      </c>
      <c r="D99" s="27"/>
      <c r="E99" s="1">
        <f t="shared" si="8"/>
        <v>8191.0030208105591</v>
      </c>
      <c r="F99" s="1">
        <f t="shared" si="9"/>
        <v>8191</v>
      </c>
      <c r="G99" s="1">
        <f t="shared" si="12"/>
        <v>2.1088099965709262E-3</v>
      </c>
      <c r="J99" s="1">
        <f t="shared" ref="J99:J130" si="13">+G99</f>
        <v>2.1088099965709262E-3</v>
      </c>
      <c r="O99" s="1">
        <f t="shared" ca="1" si="10"/>
        <v>3.8992568974302796E-3</v>
      </c>
      <c r="Q99" s="70">
        <f t="shared" si="11"/>
        <v>30881.852899999998</v>
      </c>
    </row>
    <row r="100" spans="1:17" x14ac:dyDescent="0.2">
      <c r="A100" s="28" t="s">
        <v>56</v>
      </c>
      <c r="B100" s="29"/>
      <c r="C100" s="32">
        <v>45900.353600000002</v>
      </c>
      <c r="D100" s="32"/>
      <c r="E100" s="1">
        <f t="shared" si="8"/>
        <v>8191.0040235407268</v>
      </c>
      <c r="F100" s="1">
        <f t="shared" si="9"/>
        <v>8191</v>
      </c>
      <c r="G100" s="1">
        <f t="shared" si="12"/>
        <v>2.8088100007153116E-3</v>
      </c>
      <c r="J100" s="1">
        <f t="shared" si="13"/>
        <v>2.8088100007153116E-3</v>
      </c>
      <c r="O100" s="1">
        <f t="shared" ca="1" si="10"/>
        <v>3.8992568974302796E-3</v>
      </c>
      <c r="Q100" s="70">
        <f t="shared" si="11"/>
        <v>30881.853600000002</v>
      </c>
    </row>
    <row r="101" spans="1:17" x14ac:dyDescent="0.2">
      <c r="A101" s="28" t="s">
        <v>56</v>
      </c>
      <c r="B101" s="29" t="s">
        <v>44</v>
      </c>
      <c r="C101" s="32">
        <v>45901.403599999998</v>
      </c>
      <c r="D101" s="32"/>
      <c r="E101" s="1">
        <f t="shared" si="8"/>
        <v>8192.5081187838132</v>
      </c>
      <c r="F101" s="1">
        <f t="shared" si="9"/>
        <v>8192.5</v>
      </c>
      <c r="G101" s="1">
        <f t="shared" si="12"/>
        <v>5.6676749954931438E-3</v>
      </c>
      <c r="J101" s="1">
        <f t="shared" si="13"/>
        <v>5.6676749954931438E-3</v>
      </c>
      <c r="O101" s="1">
        <f t="shared" ca="1" si="10"/>
        <v>3.9006121278339009E-3</v>
      </c>
      <c r="Q101" s="70">
        <f t="shared" si="11"/>
        <v>30882.903599999998</v>
      </c>
    </row>
    <row r="102" spans="1:17" x14ac:dyDescent="0.2">
      <c r="A102" s="24" t="s">
        <v>58</v>
      </c>
      <c r="B102" s="25" t="s">
        <v>44</v>
      </c>
      <c r="C102" s="26">
        <v>45901.404000000002</v>
      </c>
      <c r="D102" s="27"/>
      <c r="E102" s="1">
        <f t="shared" si="8"/>
        <v>8192.5086917724839</v>
      </c>
      <c r="F102" s="1">
        <f t="shared" si="9"/>
        <v>8192.5</v>
      </c>
      <c r="G102" s="1">
        <f t="shared" si="12"/>
        <v>6.0676749999402091E-3</v>
      </c>
      <c r="J102" s="1">
        <f t="shared" si="13"/>
        <v>6.0676749999402091E-3</v>
      </c>
      <c r="O102" s="1">
        <f t="shared" ca="1" si="10"/>
        <v>3.9006121278339009E-3</v>
      </c>
      <c r="Q102" s="70">
        <f t="shared" si="11"/>
        <v>30882.904000000002</v>
      </c>
    </row>
    <row r="103" spans="1:17" x14ac:dyDescent="0.2">
      <c r="A103" s="28" t="s">
        <v>56</v>
      </c>
      <c r="B103" s="29" t="s">
        <v>44</v>
      </c>
      <c r="C103" s="32">
        <v>45901.404300000002</v>
      </c>
      <c r="D103" s="32"/>
      <c r="E103" s="1">
        <f t="shared" si="8"/>
        <v>8192.5091215139819</v>
      </c>
      <c r="F103" s="1">
        <f t="shared" si="9"/>
        <v>8192.5</v>
      </c>
      <c r="G103" s="1">
        <f t="shared" si="12"/>
        <v>6.3676749996375293E-3</v>
      </c>
      <c r="J103" s="1">
        <f t="shared" si="13"/>
        <v>6.3676749996375293E-3</v>
      </c>
      <c r="O103" s="1">
        <f t="shared" ca="1" si="10"/>
        <v>3.9006121278339009E-3</v>
      </c>
      <c r="Q103" s="70">
        <f t="shared" si="11"/>
        <v>30882.904300000002</v>
      </c>
    </row>
    <row r="104" spans="1:17" x14ac:dyDescent="0.2">
      <c r="A104" s="28" t="s">
        <v>56</v>
      </c>
      <c r="B104" s="29"/>
      <c r="C104" s="32">
        <v>45902.446799999998</v>
      </c>
      <c r="D104" s="32"/>
      <c r="E104" s="1">
        <f t="shared" si="8"/>
        <v>8194.002473219618</v>
      </c>
      <c r="F104" s="1">
        <f t="shared" si="9"/>
        <v>8194</v>
      </c>
      <c r="G104" s="1">
        <f t="shared" si="12"/>
        <v>1.7265400019823574E-3</v>
      </c>
      <c r="J104" s="1">
        <f t="shared" si="13"/>
        <v>1.7265400019823574E-3</v>
      </c>
      <c r="O104" s="1">
        <f t="shared" ca="1" si="10"/>
        <v>3.9019673582375231E-3</v>
      </c>
      <c r="Q104" s="70">
        <f t="shared" si="11"/>
        <v>30883.946799999998</v>
      </c>
    </row>
    <row r="105" spans="1:17" x14ac:dyDescent="0.2">
      <c r="A105" s="24" t="s">
        <v>58</v>
      </c>
      <c r="B105" s="25" t="s">
        <v>45</v>
      </c>
      <c r="C105" s="26">
        <v>45902.447500000002</v>
      </c>
      <c r="D105" s="27"/>
      <c r="E105" s="1">
        <f t="shared" si="8"/>
        <v>8194.0034759497848</v>
      </c>
      <c r="F105" s="1">
        <f t="shared" si="9"/>
        <v>8194</v>
      </c>
      <c r="G105" s="1">
        <f t="shared" si="12"/>
        <v>2.4265400061267428E-3</v>
      </c>
      <c r="J105" s="1">
        <f t="shared" si="13"/>
        <v>2.4265400061267428E-3</v>
      </c>
      <c r="O105" s="1">
        <f t="shared" ca="1" si="10"/>
        <v>3.9019673582375231E-3</v>
      </c>
      <c r="Q105" s="70">
        <f t="shared" si="11"/>
        <v>30883.947500000002</v>
      </c>
    </row>
    <row r="106" spans="1:17" x14ac:dyDescent="0.2">
      <c r="A106" s="28" t="s">
        <v>56</v>
      </c>
      <c r="B106" s="29"/>
      <c r="C106" s="32">
        <v>45902.448100000001</v>
      </c>
      <c r="D106" s="32"/>
      <c r="E106" s="1">
        <f t="shared" si="8"/>
        <v>8194.0043354327809</v>
      </c>
      <c r="F106" s="1">
        <f t="shared" si="9"/>
        <v>8194</v>
      </c>
      <c r="G106" s="1">
        <f t="shared" si="12"/>
        <v>3.0265400055213831E-3</v>
      </c>
      <c r="J106" s="1">
        <f t="shared" si="13"/>
        <v>3.0265400055213831E-3</v>
      </c>
      <c r="O106" s="1">
        <f t="shared" ca="1" si="10"/>
        <v>3.9019673582375231E-3</v>
      </c>
      <c r="Q106" s="70">
        <f t="shared" si="11"/>
        <v>30883.948100000001</v>
      </c>
    </row>
    <row r="107" spans="1:17" x14ac:dyDescent="0.2">
      <c r="A107" s="24" t="s">
        <v>59</v>
      </c>
      <c r="B107" s="25" t="s">
        <v>45</v>
      </c>
      <c r="C107" s="26">
        <v>45933.174899999998</v>
      </c>
      <c r="D107" s="27"/>
      <c r="E107" s="1">
        <f t="shared" si="8"/>
        <v>8238.0196056379718</v>
      </c>
      <c r="F107" s="1">
        <f t="shared" si="9"/>
        <v>8238</v>
      </c>
      <c r="G107" s="1">
        <f t="shared" si="12"/>
        <v>1.3686580001376569E-2</v>
      </c>
      <c r="J107" s="1">
        <f t="shared" si="13"/>
        <v>1.3686580001376569E-2</v>
      </c>
      <c r="O107" s="1">
        <f t="shared" ca="1" si="10"/>
        <v>3.9417207834104217E-3</v>
      </c>
      <c r="Q107" s="70">
        <f t="shared" si="11"/>
        <v>30914.674899999998</v>
      </c>
    </row>
    <row r="108" spans="1:17" x14ac:dyDescent="0.2">
      <c r="A108" s="28" t="s">
        <v>56</v>
      </c>
      <c r="B108" s="29" t="s">
        <v>44</v>
      </c>
      <c r="C108" s="32">
        <v>45933.511899999998</v>
      </c>
      <c r="D108" s="32"/>
      <c r="E108" s="1">
        <f t="shared" si="8"/>
        <v>8238.5023485874208</v>
      </c>
      <c r="F108" s="1">
        <f t="shared" si="9"/>
        <v>8238.5</v>
      </c>
      <c r="G108" s="1">
        <f t="shared" si="12"/>
        <v>1.6395349957747385E-3</v>
      </c>
      <c r="J108" s="1">
        <f t="shared" si="13"/>
        <v>1.6395349957747385E-3</v>
      </c>
      <c r="O108" s="1">
        <f t="shared" ca="1" si="10"/>
        <v>3.9421725268782952E-3</v>
      </c>
      <c r="Q108" s="70">
        <f t="shared" si="11"/>
        <v>30915.011899999998</v>
      </c>
    </row>
    <row r="109" spans="1:17" x14ac:dyDescent="0.2">
      <c r="A109" s="24" t="s">
        <v>58</v>
      </c>
      <c r="B109" s="25" t="s">
        <v>44</v>
      </c>
      <c r="C109" s="26">
        <v>45933.512300000002</v>
      </c>
      <c r="D109" s="27"/>
      <c r="E109" s="1">
        <f t="shared" si="8"/>
        <v>8238.5029215760896</v>
      </c>
      <c r="F109" s="1">
        <f t="shared" si="9"/>
        <v>8238.5</v>
      </c>
      <c r="G109" s="1">
        <f t="shared" si="12"/>
        <v>2.0395350002218038E-3</v>
      </c>
      <c r="J109" s="1">
        <f t="shared" si="13"/>
        <v>2.0395350002218038E-3</v>
      </c>
      <c r="O109" s="1">
        <f t="shared" ca="1" si="10"/>
        <v>3.9421725268782952E-3</v>
      </c>
      <c r="Q109" s="70">
        <f t="shared" si="11"/>
        <v>30915.012300000002</v>
      </c>
    </row>
    <row r="110" spans="1:17" x14ac:dyDescent="0.2">
      <c r="A110" s="28" t="s">
        <v>56</v>
      </c>
      <c r="B110" s="29" t="s">
        <v>44</v>
      </c>
      <c r="C110" s="32">
        <v>45933.512600000002</v>
      </c>
      <c r="D110" s="32"/>
      <c r="E110" s="1">
        <f t="shared" si="8"/>
        <v>8238.5033513175877</v>
      </c>
      <c r="F110" s="1">
        <f t="shared" si="9"/>
        <v>8238.5</v>
      </c>
      <c r="G110" s="1">
        <f t="shared" si="12"/>
        <v>2.3395349999191239E-3</v>
      </c>
      <c r="J110" s="1">
        <f t="shared" si="13"/>
        <v>2.3395349999191239E-3</v>
      </c>
      <c r="O110" s="1">
        <f t="shared" ca="1" si="10"/>
        <v>3.9421725268782952E-3</v>
      </c>
      <c r="Q110" s="70">
        <f t="shared" si="11"/>
        <v>30915.012600000002</v>
      </c>
    </row>
    <row r="111" spans="1:17" x14ac:dyDescent="0.2">
      <c r="A111" s="28" t="s">
        <v>56</v>
      </c>
      <c r="B111" s="29"/>
      <c r="C111" s="32">
        <v>45939.446499999998</v>
      </c>
      <c r="D111" s="32"/>
      <c r="E111" s="1">
        <f t="shared" si="8"/>
        <v>8247.0034949013789</v>
      </c>
      <c r="F111" s="1">
        <f t="shared" si="9"/>
        <v>8247</v>
      </c>
      <c r="G111" s="1">
        <f t="shared" si="12"/>
        <v>2.4397699962719344E-3</v>
      </c>
      <c r="J111" s="1">
        <f t="shared" si="13"/>
        <v>2.4397699962719344E-3</v>
      </c>
      <c r="O111" s="1">
        <f t="shared" ca="1" si="10"/>
        <v>3.9498521658321512E-3</v>
      </c>
      <c r="Q111" s="70">
        <f t="shared" si="11"/>
        <v>30920.946499999998</v>
      </c>
    </row>
    <row r="112" spans="1:17" x14ac:dyDescent="0.2">
      <c r="A112" s="24" t="s">
        <v>58</v>
      </c>
      <c r="B112" s="25" t="s">
        <v>45</v>
      </c>
      <c r="C112" s="26">
        <v>45939.446900000003</v>
      </c>
      <c r="D112" s="27"/>
      <c r="E112" s="1">
        <f t="shared" si="8"/>
        <v>8247.0040678900496</v>
      </c>
      <c r="F112" s="1">
        <f t="shared" si="9"/>
        <v>8247</v>
      </c>
      <c r="G112" s="1">
        <f t="shared" si="12"/>
        <v>2.8397700007189997E-3</v>
      </c>
      <c r="J112" s="1">
        <f t="shared" si="13"/>
        <v>2.8397700007189997E-3</v>
      </c>
      <c r="O112" s="1">
        <f t="shared" ca="1" si="10"/>
        <v>3.9498521658321512E-3</v>
      </c>
      <c r="Q112" s="70">
        <f t="shared" si="11"/>
        <v>30920.946900000003</v>
      </c>
    </row>
    <row r="113" spans="1:17" x14ac:dyDescent="0.2">
      <c r="A113" s="28" t="s">
        <v>56</v>
      </c>
      <c r="B113" s="29"/>
      <c r="C113" s="32">
        <v>45939.447200000002</v>
      </c>
      <c r="D113" s="32"/>
      <c r="E113" s="1">
        <f t="shared" si="8"/>
        <v>8247.0044976315476</v>
      </c>
      <c r="F113" s="1">
        <f t="shared" si="9"/>
        <v>8247</v>
      </c>
      <c r="G113" s="1">
        <f t="shared" si="12"/>
        <v>3.1397700004163198E-3</v>
      </c>
      <c r="J113" s="1">
        <f t="shared" si="13"/>
        <v>3.1397700004163198E-3</v>
      </c>
      <c r="O113" s="1">
        <f t="shared" ca="1" si="10"/>
        <v>3.9498521658321512E-3</v>
      </c>
      <c r="Q113" s="70">
        <f t="shared" si="11"/>
        <v>30920.947200000002</v>
      </c>
    </row>
    <row r="114" spans="1:17" x14ac:dyDescent="0.2">
      <c r="A114" s="30" t="s">
        <v>57</v>
      </c>
      <c r="B114" s="31"/>
      <c r="C114" s="32">
        <v>45993.174899999998</v>
      </c>
      <c r="D114" s="32"/>
      <c r="E114" s="1">
        <f t="shared" si="8"/>
        <v>8323.9679052432584</v>
      </c>
      <c r="F114" s="1">
        <f t="shared" si="9"/>
        <v>8324</v>
      </c>
      <c r="G114" s="1">
        <f t="shared" si="12"/>
        <v>-2.2405160001653712E-2</v>
      </c>
      <c r="J114" s="1">
        <f t="shared" si="13"/>
        <v>-2.2405160001653712E-2</v>
      </c>
      <c r="O114" s="1">
        <f t="shared" ca="1" si="10"/>
        <v>4.0194206598847242E-3</v>
      </c>
      <c r="Q114" s="70">
        <f t="shared" si="11"/>
        <v>30974.674899999998</v>
      </c>
    </row>
    <row r="115" spans="1:17" x14ac:dyDescent="0.2">
      <c r="A115" s="32" t="s">
        <v>60</v>
      </c>
      <c r="B115" s="31" t="s">
        <v>45</v>
      </c>
      <c r="C115" s="32">
        <v>46004.3776</v>
      </c>
      <c r="D115" s="32"/>
      <c r="E115" s="1">
        <f t="shared" si="8"/>
        <v>8340.0154555097288</v>
      </c>
      <c r="F115" s="1">
        <f t="shared" si="9"/>
        <v>8340</v>
      </c>
      <c r="G115" s="1">
        <f t="shared" si="12"/>
        <v>1.0789400002977345E-2</v>
      </c>
      <c r="J115" s="1">
        <f t="shared" si="13"/>
        <v>1.0789400002977345E-2</v>
      </c>
      <c r="O115" s="1">
        <f t="shared" ca="1" si="10"/>
        <v>4.0338764508566867E-3</v>
      </c>
      <c r="Q115" s="70">
        <f t="shared" si="11"/>
        <v>30985.8776</v>
      </c>
    </row>
    <row r="116" spans="1:17" x14ac:dyDescent="0.2">
      <c r="A116" s="30" t="s">
        <v>60</v>
      </c>
      <c r="B116" s="31"/>
      <c r="C116" s="32">
        <v>46004.3776</v>
      </c>
      <c r="D116" s="32"/>
      <c r="E116" s="1">
        <f t="shared" si="8"/>
        <v>8340.0154555097288</v>
      </c>
      <c r="F116" s="1">
        <f t="shared" si="9"/>
        <v>8340</v>
      </c>
      <c r="G116" s="1">
        <f t="shared" si="12"/>
        <v>1.0789400002977345E-2</v>
      </c>
      <c r="J116" s="1">
        <f t="shared" si="13"/>
        <v>1.0789400002977345E-2</v>
      </c>
      <c r="O116" s="1">
        <f t="shared" ca="1" si="10"/>
        <v>4.0338764508566867E-3</v>
      </c>
      <c r="Q116" s="70">
        <f t="shared" si="11"/>
        <v>30985.8776</v>
      </c>
    </row>
    <row r="117" spans="1:17" x14ac:dyDescent="0.2">
      <c r="A117" s="24" t="s">
        <v>58</v>
      </c>
      <c r="B117" s="25" t="s">
        <v>45</v>
      </c>
      <c r="C117" s="26">
        <v>46004.379200000003</v>
      </c>
      <c r="D117" s="27"/>
      <c r="E117" s="1">
        <f t="shared" si="8"/>
        <v>8340.0177474643897</v>
      </c>
      <c r="F117" s="1">
        <f t="shared" si="9"/>
        <v>8340</v>
      </c>
      <c r="G117" s="1">
        <f t="shared" si="12"/>
        <v>1.2389400006213691E-2</v>
      </c>
      <c r="J117" s="1">
        <f t="shared" si="13"/>
        <v>1.2389400006213691E-2</v>
      </c>
      <c r="O117" s="1">
        <f t="shared" ca="1" si="10"/>
        <v>4.0338764508566867E-3</v>
      </c>
      <c r="Q117" s="70">
        <f t="shared" si="11"/>
        <v>30985.879200000003</v>
      </c>
    </row>
    <row r="118" spans="1:17" x14ac:dyDescent="0.2">
      <c r="A118" s="30" t="s">
        <v>60</v>
      </c>
      <c r="B118" s="31"/>
      <c r="C118" s="32">
        <v>46004.380799999999</v>
      </c>
      <c r="D118" s="32"/>
      <c r="E118" s="1">
        <f t="shared" si="8"/>
        <v>8340.0200394190397</v>
      </c>
      <c r="F118" s="1">
        <f t="shared" si="9"/>
        <v>8340</v>
      </c>
      <c r="G118" s="1">
        <f t="shared" si="12"/>
        <v>1.3989400002174079E-2</v>
      </c>
      <c r="J118" s="1">
        <f t="shared" si="13"/>
        <v>1.3989400002174079E-2</v>
      </c>
      <c r="O118" s="1">
        <f t="shared" ca="1" si="10"/>
        <v>4.0338764508566867E-3</v>
      </c>
      <c r="Q118" s="70">
        <f t="shared" si="11"/>
        <v>30985.880799999999</v>
      </c>
    </row>
    <row r="119" spans="1:17" x14ac:dyDescent="0.2">
      <c r="A119" s="30" t="s">
        <v>60</v>
      </c>
      <c r="B119" s="31"/>
      <c r="C119" s="32">
        <v>46235.436800000003</v>
      </c>
      <c r="D119" s="32"/>
      <c r="E119" s="1">
        <f t="shared" si="8"/>
        <v>8671.0012113123648</v>
      </c>
      <c r="F119" s="1">
        <f t="shared" si="9"/>
        <v>8671</v>
      </c>
      <c r="G119" s="1">
        <f t="shared" si="12"/>
        <v>8.4561000403482467E-4</v>
      </c>
      <c r="J119" s="1">
        <f t="shared" si="13"/>
        <v>8.4561000403482467E-4</v>
      </c>
      <c r="O119" s="1">
        <f t="shared" ca="1" si="10"/>
        <v>4.3329306265891751E-3</v>
      </c>
      <c r="Q119" s="70">
        <f t="shared" si="11"/>
        <v>31216.936800000003</v>
      </c>
    </row>
    <row r="120" spans="1:17" x14ac:dyDescent="0.2">
      <c r="A120" s="24" t="s">
        <v>58</v>
      </c>
      <c r="B120" s="25" t="s">
        <v>45</v>
      </c>
      <c r="C120" s="26">
        <v>46235.438699999999</v>
      </c>
      <c r="D120" s="27"/>
      <c r="E120" s="1">
        <f t="shared" si="8"/>
        <v>8671.0039330085128</v>
      </c>
      <c r="F120" s="1">
        <f t="shared" si="9"/>
        <v>8671</v>
      </c>
      <c r="G120" s="1">
        <f t="shared" si="12"/>
        <v>2.7456099996925332E-3</v>
      </c>
      <c r="J120" s="1">
        <f t="shared" si="13"/>
        <v>2.7456099996925332E-3</v>
      </c>
      <c r="O120" s="1">
        <f t="shared" ca="1" si="10"/>
        <v>4.3329306265891751E-3</v>
      </c>
      <c r="Q120" s="70">
        <f t="shared" si="11"/>
        <v>31216.938699999999</v>
      </c>
    </row>
    <row r="121" spans="1:17" x14ac:dyDescent="0.2">
      <c r="A121" s="30" t="s">
        <v>60</v>
      </c>
      <c r="B121" s="31"/>
      <c r="C121" s="32">
        <v>46235.440600000002</v>
      </c>
      <c r="D121" s="32"/>
      <c r="E121" s="1">
        <f t="shared" si="8"/>
        <v>8671.0066547046717</v>
      </c>
      <c r="F121" s="1">
        <f t="shared" si="9"/>
        <v>8671</v>
      </c>
      <c r="G121" s="1">
        <f t="shared" si="12"/>
        <v>4.6456100026261993E-3</v>
      </c>
      <c r="J121" s="1">
        <f t="shared" si="13"/>
        <v>4.6456100026261993E-3</v>
      </c>
      <c r="O121" s="1">
        <f t="shared" ca="1" si="10"/>
        <v>4.3329306265891751E-3</v>
      </c>
      <c r="Q121" s="70">
        <f t="shared" si="11"/>
        <v>31216.940600000002</v>
      </c>
    </row>
    <row r="122" spans="1:17" x14ac:dyDescent="0.2">
      <c r="A122" s="30" t="s">
        <v>60</v>
      </c>
      <c r="B122" s="31" t="s">
        <v>44</v>
      </c>
      <c r="C122" s="32">
        <v>46241.371200000001</v>
      </c>
      <c r="D122" s="32"/>
      <c r="E122" s="1">
        <f t="shared" si="8"/>
        <v>8679.5020711319903</v>
      </c>
      <c r="F122" s="1">
        <f t="shared" si="9"/>
        <v>8679.5</v>
      </c>
      <c r="G122" s="1">
        <f t="shared" si="12"/>
        <v>1.4458450023084879E-3</v>
      </c>
      <c r="J122" s="1">
        <f t="shared" si="13"/>
        <v>1.4458450023084879E-3</v>
      </c>
      <c r="O122" s="1">
        <f t="shared" ca="1" si="10"/>
        <v>4.340610265543032E-3</v>
      </c>
      <c r="Q122" s="70">
        <f t="shared" si="11"/>
        <v>31222.871200000001</v>
      </c>
    </row>
    <row r="123" spans="1:17" x14ac:dyDescent="0.2">
      <c r="A123" s="24" t="s">
        <v>58</v>
      </c>
      <c r="B123" s="25" t="s">
        <v>44</v>
      </c>
      <c r="C123" s="26">
        <v>46241.372499999998</v>
      </c>
      <c r="D123" s="27"/>
      <c r="E123" s="1">
        <f t="shared" si="8"/>
        <v>8679.5039333451423</v>
      </c>
      <c r="F123" s="1">
        <f t="shared" si="9"/>
        <v>8679.5</v>
      </c>
      <c r="G123" s="1">
        <f t="shared" si="12"/>
        <v>2.7458449985715561E-3</v>
      </c>
      <c r="J123" s="1">
        <f t="shared" si="13"/>
        <v>2.7458449985715561E-3</v>
      </c>
      <c r="O123" s="1">
        <f t="shared" ca="1" si="10"/>
        <v>4.340610265543032E-3</v>
      </c>
      <c r="Q123" s="70">
        <f t="shared" si="11"/>
        <v>31222.872499999998</v>
      </c>
    </row>
    <row r="124" spans="1:17" x14ac:dyDescent="0.2">
      <c r="A124" s="30" t="s">
        <v>60</v>
      </c>
      <c r="B124" s="31" t="s">
        <v>44</v>
      </c>
      <c r="C124" s="32">
        <v>46241.373800000001</v>
      </c>
      <c r="D124" s="32"/>
      <c r="E124" s="1">
        <f t="shared" si="8"/>
        <v>8679.5057955583052</v>
      </c>
      <c r="F124" s="1">
        <f t="shared" si="9"/>
        <v>8679.5</v>
      </c>
      <c r="G124" s="1">
        <f t="shared" ref="G124:G155" si="14">+C124-(C$7+F124*C$8)</f>
        <v>4.0458450021105818E-3</v>
      </c>
      <c r="J124" s="1">
        <f t="shared" si="13"/>
        <v>4.0458450021105818E-3</v>
      </c>
      <c r="O124" s="1">
        <f t="shared" ca="1" si="10"/>
        <v>4.340610265543032E-3</v>
      </c>
      <c r="Q124" s="70">
        <f t="shared" si="11"/>
        <v>31222.873800000001</v>
      </c>
    </row>
    <row r="125" spans="1:17" x14ac:dyDescent="0.2">
      <c r="A125" s="30" t="s">
        <v>60</v>
      </c>
      <c r="B125" s="31" t="s">
        <v>44</v>
      </c>
      <c r="C125" s="32">
        <v>46248.351300000002</v>
      </c>
      <c r="D125" s="32"/>
      <c r="E125" s="1">
        <f t="shared" si="8"/>
        <v>8689.5008665665719</v>
      </c>
      <c r="F125" s="1">
        <f t="shared" si="9"/>
        <v>8689.5</v>
      </c>
      <c r="G125" s="1">
        <f t="shared" si="14"/>
        <v>6.0494500212371349E-4</v>
      </c>
      <c r="J125" s="1">
        <f t="shared" si="13"/>
        <v>6.0494500212371349E-4</v>
      </c>
      <c r="O125" s="1">
        <f t="shared" ca="1" si="10"/>
        <v>4.3496451349005084E-3</v>
      </c>
      <c r="Q125" s="70">
        <f t="shared" si="11"/>
        <v>31229.851300000002</v>
      </c>
    </row>
    <row r="126" spans="1:17" x14ac:dyDescent="0.2">
      <c r="A126" s="24" t="s">
        <v>58</v>
      </c>
      <c r="B126" s="25" t="s">
        <v>44</v>
      </c>
      <c r="C126" s="26">
        <v>46248.354500000001</v>
      </c>
      <c r="D126" s="27"/>
      <c r="E126" s="1">
        <f t="shared" si="8"/>
        <v>8689.5054504758828</v>
      </c>
      <c r="F126" s="1">
        <f t="shared" si="9"/>
        <v>8689.5</v>
      </c>
      <c r="G126" s="1">
        <f t="shared" si="14"/>
        <v>3.8049450013204478E-3</v>
      </c>
      <c r="J126" s="1">
        <f t="shared" si="13"/>
        <v>3.8049450013204478E-3</v>
      </c>
      <c r="O126" s="1">
        <f t="shared" ca="1" si="10"/>
        <v>4.3496451349005084E-3</v>
      </c>
      <c r="Q126" s="70">
        <f t="shared" si="11"/>
        <v>31229.854500000001</v>
      </c>
    </row>
    <row r="127" spans="1:17" x14ac:dyDescent="0.2">
      <c r="A127" s="30" t="s">
        <v>60</v>
      </c>
      <c r="B127" s="31" t="s">
        <v>44</v>
      </c>
      <c r="C127" s="32">
        <v>46248.3577</v>
      </c>
      <c r="D127" s="32"/>
      <c r="E127" s="1">
        <f t="shared" si="8"/>
        <v>8689.5100343851936</v>
      </c>
      <c r="F127" s="1">
        <f t="shared" si="9"/>
        <v>8689.5</v>
      </c>
      <c r="G127" s="1">
        <f t="shared" si="14"/>
        <v>7.0049450005171821E-3</v>
      </c>
      <c r="J127" s="1">
        <f t="shared" si="13"/>
        <v>7.0049450005171821E-3</v>
      </c>
      <c r="O127" s="1">
        <f t="shared" ca="1" si="10"/>
        <v>4.3496451349005084E-3</v>
      </c>
      <c r="Q127" s="70">
        <f t="shared" si="11"/>
        <v>31229.8577</v>
      </c>
    </row>
    <row r="128" spans="1:17" x14ac:dyDescent="0.2">
      <c r="A128" s="30" t="s">
        <v>60</v>
      </c>
      <c r="B128" s="31"/>
      <c r="C128" s="32">
        <v>46256.377399999998</v>
      </c>
      <c r="D128" s="32"/>
      <c r="E128" s="1">
        <f t="shared" si="8"/>
        <v>8700.9980273575984</v>
      </c>
      <c r="F128" s="1">
        <f t="shared" si="9"/>
        <v>8701</v>
      </c>
      <c r="G128" s="1">
        <f t="shared" si="14"/>
        <v>-1.377090004098136E-3</v>
      </c>
      <c r="J128" s="1">
        <f t="shared" si="13"/>
        <v>-1.377090004098136E-3</v>
      </c>
      <c r="O128" s="1">
        <f t="shared" ca="1" si="10"/>
        <v>4.3600352346616061E-3</v>
      </c>
      <c r="Q128" s="70">
        <f t="shared" si="11"/>
        <v>31237.877399999998</v>
      </c>
    </row>
    <row r="129" spans="1:17" x14ac:dyDescent="0.2">
      <c r="A129" s="24" t="s">
        <v>58</v>
      </c>
      <c r="B129" s="25" t="s">
        <v>45</v>
      </c>
      <c r="C129" s="26">
        <v>46256.379000000001</v>
      </c>
      <c r="D129" s="27"/>
      <c r="E129" s="1">
        <f t="shared" si="8"/>
        <v>8701.0003193122593</v>
      </c>
      <c r="F129" s="1">
        <f t="shared" si="9"/>
        <v>8701</v>
      </c>
      <c r="G129" s="1">
        <f t="shared" si="14"/>
        <v>2.2290999913820997E-4</v>
      </c>
      <c r="J129" s="1">
        <f t="shared" si="13"/>
        <v>2.2290999913820997E-4</v>
      </c>
      <c r="O129" s="1">
        <f t="shared" ca="1" si="10"/>
        <v>4.3600352346616061E-3</v>
      </c>
      <c r="Q129" s="70">
        <f t="shared" si="11"/>
        <v>31237.879000000001</v>
      </c>
    </row>
    <row r="130" spans="1:17" x14ac:dyDescent="0.2">
      <c r="A130" s="30" t="s">
        <v>60</v>
      </c>
      <c r="B130" s="31"/>
      <c r="C130" s="32">
        <v>46256.380599999997</v>
      </c>
      <c r="D130" s="32"/>
      <c r="E130" s="1">
        <f t="shared" si="8"/>
        <v>8701.0026112669093</v>
      </c>
      <c r="F130" s="1">
        <f t="shared" si="9"/>
        <v>8701</v>
      </c>
      <c r="G130" s="1">
        <f t="shared" si="14"/>
        <v>1.8229099950985983E-3</v>
      </c>
      <c r="J130" s="1">
        <f t="shared" si="13"/>
        <v>1.8229099950985983E-3</v>
      </c>
      <c r="O130" s="1">
        <f t="shared" ca="1" si="10"/>
        <v>4.3600352346616061E-3</v>
      </c>
      <c r="Q130" s="70">
        <f t="shared" si="11"/>
        <v>31237.880599999997</v>
      </c>
    </row>
    <row r="131" spans="1:17" x14ac:dyDescent="0.2">
      <c r="A131" s="30" t="s">
        <v>61</v>
      </c>
      <c r="B131" s="31"/>
      <c r="C131" s="32">
        <v>46265.46</v>
      </c>
      <c r="D131" s="32"/>
      <c r="E131" s="1">
        <f t="shared" si="8"/>
        <v>8714.0085944575167</v>
      </c>
      <c r="F131" s="1">
        <f t="shared" si="9"/>
        <v>8714</v>
      </c>
      <c r="G131" s="1">
        <f t="shared" si="14"/>
        <v>5.9997400021529756E-3</v>
      </c>
      <c r="J131" s="1">
        <f t="shared" ref="J131:J162" si="15">+G131</f>
        <v>5.9997400021529756E-3</v>
      </c>
      <c r="O131" s="1">
        <f t="shared" ca="1" si="10"/>
        <v>4.3717805648263268E-3</v>
      </c>
      <c r="Q131" s="70">
        <f t="shared" si="11"/>
        <v>31246.959999999999</v>
      </c>
    </row>
    <row r="132" spans="1:17" x14ac:dyDescent="0.2">
      <c r="A132" s="24" t="s">
        <v>62</v>
      </c>
      <c r="B132" s="25" t="s">
        <v>45</v>
      </c>
      <c r="C132" s="26">
        <v>46265.460800000001</v>
      </c>
      <c r="D132" s="27"/>
      <c r="E132" s="1">
        <f t="shared" si="8"/>
        <v>8714.0097404348471</v>
      </c>
      <c r="F132" s="1">
        <f t="shared" si="9"/>
        <v>8714</v>
      </c>
      <c r="G132" s="1">
        <f t="shared" si="14"/>
        <v>6.7997400037711486E-3</v>
      </c>
      <c r="J132" s="1">
        <f t="shared" si="15"/>
        <v>6.7997400037711486E-3</v>
      </c>
      <c r="O132" s="1">
        <f t="shared" ca="1" si="10"/>
        <v>4.3717805648263268E-3</v>
      </c>
      <c r="Q132" s="70">
        <f t="shared" si="11"/>
        <v>31246.960800000001</v>
      </c>
    </row>
    <row r="133" spans="1:17" x14ac:dyDescent="0.2">
      <c r="A133" s="30" t="s">
        <v>61</v>
      </c>
      <c r="B133" s="31"/>
      <c r="C133" s="32">
        <v>46265.461199999998</v>
      </c>
      <c r="D133" s="32"/>
      <c r="E133" s="1">
        <f t="shared" si="8"/>
        <v>8714.0103134235069</v>
      </c>
      <c r="F133" s="1">
        <f t="shared" si="9"/>
        <v>8714</v>
      </c>
      <c r="G133" s="1">
        <f t="shared" si="14"/>
        <v>7.1997400009422563E-3</v>
      </c>
      <c r="J133" s="1">
        <f t="shared" si="15"/>
        <v>7.1997400009422563E-3</v>
      </c>
      <c r="O133" s="1">
        <f t="shared" ca="1" si="10"/>
        <v>4.3717805648263268E-3</v>
      </c>
      <c r="Q133" s="70">
        <f t="shared" si="11"/>
        <v>31246.961199999998</v>
      </c>
    </row>
    <row r="134" spans="1:17" x14ac:dyDescent="0.2">
      <c r="A134" s="30" t="s">
        <v>61</v>
      </c>
      <c r="B134" s="31"/>
      <c r="C134" s="32">
        <v>46265.461199999998</v>
      </c>
      <c r="D134" s="32"/>
      <c r="E134" s="1">
        <f t="shared" si="8"/>
        <v>8714.0103134235069</v>
      </c>
      <c r="F134" s="1">
        <f t="shared" si="9"/>
        <v>8714</v>
      </c>
      <c r="G134" s="1">
        <f t="shared" si="14"/>
        <v>7.1997400009422563E-3</v>
      </c>
      <c r="J134" s="1">
        <f t="shared" si="15"/>
        <v>7.1997400009422563E-3</v>
      </c>
      <c r="O134" s="1">
        <f t="shared" ca="1" si="10"/>
        <v>4.3717805648263268E-3</v>
      </c>
      <c r="Q134" s="70">
        <f t="shared" si="11"/>
        <v>31246.961199999998</v>
      </c>
    </row>
    <row r="135" spans="1:17" x14ac:dyDescent="0.2">
      <c r="A135" s="30" t="s">
        <v>61</v>
      </c>
      <c r="B135" s="31"/>
      <c r="C135" s="32">
        <v>46267.555999999997</v>
      </c>
      <c r="D135" s="32"/>
      <c r="E135" s="1">
        <f t="shared" si="8"/>
        <v>8717.0110550570589</v>
      </c>
      <c r="F135" s="1">
        <f t="shared" si="9"/>
        <v>8717</v>
      </c>
      <c r="G135" s="1">
        <f t="shared" si="14"/>
        <v>7.7174699981696904E-3</v>
      </c>
      <c r="J135" s="1">
        <f t="shared" si="15"/>
        <v>7.7174699981696904E-3</v>
      </c>
      <c r="O135" s="1">
        <f t="shared" ca="1" si="10"/>
        <v>4.3744910256335694E-3</v>
      </c>
      <c r="Q135" s="70">
        <f t="shared" si="11"/>
        <v>31249.055999999997</v>
      </c>
    </row>
    <row r="136" spans="1:17" x14ac:dyDescent="0.2">
      <c r="A136" s="24" t="s">
        <v>62</v>
      </c>
      <c r="B136" s="25" t="s">
        <v>45</v>
      </c>
      <c r="C136" s="26">
        <v>46267.556499999999</v>
      </c>
      <c r="D136" s="27"/>
      <c r="E136" s="1">
        <f t="shared" si="8"/>
        <v>8717.0117712928914</v>
      </c>
      <c r="F136" s="1">
        <f t="shared" si="9"/>
        <v>8717</v>
      </c>
      <c r="G136" s="1">
        <f t="shared" si="14"/>
        <v>8.2174700000905432E-3</v>
      </c>
      <c r="J136" s="1">
        <f t="shared" si="15"/>
        <v>8.2174700000905432E-3</v>
      </c>
      <c r="O136" s="1">
        <f t="shared" ca="1" si="10"/>
        <v>4.3744910256335694E-3</v>
      </c>
      <c r="Q136" s="70">
        <f t="shared" si="11"/>
        <v>31249.056499999999</v>
      </c>
    </row>
    <row r="137" spans="1:17" x14ac:dyDescent="0.2">
      <c r="A137" s="30" t="s">
        <v>61</v>
      </c>
      <c r="B137" s="31"/>
      <c r="C137" s="32">
        <v>46267.556600000004</v>
      </c>
      <c r="D137" s="32"/>
      <c r="E137" s="1">
        <f t="shared" si="8"/>
        <v>8717.011914540064</v>
      </c>
      <c r="F137" s="1">
        <f t="shared" si="9"/>
        <v>8717</v>
      </c>
      <c r="G137" s="1">
        <f t="shared" si="14"/>
        <v>8.3174700048402883E-3</v>
      </c>
      <c r="J137" s="1">
        <f t="shared" si="15"/>
        <v>8.3174700048402883E-3</v>
      </c>
      <c r="O137" s="1">
        <f t="shared" ca="1" si="10"/>
        <v>4.3744910256335694E-3</v>
      </c>
      <c r="Q137" s="70">
        <f t="shared" si="11"/>
        <v>31249.056600000004</v>
      </c>
    </row>
    <row r="138" spans="1:17" x14ac:dyDescent="0.2">
      <c r="A138" s="30" t="s">
        <v>61</v>
      </c>
      <c r="B138" s="31"/>
      <c r="C138" s="32">
        <v>46267.556799999998</v>
      </c>
      <c r="D138" s="32"/>
      <c r="E138" s="1">
        <f t="shared" si="8"/>
        <v>8717.0122010343894</v>
      </c>
      <c r="F138" s="1">
        <f t="shared" si="9"/>
        <v>8717</v>
      </c>
      <c r="G138" s="1">
        <f t="shared" si="14"/>
        <v>8.5174699997878633E-3</v>
      </c>
      <c r="J138" s="1">
        <f t="shared" si="15"/>
        <v>8.5174699997878633E-3</v>
      </c>
      <c r="O138" s="1">
        <f t="shared" ca="1" si="10"/>
        <v>4.3744910256335694E-3</v>
      </c>
      <c r="Q138" s="70">
        <f t="shared" si="11"/>
        <v>31249.056799999998</v>
      </c>
    </row>
    <row r="139" spans="1:17" x14ac:dyDescent="0.2">
      <c r="A139" s="30" t="s">
        <v>61</v>
      </c>
      <c r="B139" s="31"/>
      <c r="C139" s="32">
        <v>46286.402099999999</v>
      </c>
      <c r="D139" s="32"/>
      <c r="E139" s="1">
        <f t="shared" si="8"/>
        <v>8744.0075592102476</v>
      </c>
      <c r="F139" s="1">
        <f t="shared" si="9"/>
        <v>8744</v>
      </c>
      <c r="G139" s="1">
        <f t="shared" si="14"/>
        <v>5.2770399997825734E-3</v>
      </c>
      <c r="J139" s="1">
        <f t="shared" si="15"/>
        <v>5.2770399997825734E-3</v>
      </c>
      <c r="O139" s="1">
        <f t="shared" ca="1" si="10"/>
        <v>4.3988851728987578E-3</v>
      </c>
      <c r="Q139" s="70">
        <f t="shared" si="11"/>
        <v>31267.902099999999</v>
      </c>
    </row>
    <row r="140" spans="1:17" x14ac:dyDescent="0.2">
      <c r="A140" s="24" t="s">
        <v>62</v>
      </c>
      <c r="B140" s="25" t="s">
        <v>45</v>
      </c>
      <c r="C140" s="26">
        <v>46286.403899999998</v>
      </c>
      <c r="D140" s="27"/>
      <c r="E140" s="1">
        <f t="shared" si="8"/>
        <v>8744.0101376592338</v>
      </c>
      <c r="F140" s="1">
        <f t="shared" si="9"/>
        <v>8744</v>
      </c>
      <c r="G140" s="1">
        <f t="shared" si="14"/>
        <v>7.0770399979664944E-3</v>
      </c>
      <c r="J140" s="1">
        <f t="shared" si="15"/>
        <v>7.0770399979664944E-3</v>
      </c>
      <c r="O140" s="1">
        <f t="shared" ca="1" si="10"/>
        <v>4.3988851728987578E-3</v>
      </c>
      <c r="Q140" s="70">
        <f t="shared" si="11"/>
        <v>31267.903899999998</v>
      </c>
    </row>
    <row r="141" spans="1:17" x14ac:dyDescent="0.2">
      <c r="A141" s="30" t="s">
        <v>61</v>
      </c>
      <c r="B141" s="31"/>
      <c r="C141" s="32">
        <v>46286.404799999997</v>
      </c>
      <c r="D141" s="32"/>
      <c r="E141" s="1">
        <f t="shared" si="8"/>
        <v>8744.011426883726</v>
      </c>
      <c r="F141" s="1">
        <f t="shared" si="9"/>
        <v>8744</v>
      </c>
      <c r="G141" s="1">
        <f t="shared" si="14"/>
        <v>7.9770399970584549E-3</v>
      </c>
      <c r="J141" s="1">
        <f t="shared" si="15"/>
        <v>7.9770399970584549E-3</v>
      </c>
      <c r="O141" s="1">
        <f t="shared" ca="1" si="10"/>
        <v>4.3988851728987578E-3</v>
      </c>
      <c r="Q141" s="70">
        <f t="shared" si="11"/>
        <v>31267.904799999997</v>
      </c>
    </row>
    <row r="142" spans="1:17" x14ac:dyDescent="0.2">
      <c r="A142" s="30" t="s">
        <v>61</v>
      </c>
      <c r="B142" s="31"/>
      <c r="C142" s="32">
        <v>46286.404900000001</v>
      </c>
      <c r="D142" s="32"/>
      <c r="E142" s="1">
        <f t="shared" si="8"/>
        <v>8744.0115701308987</v>
      </c>
      <c r="F142" s="1">
        <f t="shared" si="9"/>
        <v>8744</v>
      </c>
      <c r="G142" s="1">
        <f t="shared" si="14"/>
        <v>8.0770400018082E-3</v>
      </c>
      <c r="J142" s="1">
        <f t="shared" si="15"/>
        <v>8.0770400018082E-3</v>
      </c>
      <c r="O142" s="1">
        <f t="shared" ca="1" si="10"/>
        <v>4.3988851728987578E-3</v>
      </c>
      <c r="Q142" s="70">
        <f t="shared" si="11"/>
        <v>31267.904900000001</v>
      </c>
    </row>
    <row r="143" spans="1:17" x14ac:dyDescent="0.2">
      <c r="A143" s="30" t="s">
        <v>61</v>
      </c>
      <c r="B143" s="31" t="s">
        <v>44</v>
      </c>
      <c r="C143" s="32">
        <v>46287.444600000003</v>
      </c>
      <c r="D143" s="32"/>
      <c r="E143" s="1">
        <f t="shared" si="8"/>
        <v>8745.5009109158946</v>
      </c>
      <c r="F143" s="1">
        <f t="shared" si="9"/>
        <v>8745.5</v>
      </c>
      <c r="G143" s="1">
        <f t="shared" si="14"/>
        <v>6.3590500212740153E-4</v>
      </c>
      <c r="J143" s="1">
        <f t="shared" si="15"/>
        <v>6.3590500212740153E-4</v>
      </c>
      <c r="O143" s="1">
        <f t="shared" ca="1" si="10"/>
        <v>4.400240403302379E-3</v>
      </c>
      <c r="Q143" s="70">
        <f t="shared" si="11"/>
        <v>31268.944600000003</v>
      </c>
    </row>
    <row r="144" spans="1:17" x14ac:dyDescent="0.2">
      <c r="A144" s="30" t="s">
        <v>61</v>
      </c>
      <c r="B144" s="31" t="s">
        <v>44</v>
      </c>
      <c r="C144" s="32">
        <v>46287.446300000003</v>
      </c>
      <c r="D144" s="32"/>
      <c r="E144" s="1">
        <f t="shared" si="8"/>
        <v>8745.5033461177172</v>
      </c>
      <c r="F144" s="1">
        <f t="shared" si="9"/>
        <v>8745.5</v>
      </c>
      <c r="G144" s="1">
        <f t="shared" si="14"/>
        <v>2.335905002837535E-3</v>
      </c>
      <c r="J144" s="1">
        <f t="shared" si="15"/>
        <v>2.335905002837535E-3</v>
      </c>
      <c r="O144" s="1">
        <f t="shared" ca="1" si="10"/>
        <v>4.400240403302379E-3</v>
      </c>
      <c r="Q144" s="70">
        <f t="shared" si="11"/>
        <v>31268.946300000003</v>
      </c>
    </row>
    <row r="145" spans="1:17" x14ac:dyDescent="0.2">
      <c r="A145" s="30" t="s">
        <v>61</v>
      </c>
      <c r="B145" s="31" t="s">
        <v>44</v>
      </c>
      <c r="C145" s="32">
        <v>46287.447999999997</v>
      </c>
      <c r="D145" s="32"/>
      <c r="E145" s="1">
        <f t="shared" si="8"/>
        <v>8745.5057813195308</v>
      </c>
      <c r="F145" s="1">
        <f t="shared" si="9"/>
        <v>8745.5</v>
      </c>
      <c r="G145" s="1">
        <f t="shared" si="14"/>
        <v>4.0359049962717108E-3</v>
      </c>
      <c r="J145" s="1">
        <f t="shared" si="15"/>
        <v>4.0359049962717108E-3</v>
      </c>
      <c r="O145" s="1">
        <f t="shared" ca="1" si="10"/>
        <v>4.400240403302379E-3</v>
      </c>
      <c r="Q145" s="70">
        <f t="shared" si="11"/>
        <v>31268.947999999997</v>
      </c>
    </row>
    <row r="146" spans="1:17" x14ac:dyDescent="0.2">
      <c r="A146" s="30" t="s">
        <v>60</v>
      </c>
      <c r="B146" s="31"/>
      <c r="C146" s="32">
        <v>46314.324999999997</v>
      </c>
      <c r="D146" s="32"/>
      <c r="E146" s="1">
        <f t="shared" si="8"/>
        <v>8784.0063221277196</v>
      </c>
      <c r="F146" s="1">
        <f t="shared" si="9"/>
        <v>8784</v>
      </c>
      <c r="G146" s="1">
        <f t="shared" si="14"/>
        <v>4.4134399940958247E-3</v>
      </c>
      <c r="J146" s="1">
        <f t="shared" si="15"/>
        <v>4.4134399940958247E-3</v>
      </c>
      <c r="O146" s="1">
        <f t="shared" ca="1" si="10"/>
        <v>4.4350246503286651E-3</v>
      </c>
      <c r="Q146" s="70">
        <f t="shared" si="11"/>
        <v>31295.824999999997</v>
      </c>
    </row>
    <row r="147" spans="1:17" x14ac:dyDescent="0.2">
      <c r="A147" s="24" t="s">
        <v>60</v>
      </c>
      <c r="B147" s="25" t="s">
        <v>45</v>
      </c>
      <c r="C147" s="26">
        <v>46314.325299999997</v>
      </c>
      <c r="D147" s="27"/>
      <c r="E147" s="1">
        <f t="shared" si="8"/>
        <v>8784.0067518692176</v>
      </c>
      <c r="F147" s="1">
        <f t="shared" si="9"/>
        <v>8784</v>
      </c>
      <c r="G147" s="1">
        <f t="shared" si="14"/>
        <v>4.7134399937931448E-3</v>
      </c>
      <c r="J147" s="1">
        <f t="shared" si="15"/>
        <v>4.7134399937931448E-3</v>
      </c>
      <c r="O147" s="1">
        <f t="shared" ca="1" si="10"/>
        <v>4.4350246503286651E-3</v>
      </c>
      <c r="Q147" s="70">
        <f t="shared" si="11"/>
        <v>31295.825299999997</v>
      </c>
    </row>
    <row r="148" spans="1:17" x14ac:dyDescent="0.2">
      <c r="A148" s="30" t="s">
        <v>60</v>
      </c>
      <c r="B148" s="31"/>
      <c r="C148" s="32">
        <v>46314.325599999996</v>
      </c>
      <c r="D148" s="32"/>
      <c r="E148" s="1">
        <f t="shared" si="8"/>
        <v>8784.0071816107138</v>
      </c>
      <c r="F148" s="1">
        <f t="shared" si="9"/>
        <v>8784</v>
      </c>
      <c r="G148" s="1">
        <f t="shared" si="14"/>
        <v>5.013439993490465E-3</v>
      </c>
      <c r="J148" s="1">
        <f t="shared" si="15"/>
        <v>5.013439993490465E-3</v>
      </c>
      <c r="O148" s="1">
        <f t="shared" ca="1" si="10"/>
        <v>4.4350246503286651E-3</v>
      </c>
      <c r="Q148" s="70">
        <f t="shared" si="11"/>
        <v>31295.825599999996</v>
      </c>
    </row>
    <row r="149" spans="1:17" x14ac:dyDescent="0.2">
      <c r="A149" s="30" t="s">
        <v>60</v>
      </c>
      <c r="B149" s="31" t="s">
        <v>44</v>
      </c>
      <c r="C149" s="32">
        <v>46317.4666</v>
      </c>
      <c r="D149" s="32"/>
      <c r="E149" s="1">
        <f t="shared" ref="E149:E212" si="16">+(C149-C$7)/C$8</f>
        <v>8788.5065750950562</v>
      </c>
      <c r="F149" s="1">
        <f t="shared" ref="F149:F212" si="17">ROUND(2*E149,0)/2</f>
        <v>8788.5</v>
      </c>
      <c r="G149" s="1">
        <f t="shared" si="14"/>
        <v>4.5900350014562719E-3</v>
      </c>
      <c r="J149" s="1">
        <f t="shared" si="15"/>
        <v>4.5900350014562719E-3</v>
      </c>
      <c r="O149" s="1">
        <f t="shared" ref="O149:O212" ca="1" si="18">+C$11+C$12*$F149</f>
        <v>4.4390903415395307E-3</v>
      </c>
      <c r="Q149" s="70">
        <f t="shared" ref="Q149:Q212" si="19">+C149-15018.5</f>
        <v>31298.9666</v>
      </c>
    </row>
    <row r="150" spans="1:17" x14ac:dyDescent="0.2">
      <c r="A150" s="24" t="s">
        <v>60</v>
      </c>
      <c r="B150" s="25" t="s">
        <v>44</v>
      </c>
      <c r="C150" s="26">
        <v>46317.467700000001</v>
      </c>
      <c r="D150" s="27"/>
      <c r="E150" s="1">
        <f t="shared" si="16"/>
        <v>8788.5081508138846</v>
      </c>
      <c r="F150" s="1">
        <f t="shared" si="17"/>
        <v>8788.5</v>
      </c>
      <c r="G150" s="1">
        <f t="shared" si="14"/>
        <v>5.690035002771765E-3</v>
      </c>
      <c r="J150" s="1">
        <f t="shared" si="15"/>
        <v>5.690035002771765E-3</v>
      </c>
      <c r="O150" s="1">
        <f t="shared" ca="1" si="18"/>
        <v>4.4390903415395307E-3</v>
      </c>
      <c r="Q150" s="70">
        <f t="shared" si="19"/>
        <v>31298.967700000001</v>
      </c>
    </row>
    <row r="151" spans="1:17" x14ac:dyDescent="0.2">
      <c r="A151" s="30" t="s">
        <v>60</v>
      </c>
      <c r="B151" s="31" t="s">
        <v>44</v>
      </c>
      <c r="C151" s="32">
        <v>46317.468800000002</v>
      </c>
      <c r="D151" s="32"/>
      <c r="E151" s="1">
        <f t="shared" si="16"/>
        <v>8788.5097265327113</v>
      </c>
      <c r="F151" s="1">
        <f t="shared" si="17"/>
        <v>8788.5</v>
      </c>
      <c r="G151" s="1">
        <f t="shared" si="14"/>
        <v>6.7900350040872581E-3</v>
      </c>
      <c r="J151" s="1">
        <f t="shared" si="15"/>
        <v>6.7900350040872581E-3</v>
      </c>
      <c r="O151" s="1">
        <f t="shared" ca="1" si="18"/>
        <v>4.4390903415395307E-3</v>
      </c>
      <c r="Q151" s="70">
        <f t="shared" si="19"/>
        <v>31298.968800000002</v>
      </c>
    </row>
    <row r="152" spans="1:17" x14ac:dyDescent="0.2">
      <c r="A152" s="30" t="s">
        <v>61</v>
      </c>
      <c r="B152" s="31" t="s">
        <v>44</v>
      </c>
      <c r="C152" s="32">
        <v>46322.349900000001</v>
      </c>
      <c r="D152" s="32"/>
      <c r="E152" s="1">
        <f t="shared" si="16"/>
        <v>8795.5017639527669</v>
      </c>
      <c r="F152" s="1">
        <f t="shared" si="17"/>
        <v>8795.5</v>
      </c>
      <c r="G152" s="1">
        <f t="shared" si="14"/>
        <v>1.2314050036366098E-3</v>
      </c>
      <c r="J152" s="1">
        <f t="shared" si="15"/>
        <v>1.2314050036366098E-3</v>
      </c>
      <c r="O152" s="1">
        <f t="shared" ca="1" si="18"/>
        <v>4.4454147500897646E-3</v>
      </c>
      <c r="Q152" s="70">
        <f t="shared" si="19"/>
        <v>31303.849900000001</v>
      </c>
    </row>
    <row r="153" spans="1:17" x14ac:dyDescent="0.2">
      <c r="A153" s="24" t="s">
        <v>62</v>
      </c>
      <c r="B153" s="25" t="s">
        <v>44</v>
      </c>
      <c r="C153" s="26">
        <v>46322.351199999997</v>
      </c>
      <c r="D153" s="27"/>
      <c r="E153" s="1">
        <f t="shared" si="16"/>
        <v>8795.5036261659188</v>
      </c>
      <c r="F153" s="1">
        <f t="shared" si="17"/>
        <v>8795.5</v>
      </c>
      <c r="G153" s="1">
        <f t="shared" si="14"/>
        <v>2.5314049998996779E-3</v>
      </c>
      <c r="J153" s="1">
        <f t="shared" si="15"/>
        <v>2.5314049998996779E-3</v>
      </c>
      <c r="O153" s="1">
        <f t="shared" ca="1" si="18"/>
        <v>4.4454147500897646E-3</v>
      </c>
      <c r="Q153" s="70">
        <f t="shared" si="19"/>
        <v>31303.851199999997</v>
      </c>
    </row>
    <row r="154" spans="1:17" x14ac:dyDescent="0.2">
      <c r="A154" s="30" t="s">
        <v>61</v>
      </c>
      <c r="B154" s="31" t="s">
        <v>44</v>
      </c>
      <c r="C154" s="32">
        <v>46322.351300000002</v>
      </c>
      <c r="D154" s="32"/>
      <c r="E154" s="1">
        <f t="shared" si="16"/>
        <v>8795.5037694130915</v>
      </c>
      <c r="F154" s="1">
        <f t="shared" si="17"/>
        <v>8795.5</v>
      </c>
      <c r="G154" s="1">
        <f t="shared" si="14"/>
        <v>2.6314050046494231E-3</v>
      </c>
      <c r="J154" s="1">
        <f t="shared" si="15"/>
        <v>2.6314050046494231E-3</v>
      </c>
      <c r="O154" s="1">
        <f t="shared" ca="1" si="18"/>
        <v>4.4454147500897646E-3</v>
      </c>
      <c r="Q154" s="70">
        <f t="shared" si="19"/>
        <v>31303.851300000002</v>
      </c>
    </row>
    <row r="155" spans="1:17" x14ac:dyDescent="0.2">
      <c r="A155" s="30" t="s">
        <v>61</v>
      </c>
      <c r="B155" s="31" t="s">
        <v>44</v>
      </c>
      <c r="C155" s="32">
        <v>46322.352500000001</v>
      </c>
      <c r="D155" s="32"/>
      <c r="E155" s="1">
        <f t="shared" si="16"/>
        <v>8795.5054883790817</v>
      </c>
      <c r="F155" s="1">
        <f t="shared" si="17"/>
        <v>8795.5</v>
      </c>
      <c r="G155" s="1">
        <f t="shared" si="14"/>
        <v>3.8314050034387037E-3</v>
      </c>
      <c r="J155" s="1">
        <f t="shared" si="15"/>
        <v>3.8314050034387037E-3</v>
      </c>
      <c r="O155" s="1">
        <f t="shared" ca="1" si="18"/>
        <v>4.4454147500897646E-3</v>
      </c>
      <c r="Q155" s="70">
        <f t="shared" si="19"/>
        <v>31303.852500000001</v>
      </c>
    </row>
    <row r="156" spans="1:17" x14ac:dyDescent="0.2">
      <c r="A156" s="30" t="s">
        <v>60</v>
      </c>
      <c r="B156" s="31"/>
      <c r="C156" s="32">
        <v>46605.430099999998</v>
      </c>
      <c r="D156" s="32"/>
      <c r="E156" s="1">
        <f t="shared" si="16"/>
        <v>9201.006127984836</v>
      </c>
      <c r="F156" s="1">
        <f t="shared" si="17"/>
        <v>9201</v>
      </c>
      <c r="G156" s="1">
        <f t="shared" ref="G156:G187" si="20">+C156-(C$7+F156*C$8)</f>
        <v>4.277909996744711E-3</v>
      </c>
      <c r="J156" s="1">
        <f t="shared" si="15"/>
        <v>4.277909996744711E-3</v>
      </c>
      <c r="O156" s="1">
        <f t="shared" ca="1" si="18"/>
        <v>4.8117787025354561E-3</v>
      </c>
      <c r="Q156" s="70">
        <f t="shared" si="19"/>
        <v>31586.930099999998</v>
      </c>
    </row>
    <row r="157" spans="1:17" x14ac:dyDescent="0.2">
      <c r="A157" s="30" t="s">
        <v>60</v>
      </c>
      <c r="B157" s="31"/>
      <c r="C157" s="32">
        <v>46651.504200000003</v>
      </c>
      <c r="D157" s="32"/>
      <c r="E157" s="1">
        <f t="shared" si="16"/>
        <v>9267.0059704989089</v>
      </c>
      <c r="F157" s="1">
        <f t="shared" si="17"/>
        <v>9267</v>
      </c>
      <c r="G157" s="1">
        <f t="shared" si="20"/>
        <v>4.16797000070801E-3</v>
      </c>
      <c r="J157" s="1">
        <f t="shared" si="15"/>
        <v>4.16797000070801E-3</v>
      </c>
      <c r="O157" s="1">
        <f t="shared" ca="1" si="18"/>
        <v>4.8714088402948049E-3</v>
      </c>
      <c r="Q157" s="70">
        <f t="shared" si="19"/>
        <v>31633.004200000003</v>
      </c>
    </row>
    <row r="158" spans="1:17" x14ac:dyDescent="0.2">
      <c r="A158" s="24" t="s">
        <v>60</v>
      </c>
      <c r="B158" s="25" t="s">
        <v>45</v>
      </c>
      <c r="C158" s="26">
        <v>46651.504500000003</v>
      </c>
      <c r="D158" s="27"/>
      <c r="E158" s="1">
        <f t="shared" si="16"/>
        <v>9267.0064002404069</v>
      </c>
      <c r="F158" s="1">
        <f t="shared" si="17"/>
        <v>9267</v>
      </c>
      <c r="G158" s="1">
        <f t="shared" si="20"/>
        <v>4.4679700004053302E-3</v>
      </c>
      <c r="J158" s="1">
        <f t="shared" si="15"/>
        <v>4.4679700004053302E-3</v>
      </c>
      <c r="O158" s="1">
        <f t="shared" ca="1" si="18"/>
        <v>4.8714088402948049E-3</v>
      </c>
      <c r="Q158" s="70">
        <f t="shared" si="19"/>
        <v>31633.004500000003</v>
      </c>
    </row>
    <row r="159" spans="1:17" x14ac:dyDescent="0.2">
      <c r="A159" s="30" t="s">
        <v>60</v>
      </c>
      <c r="B159" s="31"/>
      <c r="C159" s="32">
        <v>46651.504699999998</v>
      </c>
      <c r="D159" s="32"/>
      <c r="E159" s="1">
        <f t="shared" si="16"/>
        <v>9267.0066867347323</v>
      </c>
      <c r="F159" s="1">
        <f t="shared" si="17"/>
        <v>9267</v>
      </c>
      <c r="G159" s="1">
        <f t="shared" si="20"/>
        <v>4.6679699953529052E-3</v>
      </c>
      <c r="J159" s="1">
        <f t="shared" si="15"/>
        <v>4.6679699953529052E-3</v>
      </c>
      <c r="O159" s="1">
        <f t="shared" ca="1" si="18"/>
        <v>4.8714088402948049E-3</v>
      </c>
      <c r="Q159" s="70">
        <f t="shared" si="19"/>
        <v>31633.004699999998</v>
      </c>
    </row>
    <row r="160" spans="1:17" x14ac:dyDescent="0.2">
      <c r="A160" s="30" t="s">
        <v>60</v>
      </c>
      <c r="B160" s="31" t="s">
        <v>44</v>
      </c>
      <c r="C160" s="32">
        <v>46652.552100000001</v>
      </c>
      <c r="D160" s="32"/>
      <c r="E160" s="1">
        <f t="shared" si="16"/>
        <v>9268.5070575515128</v>
      </c>
      <c r="F160" s="1">
        <f t="shared" si="17"/>
        <v>9268.5</v>
      </c>
      <c r="G160" s="1">
        <f t="shared" si="20"/>
        <v>4.9268349976046011E-3</v>
      </c>
      <c r="J160" s="1">
        <f t="shared" si="15"/>
        <v>4.9268349976046011E-3</v>
      </c>
      <c r="O160" s="1">
        <f t="shared" ca="1" si="18"/>
        <v>4.8727640706984262E-3</v>
      </c>
      <c r="Q160" s="70">
        <f t="shared" si="19"/>
        <v>31634.052100000001</v>
      </c>
    </row>
    <row r="161" spans="1:17" x14ac:dyDescent="0.2">
      <c r="A161" s="24" t="s">
        <v>60</v>
      </c>
      <c r="B161" s="25" t="s">
        <v>44</v>
      </c>
      <c r="C161" s="26">
        <v>46652.552199999998</v>
      </c>
      <c r="D161" s="27"/>
      <c r="E161" s="1">
        <f t="shared" si="16"/>
        <v>9268.5072007986746</v>
      </c>
      <c r="F161" s="1">
        <f t="shared" si="17"/>
        <v>9268.5</v>
      </c>
      <c r="G161" s="1">
        <f t="shared" si="20"/>
        <v>5.0268349950783886E-3</v>
      </c>
      <c r="J161" s="1">
        <f t="shared" si="15"/>
        <v>5.0268349950783886E-3</v>
      </c>
      <c r="O161" s="1">
        <f t="shared" ca="1" si="18"/>
        <v>4.8727640706984262E-3</v>
      </c>
      <c r="Q161" s="70">
        <f t="shared" si="19"/>
        <v>31634.052199999998</v>
      </c>
    </row>
    <row r="162" spans="1:17" x14ac:dyDescent="0.2">
      <c r="A162" s="30" t="s">
        <v>60</v>
      </c>
      <c r="B162" s="31" t="s">
        <v>44</v>
      </c>
      <c r="C162" s="32">
        <v>46652.552300000003</v>
      </c>
      <c r="D162" s="32"/>
      <c r="E162" s="1">
        <f t="shared" si="16"/>
        <v>9268.5073440458473</v>
      </c>
      <c r="F162" s="1">
        <f t="shared" si="17"/>
        <v>9268.5</v>
      </c>
      <c r="G162" s="1">
        <f t="shared" si="20"/>
        <v>5.1268349998281337E-3</v>
      </c>
      <c r="J162" s="1">
        <f t="shared" si="15"/>
        <v>5.1268349998281337E-3</v>
      </c>
      <c r="O162" s="1">
        <f t="shared" ca="1" si="18"/>
        <v>4.8727640706984262E-3</v>
      </c>
      <c r="Q162" s="70">
        <f t="shared" si="19"/>
        <v>31634.052300000003</v>
      </c>
    </row>
    <row r="163" spans="1:17" x14ac:dyDescent="0.2">
      <c r="A163" s="32" t="s">
        <v>63</v>
      </c>
      <c r="B163" s="31" t="s">
        <v>45</v>
      </c>
      <c r="C163" s="32">
        <v>47012.445</v>
      </c>
      <c r="D163" s="32">
        <v>1.6E-2</v>
      </c>
      <c r="E163" s="1">
        <f t="shared" si="16"/>
        <v>9784.0434374684355</v>
      </c>
      <c r="F163" s="1">
        <f t="shared" si="17"/>
        <v>9784</v>
      </c>
      <c r="G163" s="1">
        <f t="shared" si="20"/>
        <v>3.0323439998028334E-2</v>
      </c>
      <c r="I163" s="1">
        <f>+G163</f>
        <v>3.0323439998028334E-2</v>
      </c>
      <c r="O163" s="1">
        <f t="shared" ca="1" si="18"/>
        <v>5.3385115860763652E-3</v>
      </c>
      <c r="Q163" s="70">
        <f t="shared" si="19"/>
        <v>31993.945</v>
      </c>
    </row>
    <row r="164" spans="1:17" x14ac:dyDescent="0.2">
      <c r="A164" s="30" t="s">
        <v>64</v>
      </c>
      <c r="B164" s="31"/>
      <c r="C164" s="32">
        <v>48126.576999999997</v>
      </c>
      <c r="D164" s="32"/>
      <c r="E164" s="1">
        <f t="shared" si="16"/>
        <v>11380.005953065722</v>
      </c>
      <c r="F164" s="1">
        <f t="shared" si="17"/>
        <v>11380</v>
      </c>
      <c r="G164" s="1">
        <f t="shared" si="20"/>
        <v>4.1558000011718832E-3</v>
      </c>
      <c r="I164" s="1">
        <f>+G164</f>
        <v>4.1558000011718832E-3</v>
      </c>
      <c r="O164" s="1">
        <f t="shared" ca="1" si="18"/>
        <v>6.780476735529695E-3</v>
      </c>
      <c r="Q164" s="70">
        <f t="shared" si="19"/>
        <v>33108.076999999997</v>
      </c>
    </row>
    <row r="165" spans="1:17" x14ac:dyDescent="0.2">
      <c r="A165" s="30" t="s">
        <v>65</v>
      </c>
      <c r="B165" s="31"/>
      <c r="C165" s="32">
        <v>48126.580999999998</v>
      </c>
      <c r="D165" s="32">
        <v>1E-3</v>
      </c>
      <c r="E165" s="1">
        <f t="shared" si="16"/>
        <v>11380.011682952363</v>
      </c>
      <c r="F165" s="1">
        <f t="shared" si="17"/>
        <v>11380</v>
      </c>
      <c r="G165" s="1">
        <f t="shared" si="20"/>
        <v>8.1558000019867904E-3</v>
      </c>
      <c r="I165" s="1">
        <f>+G165</f>
        <v>8.1558000019867904E-3</v>
      </c>
      <c r="O165" s="1">
        <f t="shared" ca="1" si="18"/>
        <v>6.780476735529695E-3</v>
      </c>
      <c r="Q165" s="70">
        <f t="shared" si="19"/>
        <v>33108.080999999998</v>
      </c>
    </row>
    <row r="166" spans="1:17" x14ac:dyDescent="0.2">
      <c r="A166" s="33" t="s">
        <v>66</v>
      </c>
      <c r="B166" s="29" t="s">
        <v>44</v>
      </c>
      <c r="C166" s="32">
        <v>48505.294900000001</v>
      </c>
      <c r="D166" s="32"/>
      <c r="E166" s="1">
        <f t="shared" si="16"/>
        <v>11922.508611983811</v>
      </c>
      <c r="F166" s="1">
        <f t="shared" si="17"/>
        <v>11922.5</v>
      </c>
      <c r="G166" s="1">
        <f t="shared" si="20"/>
        <v>6.0119750050944276E-3</v>
      </c>
      <c r="J166" s="1">
        <f>+G166</f>
        <v>6.0119750050944276E-3</v>
      </c>
      <c r="O166" s="1">
        <f t="shared" ca="1" si="18"/>
        <v>7.2706183981728224E-3</v>
      </c>
      <c r="Q166" s="70">
        <f t="shared" si="19"/>
        <v>33486.794900000001</v>
      </c>
    </row>
    <row r="167" spans="1:17" x14ac:dyDescent="0.2">
      <c r="A167" s="30" t="s">
        <v>66</v>
      </c>
      <c r="B167" s="31" t="s">
        <v>44</v>
      </c>
      <c r="C167" s="32">
        <v>48505.294900000001</v>
      </c>
      <c r="D167" s="32"/>
      <c r="E167" s="1">
        <f t="shared" si="16"/>
        <v>11922.508611983811</v>
      </c>
      <c r="F167" s="1">
        <f t="shared" si="17"/>
        <v>11922.5</v>
      </c>
      <c r="G167" s="1">
        <f t="shared" si="20"/>
        <v>6.0119750050944276E-3</v>
      </c>
      <c r="J167" s="1">
        <f>+G167</f>
        <v>6.0119750050944276E-3</v>
      </c>
      <c r="O167" s="1">
        <f t="shared" ca="1" si="18"/>
        <v>7.2706183981728224E-3</v>
      </c>
      <c r="Q167" s="70">
        <f t="shared" si="19"/>
        <v>33486.794900000001</v>
      </c>
    </row>
    <row r="168" spans="1:17" x14ac:dyDescent="0.2">
      <c r="A168" s="33" t="s">
        <v>66</v>
      </c>
      <c r="B168" s="29" t="s">
        <v>44</v>
      </c>
      <c r="C168" s="32">
        <v>48505.296499999997</v>
      </c>
      <c r="D168" s="32"/>
      <c r="E168" s="1">
        <f t="shared" si="16"/>
        <v>11922.510903938461</v>
      </c>
      <c r="F168" s="1">
        <f t="shared" si="17"/>
        <v>11922.5</v>
      </c>
      <c r="G168" s="1">
        <f t="shared" si="20"/>
        <v>7.6119750010548159E-3</v>
      </c>
      <c r="J168" s="1">
        <f>+G168</f>
        <v>7.6119750010548159E-3</v>
      </c>
      <c r="O168" s="1">
        <f t="shared" ca="1" si="18"/>
        <v>7.2706183981728224E-3</v>
      </c>
      <c r="Q168" s="70">
        <f t="shared" si="19"/>
        <v>33486.796499999997</v>
      </c>
    </row>
    <row r="169" spans="1:17" x14ac:dyDescent="0.2">
      <c r="A169" s="30" t="s">
        <v>66</v>
      </c>
      <c r="B169" s="31" t="s">
        <v>44</v>
      </c>
      <c r="C169" s="32">
        <v>48505.296499999997</v>
      </c>
      <c r="D169" s="32"/>
      <c r="E169" s="1">
        <f t="shared" si="16"/>
        <v>11922.510903938461</v>
      </c>
      <c r="F169" s="1">
        <f t="shared" si="17"/>
        <v>11922.5</v>
      </c>
      <c r="G169" s="1">
        <f t="shared" si="20"/>
        <v>7.6119750010548159E-3</v>
      </c>
      <c r="J169" s="1">
        <f>+G169</f>
        <v>7.6119750010548159E-3</v>
      </c>
      <c r="O169" s="1">
        <f t="shared" ca="1" si="18"/>
        <v>7.2706183981728224E-3</v>
      </c>
      <c r="Q169" s="70">
        <f t="shared" si="19"/>
        <v>33486.796499999997</v>
      </c>
    </row>
    <row r="170" spans="1:17" x14ac:dyDescent="0.2">
      <c r="A170" s="30" t="s">
        <v>67</v>
      </c>
      <c r="B170" s="31" t="s">
        <v>44</v>
      </c>
      <c r="C170" s="32">
        <v>48507.375</v>
      </c>
      <c r="D170" s="32">
        <v>3.0000000000000001E-3</v>
      </c>
      <c r="E170" s="1">
        <f t="shared" si="16"/>
        <v>11925.488296283958</v>
      </c>
      <c r="F170" s="1">
        <f t="shared" si="17"/>
        <v>11925.5</v>
      </c>
      <c r="G170" s="1">
        <f t="shared" si="20"/>
        <v>-8.1702949973987415E-3</v>
      </c>
      <c r="I170" s="1">
        <f>+G170</f>
        <v>-8.1702949973987415E-3</v>
      </c>
      <c r="O170" s="1">
        <f t="shared" ca="1" si="18"/>
        <v>7.2733288589800649E-3</v>
      </c>
      <c r="Q170" s="70">
        <f t="shared" si="19"/>
        <v>33488.875</v>
      </c>
    </row>
    <row r="171" spans="1:17" x14ac:dyDescent="0.2">
      <c r="A171" s="33" t="s">
        <v>66</v>
      </c>
      <c r="B171" s="29" t="s">
        <v>44</v>
      </c>
      <c r="C171" s="32">
        <v>48512.274299999997</v>
      </c>
      <c r="D171" s="32"/>
      <c r="E171" s="1">
        <f t="shared" si="16"/>
        <v>11932.506404688223</v>
      </c>
      <c r="F171" s="1">
        <f t="shared" si="17"/>
        <v>11932.5</v>
      </c>
      <c r="G171" s="1">
        <f t="shared" si="20"/>
        <v>4.4710750007652678E-3</v>
      </c>
      <c r="J171" s="1">
        <f t="shared" ref="J171:J210" si="21">+G171</f>
        <v>4.4710750007652678E-3</v>
      </c>
      <c r="O171" s="1">
        <f t="shared" ca="1" si="18"/>
        <v>7.2796532675302988E-3</v>
      </c>
      <c r="Q171" s="70">
        <f t="shared" si="19"/>
        <v>33493.774299999997</v>
      </c>
    </row>
    <row r="172" spans="1:17" x14ac:dyDescent="0.2">
      <c r="A172" s="30" t="s">
        <v>66</v>
      </c>
      <c r="B172" s="31" t="s">
        <v>44</v>
      </c>
      <c r="C172" s="32">
        <v>48512.274299999997</v>
      </c>
      <c r="D172" s="32"/>
      <c r="E172" s="1">
        <f t="shared" si="16"/>
        <v>11932.506404688223</v>
      </c>
      <c r="F172" s="1">
        <f t="shared" si="17"/>
        <v>11932.5</v>
      </c>
      <c r="G172" s="1">
        <f t="shared" si="20"/>
        <v>4.4710750007652678E-3</v>
      </c>
      <c r="J172" s="1">
        <f t="shared" si="21"/>
        <v>4.4710750007652678E-3</v>
      </c>
      <c r="O172" s="1">
        <f t="shared" ca="1" si="18"/>
        <v>7.2796532675302988E-3</v>
      </c>
      <c r="Q172" s="70">
        <f t="shared" si="19"/>
        <v>33493.774299999997</v>
      </c>
    </row>
    <row r="173" spans="1:17" x14ac:dyDescent="0.2">
      <c r="A173" s="33" t="s">
        <v>66</v>
      </c>
      <c r="B173" s="29"/>
      <c r="C173" s="32">
        <v>48513.321799999998</v>
      </c>
      <c r="D173" s="32"/>
      <c r="E173" s="1">
        <f t="shared" si="16"/>
        <v>11934.006918752168</v>
      </c>
      <c r="F173" s="1">
        <f t="shared" si="17"/>
        <v>11934</v>
      </c>
      <c r="G173" s="1">
        <f t="shared" si="20"/>
        <v>4.8299400004907511E-3</v>
      </c>
      <c r="J173" s="1">
        <f t="shared" si="21"/>
        <v>4.8299400004907511E-3</v>
      </c>
      <c r="O173" s="1">
        <f t="shared" ca="1" si="18"/>
        <v>7.2810084979339201E-3</v>
      </c>
      <c r="Q173" s="70">
        <f t="shared" si="19"/>
        <v>33494.821799999998</v>
      </c>
    </row>
    <row r="174" spans="1:17" x14ac:dyDescent="0.2">
      <c r="A174" s="30" t="s">
        <v>66</v>
      </c>
      <c r="B174" s="31"/>
      <c r="C174" s="32">
        <v>48513.321799999998</v>
      </c>
      <c r="D174" s="32"/>
      <c r="E174" s="1">
        <f t="shared" si="16"/>
        <v>11934.006918752168</v>
      </c>
      <c r="F174" s="1">
        <f t="shared" si="17"/>
        <v>11934</v>
      </c>
      <c r="G174" s="1">
        <f t="shared" si="20"/>
        <v>4.8299400004907511E-3</v>
      </c>
      <c r="J174" s="1">
        <f t="shared" si="21"/>
        <v>4.8299400004907511E-3</v>
      </c>
      <c r="O174" s="1">
        <f t="shared" ca="1" si="18"/>
        <v>7.2810084979339201E-3</v>
      </c>
      <c r="Q174" s="70">
        <f t="shared" si="19"/>
        <v>33494.821799999998</v>
      </c>
    </row>
    <row r="175" spans="1:17" x14ac:dyDescent="0.2">
      <c r="A175" s="33" t="s">
        <v>66</v>
      </c>
      <c r="B175" s="29"/>
      <c r="C175" s="32">
        <v>48513.326099999998</v>
      </c>
      <c r="D175" s="32"/>
      <c r="E175" s="1">
        <f t="shared" si="16"/>
        <v>11934.013078380307</v>
      </c>
      <c r="F175" s="1">
        <f t="shared" si="17"/>
        <v>11934</v>
      </c>
      <c r="G175" s="1">
        <f t="shared" si="20"/>
        <v>9.1299400010029785E-3</v>
      </c>
      <c r="J175" s="1">
        <f t="shared" si="21"/>
        <v>9.1299400010029785E-3</v>
      </c>
      <c r="O175" s="1">
        <f t="shared" ca="1" si="18"/>
        <v>7.2810084979339201E-3</v>
      </c>
      <c r="Q175" s="70">
        <f t="shared" si="19"/>
        <v>33494.826099999998</v>
      </c>
    </row>
    <row r="176" spans="1:17" x14ac:dyDescent="0.2">
      <c r="A176" s="30" t="s">
        <v>66</v>
      </c>
      <c r="B176" s="31"/>
      <c r="C176" s="32">
        <v>48513.326099999998</v>
      </c>
      <c r="D176" s="32"/>
      <c r="E176" s="1">
        <f t="shared" si="16"/>
        <v>11934.013078380307</v>
      </c>
      <c r="F176" s="1">
        <f t="shared" si="17"/>
        <v>11934</v>
      </c>
      <c r="G176" s="1">
        <f t="shared" si="20"/>
        <v>9.1299400010029785E-3</v>
      </c>
      <c r="J176" s="1">
        <f t="shared" si="21"/>
        <v>9.1299400010029785E-3</v>
      </c>
      <c r="O176" s="1">
        <f t="shared" ca="1" si="18"/>
        <v>7.2810084979339201E-3</v>
      </c>
      <c r="Q176" s="70">
        <f t="shared" si="19"/>
        <v>33494.826099999998</v>
      </c>
    </row>
    <row r="177" spans="1:17" x14ac:dyDescent="0.2">
      <c r="A177" s="33" t="s">
        <v>66</v>
      </c>
      <c r="B177" s="29" t="s">
        <v>44</v>
      </c>
      <c r="C177" s="32">
        <v>48526.2402</v>
      </c>
      <c r="D177" s="32"/>
      <c r="E177" s="1">
        <f t="shared" si="16"/>
        <v>11952.512160645852</v>
      </c>
      <c r="F177" s="1">
        <f t="shared" si="17"/>
        <v>11952.5</v>
      </c>
      <c r="G177" s="1">
        <f t="shared" si="20"/>
        <v>8.4892750019207597E-3</v>
      </c>
      <c r="J177" s="1">
        <f t="shared" si="21"/>
        <v>8.4892750019207597E-3</v>
      </c>
      <c r="O177" s="1">
        <f t="shared" ca="1" si="18"/>
        <v>7.2977230062452533E-3</v>
      </c>
      <c r="Q177" s="70">
        <f t="shared" si="19"/>
        <v>33507.7402</v>
      </c>
    </row>
    <row r="178" spans="1:17" x14ac:dyDescent="0.2">
      <c r="A178" s="30" t="s">
        <v>66</v>
      </c>
      <c r="B178" s="31" t="s">
        <v>44</v>
      </c>
      <c r="C178" s="32">
        <v>48526.2402</v>
      </c>
      <c r="D178" s="32"/>
      <c r="E178" s="1">
        <f t="shared" si="16"/>
        <v>11952.512160645852</v>
      </c>
      <c r="F178" s="1">
        <f t="shared" si="17"/>
        <v>11952.5</v>
      </c>
      <c r="G178" s="1">
        <f t="shared" si="20"/>
        <v>8.4892750019207597E-3</v>
      </c>
      <c r="J178" s="1">
        <f t="shared" si="21"/>
        <v>8.4892750019207597E-3</v>
      </c>
      <c r="O178" s="1">
        <f t="shared" ca="1" si="18"/>
        <v>7.2977230062452533E-3</v>
      </c>
      <c r="Q178" s="70">
        <f t="shared" si="19"/>
        <v>33507.7402</v>
      </c>
    </row>
    <row r="179" spans="1:17" x14ac:dyDescent="0.2">
      <c r="A179" s="33" t="s">
        <v>66</v>
      </c>
      <c r="B179" s="29" t="s">
        <v>44</v>
      </c>
      <c r="C179" s="32">
        <v>48526.240400000002</v>
      </c>
      <c r="D179" s="32"/>
      <c r="E179" s="1">
        <f t="shared" si="16"/>
        <v>11952.512447140189</v>
      </c>
      <c r="F179" s="1">
        <f t="shared" si="17"/>
        <v>11952.5</v>
      </c>
      <c r="G179" s="1">
        <f t="shared" si="20"/>
        <v>8.6892750041442923E-3</v>
      </c>
      <c r="J179" s="1">
        <f t="shared" si="21"/>
        <v>8.6892750041442923E-3</v>
      </c>
      <c r="O179" s="1">
        <f t="shared" ca="1" si="18"/>
        <v>7.2977230062452533E-3</v>
      </c>
      <c r="Q179" s="70">
        <f t="shared" si="19"/>
        <v>33507.740400000002</v>
      </c>
    </row>
    <row r="180" spans="1:17" x14ac:dyDescent="0.2">
      <c r="A180" s="30" t="s">
        <v>66</v>
      </c>
      <c r="B180" s="31" t="s">
        <v>44</v>
      </c>
      <c r="C180" s="32">
        <v>48526.240400000002</v>
      </c>
      <c r="D180" s="32"/>
      <c r="E180" s="1">
        <f t="shared" si="16"/>
        <v>11952.512447140189</v>
      </c>
      <c r="F180" s="1">
        <f t="shared" si="17"/>
        <v>11952.5</v>
      </c>
      <c r="G180" s="1">
        <f t="shared" si="20"/>
        <v>8.6892750041442923E-3</v>
      </c>
      <c r="J180" s="1">
        <f t="shared" si="21"/>
        <v>8.6892750041442923E-3</v>
      </c>
      <c r="O180" s="1">
        <f t="shared" ca="1" si="18"/>
        <v>7.2977230062452533E-3</v>
      </c>
      <c r="Q180" s="70">
        <f t="shared" si="19"/>
        <v>33507.740400000002</v>
      </c>
    </row>
    <row r="181" spans="1:17" x14ac:dyDescent="0.2">
      <c r="A181" s="33" t="s">
        <v>66</v>
      </c>
      <c r="B181" s="29"/>
      <c r="C181" s="32">
        <v>48527.285400000001</v>
      </c>
      <c r="D181" s="32"/>
      <c r="E181" s="1">
        <f t="shared" si="16"/>
        <v>11954.009380024978</v>
      </c>
      <c r="F181" s="1">
        <f t="shared" si="17"/>
        <v>11954</v>
      </c>
      <c r="G181" s="1">
        <f t="shared" si="20"/>
        <v>6.5481400015414692E-3</v>
      </c>
      <c r="J181" s="1">
        <f t="shared" si="21"/>
        <v>6.5481400015414692E-3</v>
      </c>
      <c r="O181" s="1">
        <f t="shared" ca="1" si="18"/>
        <v>7.2990782366488746E-3</v>
      </c>
      <c r="Q181" s="70">
        <f t="shared" si="19"/>
        <v>33508.785400000001</v>
      </c>
    </row>
    <row r="182" spans="1:17" x14ac:dyDescent="0.2">
      <c r="A182" s="30" t="s">
        <v>66</v>
      </c>
      <c r="B182" s="31"/>
      <c r="C182" s="32">
        <v>48527.285400000001</v>
      </c>
      <c r="D182" s="32"/>
      <c r="E182" s="1">
        <f t="shared" si="16"/>
        <v>11954.009380024978</v>
      </c>
      <c r="F182" s="1">
        <f t="shared" si="17"/>
        <v>11954</v>
      </c>
      <c r="G182" s="1">
        <f t="shared" si="20"/>
        <v>6.5481400015414692E-3</v>
      </c>
      <c r="J182" s="1">
        <f t="shared" si="21"/>
        <v>6.5481400015414692E-3</v>
      </c>
      <c r="O182" s="1">
        <f t="shared" ca="1" si="18"/>
        <v>7.2990782366488746E-3</v>
      </c>
      <c r="Q182" s="70">
        <f t="shared" si="19"/>
        <v>33508.785400000001</v>
      </c>
    </row>
    <row r="183" spans="1:17" x14ac:dyDescent="0.2">
      <c r="A183" s="33" t="s">
        <v>66</v>
      </c>
      <c r="B183" s="29" t="s">
        <v>44</v>
      </c>
      <c r="C183" s="32">
        <v>48528.336199999998</v>
      </c>
      <c r="D183" s="32"/>
      <c r="E183" s="1">
        <f t="shared" si="16"/>
        <v>11955.514621245395</v>
      </c>
      <c r="F183" s="1">
        <f t="shared" si="17"/>
        <v>11955.5</v>
      </c>
      <c r="G183" s="1">
        <f t="shared" si="20"/>
        <v>1.0207004997937474E-2</v>
      </c>
      <c r="J183" s="1">
        <f t="shared" si="21"/>
        <v>1.0207004997937474E-2</v>
      </c>
      <c r="O183" s="1">
        <f t="shared" ca="1" si="18"/>
        <v>7.3004334670524959E-3</v>
      </c>
      <c r="Q183" s="70">
        <f t="shared" si="19"/>
        <v>33509.836199999998</v>
      </c>
    </row>
    <row r="184" spans="1:17" x14ac:dyDescent="0.2">
      <c r="A184" s="30" t="s">
        <v>66</v>
      </c>
      <c r="B184" s="31" t="s">
        <v>44</v>
      </c>
      <c r="C184" s="32">
        <v>48528.336199999998</v>
      </c>
      <c r="D184" s="32"/>
      <c r="E184" s="1">
        <f t="shared" si="16"/>
        <v>11955.514621245395</v>
      </c>
      <c r="F184" s="1">
        <f t="shared" si="17"/>
        <v>11955.5</v>
      </c>
      <c r="G184" s="1">
        <f t="shared" si="20"/>
        <v>1.0207004997937474E-2</v>
      </c>
      <c r="J184" s="1">
        <f t="shared" si="21"/>
        <v>1.0207004997937474E-2</v>
      </c>
      <c r="O184" s="1">
        <f t="shared" ca="1" si="18"/>
        <v>7.3004334670524959E-3</v>
      </c>
      <c r="Q184" s="70">
        <f t="shared" si="19"/>
        <v>33509.836199999998</v>
      </c>
    </row>
    <row r="185" spans="1:17" x14ac:dyDescent="0.2">
      <c r="A185" s="33" t="s">
        <v>66</v>
      </c>
      <c r="B185" s="29" t="s">
        <v>44</v>
      </c>
      <c r="C185" s="32">
        <v>48528.336799999997</v>
      </c>
      <c r="D185" s="32"/>
      <c r="E185" s="1">
        <f t="shared" si="16"/>
        <v>11955.515480728389</v>
      </c>
      <c r="F185" s="1">
        <f t="shared" si="17"/>
        <v>11955.5</v>
      </c>
      <c r="G185" s="1">
        <f t="shared" si="20"/>
        <v>1.0807004997332115E-2</v>
      </c>
      <c r="J185" s="1">
        <f t="shared" si="21"/>
        <v>1.0807004997332115E-2</v>
      </c>
      <c r="O185" s="1">
        <f t="shared" ca="1" si="18"/>
        <v>7.3004334670524959E-3</v>
      </c>
      <c r="Q185" s="70">
        <f t="shared" si="19"/>
        <v>33509.836799999997</v>
      </c>
    </row>
    <row r="186" spans="1:17" x14ac:dyDescent="0.2">
      <c r="A186" s="30" t="s">
        <v>66</v>
      </c>
      <c r="B186" s="31" t="s">
        <v>44</v>
      </c>
      <c r="C186" s="32">
        <v>48528.336799999997</v>
      </c>
      <c r="D186" s="32"/>
      <c r="E186" s="1">
        <f t="shared" si="16"/>
        <v>11955.515480728389</v>
      </c>
      <c r="F186" s="1">
        <f t="shared" si="17"/>
        <v>11955.5</v>
      </c>
      <c r="G186" s="1">
        <f t="shared" si="20"/>
        <v>1.0807004997332115E-2</v>
      </c>
      <c r="J186" s="1">
        <f t="shared" si="21"/>
        <v>1.0807004997332115E-2</v>
      </c>
      <c r="O186" s="1">
        <f t="shared" ca="1" si="18"/>
        <v>7.3004334670524959E-3</v>
      </c>
      <c r="Q186" s="70">
        <f t="shared" si="19"/>
        <v>33509.836799999997</v>
      </c>
    </row>
    <row r="187" spans="1:17" x14ac:dyDescent="0.2">
      <c r="A187" s="24" t="s">
        <v>68</v>
      </c>
      <c r="B187" s="25" t="s">
        <v>45</v>
      </c>
      <c r="C187" s="26">
        <v>49199.553699999997</v>
      </c>
      <c r="D187" s="27"/>
      <c r="E187" s="1">
        <f t="shared" si="16"/>
        <v>12917.014667750585</v>
      </c>
      <c r="F187" s="1">
        <f t="shared" si="17"/>
        <v>12917</v>
      </c>
      <c r="G187" s="1">
        <f t="shared" si="20"/>
        <v>1.0239470000669826E-2</v>
      </c>
      <c r="J187" s="1">
        <f t="shared" si="21"/>
        <v>1.0239470000669826E-2</v>
      </c>
      <c r="O187" s="1">
        <f t="shared" ca="1" si="18"/>
        <v>8.1691361557739098E-3</v>
      </c>
      <c r="Q187" s="70">
        <f t="shared" si="19"/>
        <v>34181.053699999997</v>
      </c>
    </row>
    <row r="188" spans="1:17" x14ac:dyDescent="0.2">
      <c r="A188" s="30" t="s">
        <v>69</v>
      </c>
      <c r="B188" s="31" t="s">
        <v>44</v>
      </c>
      <c r="C188" s="32">
        <v>49563.244500000001</v>
      </c>
      <c r="D188" s="32"/>
      <c r="E188" s="1">
        <f t="shared" si="16"/>
        <v>13437.991431785364</v>
      </c>
      <c r="F188" s="1">
        <f t="shared" si="17"/>
        <v>13438</v>
      </c>
      <c r="G188" s="1">
        <f t="shared" ref="G188:G210" si="22">+C188-(C$7+F188*C$8)</f>
        <v>-5.9814199994434603E-3</v>
      </c>
      <c r="J188" s="1">
        <f t="shared" si="21"/>
        <v>-5.9814199994434603E-3</v>
      </c>
      <c r="O188" s="1">
        <f t="shared" ca="1" si="18"/>
        <v>8.6398528492984614E-3</v>
      </c>
      <c r="Q188" s="70">
        <f t="shared" si="19"/>
        <v>34544.744500000001</v>
      </c>
    </row>
    <row r="189" spans="1:17" x14ac:dyDescent="0.2">
      <c r="A189" s="30" t="s">
        <v>69</v>
      </c>
      <c r="B189" s="31" t="s">
        <v>44</v>
      </c>
      <c r="C189" s="32">
        <v>49563.2595</v>
      </c>
      <c r="D189" s="32"/>
      <c r="E189" s="1">
        <f t="shared" si="16"/>
        <v>13438.012918860264</v>
      </c>
      <c r="F189" s="1">
        <f t="shared" si="17"/>
        <v>13438</v>
      </c>
      <c r="G189" s="1">
        <f t="shared" si="22"/>
        <v>9.0185799999744631E-3</v>
      </c>
      <c r="J189" s="1">
        <f t="shared" si="21"/>
        <v>9.0185799999744631E-3</v>
      </c>
      <c r="O189" s="1">
        <f t="shared" ca="1" si="18"/>
        <v>8.6398528492984614E-3</v>
      </c>
      <c r="Q189" s="70">
        <f t="shared" si="19"/>
        <v>34544.7595</v>
      </c>
    </row>
    <row r="190" spans="1:17" x14ac:dyDescent="0.2">
      <c r="A190" s="30" t="s">
        <v>69</v>
      </c>
      <c r="B190" s="31" t="s">
        <v>44</v>
      </c>
      <c r="C190" s="32">
        <v>49563.260699999999</v>
      </c>
      <c r="D190" s="32"/>
      <c r="E190" s="1">
        <f t="shared" si="16"/>
        <v>13438.014637826254</v>
      </c>
      <c r="F190" s="1">
        <f t="shared" si="17"/>
        <v>13438</v>
      </c>
      <c r="G190" s="1">
        <f t="shared" si="22"/>
        <v>1.0218579998763744E-2</v>
      </c>
      <c r="J190" s="1">
        <f t="shared" si="21"/>
        <v>1.0218579998763744E-2</v>
      </c>
      <c r="O190" s="1">
        <f t="shared" ca="1" si="18"/>
        <v>8.6398528492984614E-3</v>
      </c>
      <c r="Q190" s="70">
        <f t="shared" si="19"/>
        <v>34544.760699999999</v>
      </c>
    </row>
    <row r="191" spans="1:17" x14ac:dyDescent="0.2">
      <c r="A191" s="30" t="s">
        <v>69</v>
      </c>
      <c r="B191" s="31"/>
      <c r="C191" s="32">
        <v>49564.280100000004</v>
      </c>
      <c r="D191" s="32"/>
      <c r="E191" s="1">
        <f t="shared" si="16"/>
        <v>13439.474899436555</v>
      </c>
      <c r="F191" s="1">
        <f t="shared" si="17"/>
        <v>13439.5</v>
      </c>
      <c r="G191" s="1">
        <f t="shared" si="22"/>
        <v>-1.7522554997412954E-2</v>
      </c>
      <c r="J191" s="1">
        <f t="shared" si="21"/>
        <v>-1.7522554997412954E-2</v>
      </c>
      <c r="O191" s="1">
        <f t="shared" ca="1" si="18"/>
        <v>8.6412080797020827E-3</v>
      </c>
      <c r="Q191" s="70">
        <f t="shared" si="19"/>
        <v>34545.780100000004</v>
      </c>
    </row>
    <row r="192" spans="1:17" x14ac:dyDescent="0.2">
      <c r="A192" s="30" t="s">
        <v>69</v>
      </c>
      <c r="B192" s="31"/>
      <c r="C192" s="32">
        <v>49564.294800000003</v>
      </c>
      <c r="D192" s="32"/>
      <c r="E192" s="1">
        <f t="shared" si="16"/>
        <v>13439.495956769959</v>
      </c>
      <c r="F192" s="1">
        <f t="shared" si="17"/>
        <v>13439.5</v>
      </c>
      <c r="G192" s="1">
        <f t="shared" si="22"/>
        <v>-2.8225549976923503E-3</v>
      </c>
      <c r="J192" s="1">
        <f t="shared" si="21"/>
        <v>-2.8225549976923503E-3</v>
      </c>
      <c r="O192" s="1">
        <f t="shared" ca="1" si="18"/>
        <v>8.6412080797020827E-3</v>
      </c>
      <c r="Q192" s="70">
        <f t="shared" si="19"/>
        <v>34545.794800000003</v>
      </c>
    </row>
    <row r="193" spans="1:17" x14ac:dyDescent="0.2">
      <c r="A193" s="30" t="s">
        <v>69</v>
      </c>
      <c r="B193" s="31"/>
      <c r="C193" s="32">
        <v>49564.311699999998</v>
      </c>
      <c r="D193" s="32"/>
      <c r="E193" s="1">
        <f t="shared" si="16"/>
        <v>13439.520165541007</v>
      </c>
      <c r="F193" s="1">
        <f t="shared" si="17"/>
        <v>13439.5</v>
      </c>
      <c r="G193" s="1">
        <f t="shared" si="22"/>
        <v>1.4077444997383282E-2</v>
      </c>
      <c r="J193" s="1">
        <f t="shared" si="21"/>
        <v>1.4077444997383282E-2</v>
      </c>
      <c r="O193" s="1">
        <f t="shared" ca="1" si="18"/>
        <v>8.6412080797020827E-3</v>
      </c>
      <c r="Q193" s="70">
        <f t="shared" si="19"/>
        <v>34545.811699999998</v>
      </c>
    </row>
    <row r="194" spans="1:17" x14ac:dyDescent="0.2">
      <c r="A194" s="30" t="s">
        <v>70</v>
      </c>
      <c r="B194" s="34" t="s">
        <v>44</v>
      </c>
      <c r="C194" s="32">
        <v>50329.411500000002</v>
      </c>
      <c r="D194" s="32">
        <v>5.0000000000000001E-4</v>
      </c>
      <c r="E194" s="1">
        <f t="shared" si="16"/>
        <v>14535.503946180095</v>
      </c>
      <c r="F194" s="1">
        <f t="shared" si="17"/>
        <v>14535.5</v>
      </c>
      <c r="G194" s="1">
        <f t="shared" si="22"/>
        <v>2.7548049984034151E-3</v>
      </c>
      <c r="J194" s="1">
        <f t="shared" si="21"/>
        <v>2.7548049984034151E-3</v>
      </c>
      <c r="O194" s="1">
        <f t="shared" ca="1" si="18"/>
        <v>9.6314297612815607E-3</v>
      </c>
      <c r="Q194" s="70">
        <f t="shared" si="19"/>
        <v>35310.911500000002</v>
      </c>
    </row>
    <row r="195" spans="1:17" x14ac:dyDescent="0.2">
      <c r="A195" s="30" t="s">
        <v>71</v>
      </c>
      <c r="B195" s="34" t="s">
        <v>45</v>
      </c>
      <c r="C195" s="32">
        <v>50640.4202</v>
      </c>
      <c r="D195" s="32">
        <v>2.0000000000000001E-4</v>
      </c>
      <c r="E195" s="1">
        <f t="shared" si="16"/>
        <v>14981.015094970939</v>
      </c>
      <c r="F195" s="1">
        <f t="shared" si="17"/>
        <v>14981</v>
      </c>
      <c r="G195" s="1">
        <f t="shared" si="22"/>
        <v>1.0537710004427936E-2</v>
      </c>
      <c r="J195" s="1">
        <f t="shared" si="21"/>
        <v>1.0537710004427936E-2</v>
      </c>
      <c r="O195" s="1">
        <f t="shared" ca="1" si="18"/>
        <v>1.0033933191157161E-2</v>
      </c>
      <c r="Q195" s="70">
        <f t="shared" si="19"/>
        <v>35621.9202</v>
      </c>
    </row>
    <row r="196" spans="1:17" x14ac:dyDescent="0.2">
      <c r="A196" s="30" t="s">
        <v>71</v>
      </c>
      <c r="B196" s="34" t="s">
        <v>44</v>
      </c>
      <c r="C196" s="32">
        <v>50669.390800000001</v>
      </c>
      <c r="D196" s="32">
        <v>2.0000000000000001E-4</v>
      </c>
      <c r="E196" s="1">
        <f t="shared" si="16"/>
        <v>15022.514658446687</v>
      </c>
      <c r="F196" s="1">
        <f t="shared" si="17"/>
        <v>15022.5</v>
      </c>
      <c r="G196" s="1">
        <f t="shared" si="22"/>
        <v>1.0232975000690203E-2</v>
      </c>
      <c r="J196" s="1">
        <f t="shared" si="21"/>
        <v>1.0232975000690203E-2</v>
      </c>
      <c r="O196" s="1">
        <f t="shared" ca="1" si="18"/>
        <v>1.0071427898990692E-2</v>
      </c>
      <c r="Q196" s="70">
        <f t="shared" si="19"/>
        <v>35650.890800000001</v>
      </c>
    </row>
    <row r="197" spans="1:17" x14ac:dyDescent="0.2">
      <c r="A197" s="28" t="s">
        <v>71</v>
      </c>
      <c r="B197" s="35" t="s">
        <v>44</v>
      </c>
      <c r="C197" s="32">
        <v>50669.390800000001</v>
      </c>
      <c r="D197" s="36">
        <v>2.0000000000000001E-4</v>
      </c>
      <c r="E197" s="1">
        <f t="shared" si="16"/>
        <v>15022.514658446687</v>
      </c>
      <c r="F197" s="1">
        <f t="shared" si="17"/>
        <v>15022.5</v>
      </c>
      <c r="G197" s="1">
        <f t="shared" si="22"/>
        <v>1.0232975000690203E-2</v>
      </c>
      <c r="J197" s="1">
        <f t="shared" si="21"/>
        <v>1.0232975000690203E-2</v>
      </c>
      <c r="O197" s="1">
        <f t="shared" ca="1" si="18"/>
        <v>1.0071427898990692E-2</v>
      </c>
      <c r="Q197" s="70">
        <f t="shared" si="19"/>
        <v>35650.890800000001</v>
      </c>
    </row>
    <row r="198" spans="1:17" x14ac:dyDescent="0.2">
      <c r="A198" s="24" t="s">
        <v>72</v>
      </c>
      <c r="B198" s="25" t="s">
        <v>44</v>
      </c>
      <c r="C198" s="26">
        <v>51032.397199999999</v>
      </c>
      <c r="D198" s="27"/>
      <c r="E198" s="1">
        <f t="shared" si="16"/>
        <v>15542.511038877294</v>
      </c>
      <c r="F198" s="1">
        <f t="shared" si="17"/>
        <v>15542.5</v>
      </c>
      <c r="G198" s="1">
        <f t="shared" si="22"/>
        <v>7.7061749980202876E-3</v>
      </c>
      <c r="J198" s="1">
        <f t="shared" si="21"/>
        <v>7.7061749980202876E-3</v>
      </c>
      <c r="O198" s="1">
        <f t="shared" ca="1" si="18"/>
        <v>1.0541241105579495E-2</v>
      </c>
      <c r="Q198" s="70">
        <f t="shared" si="19"/>
        <v>36013.897199999999</v>
      </c>
    </row>
    <row r="199" spans="1:17" x14ac:dyDescent="0.2">
      <c r="A199" s="28" t="s">
        <v>72</v>
      </c>
      <c r="B199" s="29" t="s">
        <v>44</v>
      </c>
      <c r="C199" s="32">
        <v>51032.397219999999</v>
      </c>
      <c r="D199" s="32">
        <v>8.0000000000000007E-5</v>
      </c>
      <c r="E199" s="1">
        <f t="shared" si="16"/>
        <v>15542.511067526726</v>
      </c>
      <c r="F199" s="1">
        <f t="shared" si="17"/>
        <v>15542.5</v>
      </c>
      <c r="G199" s="1">
        <f t="shared" si="22"/>
        <v>7.7261749975150451E-3</v>
      </c>
      <c r="J199" s="1">
        <f t="shared" si="21"/>
        <v>7.7261749975150451E-3</v>
      </c>
      <c r="O199" s="1">
        <f t="shared" ca="1" si="18"/>
        <v>1.0541241105579495E-2</v>
      </c>
      <c r="Q199" s="70">
        <f t="shared" si="19"/>
        <v>36013.897219999999</v>
      </c>
    </row>
    <row r="200" spans="1:17" x14ac:dyDescent="0.2">
      <c r="A200" s="28" t="s">
        <v>72</v>
      </c>
      <c r="B200" s="29" t="s">
        <v>44</v>
      </c>
      <c r="C200" s="32">
        <v>51032.397499999999</v>
      </c>
      <c r="D200" s="32">
        <v>2.0000000000000001E-4</v>
      </c>
      <c r="E200" s="1">
        <f t="shared" si="16"/>
        <v>15542.511468618792</v>
      </c>
      <c r="F200" s="1">
        <f t="shared" si="17"/>
        <v>15542.5</v>
      </c>
      <c r="G200" s="1">
        <f t="shared" si="22"/>
        <v>8.0061749977176078E-3</v>
      </c>
      <c r="J200" s="1">
        <f t="shared" si="21"/>
        <v>8.0061749977176078E-3</v>
      </c>
      <c r="O200" s="1">
        <f t="shared" ca="1" si="18"/>
        <v>1.0541241105579495E-2</v>
      </c>
      <c r="Q200" s="70">
        <f t="shared" si="19"/>
        <v>36013.897499999999</v>
      </c>
    </row>
    <row r="201" spans="1:17" x14ac:dyDescent="0.2">
      <c r="A201" s="28" t="s">
        <v>72</v>
      </c>
      <c r="B201" s="29" t="s">
        <v>44</v>
      </c>
      <c r="C201" s="32">
        <v>51032.400300000001</v>
      </c>
      <c r="D201" s="32">
        <v>4.0000000000000002E-4</v>
      </c>
      <c r="E201" s="1">
        <f t="shared" si="16"/>
        <v>15542.515479539443</v>
      </c>
      <c r="F201" s="1">
        <f t="shared" si="17"/>
        <v>15542.5</v>
      </c>
      <c r="G201" s="1">
        <f t="shared" si="22"/>
        <v>1.0806174999743234E-2</v>
      </c>
      <c r="J201" s="1">
        <f t="shared" si="21"/>
        <v>1.0806174999743234E-2</v>
      </c>
      <c r="O201" s="1">
        <f t="shared" ca="1" si="18"/>
        <v>1.0541241105579495E-2</v>
      </c>
      <c r="Q201" s="70">
        <f t="shared" si="19"/>
        <v>36013.900300000001</v>
      </c>
    </row>
    <row r="202" spans="1:17" x14ac:dyDescent="0.2">
      <c r="A202" s="28" t="s">
        <v>72</v>
      </c>
      <c r="B202" s="29" t="s">
        <v>44</v>
      </c>
      <c r="C202" s="32">
        <v>51034.492100000003</v>
      </c>
      <c r="D202" s="32">
        <v>2.9999999999999997E-4</v>
      </c>
      <c r="E202" s="1">
        <f t="shared" si="16"/>
        <v>15545.511923758018</v>
      </c>
      <c r="F202" s="1">
        <f t="shared" si="17"/>
        <v>15545.5</v>
      </c>
      <c r="G202" s="1">
        <f t="shared" si="22"/>
        <v>8.3239049999974668E-3</v>
      </c>
      <c r="J202" s="1">
        <f t="shared" si="21"/>
        <v>8.3239049999974668E-3</v>
      </c>
      <c r="O202" s="1">
        <f t="shared" ca="1" si="18"/>
        <v>1.0543951566386739E-2</v>
      </c>
      <c r="Q202" s="70">
        <f t="shared" si="19"/>
        <v>36015.992100000003</v>
      </c>
    </row>
    <row r="203" spans="1:17" x14ac:dyDescent="0.2">
      <c r="A203" s="28" t="s">
        <v>72</v>
      </c>
      <c r="B203" s="29" t="s">
        <v>44</v>
      </c>
      <c r="C203" s="32">
        <v>51034.492299999998</v>
      </c>
      <c r="D203" s="32">
        <v>2.0000000000000001E-4</v>
      </c>
      <c r="E203" s="1">
        <f t="shared" si="16"/>
        <v>15545.512210252344</v>
      </c>
      <c r="F203" s="1">
        <f t="shared" si="17"/>
        <v>15545.5</v>
      </c>
      <c r="G203" s="1">
        <f t="shared" si="22"/>
        <v>8.5239049949450418E-3</v>
      </c>
      <c r="J203" s="1">
        <f t="shared" si="21"/>
        <v>8.5239049949450418E-3</v>
      </c>
      <c r="O203" s="1">
        <f t="shared" ca="1" si="18"/>
        <v>1.0543951566386739E-2</v>
      </c>
      <c r="Q203" s="70">
        <f t="shared" si="19"/>
        <v>36015.992299999998</v>
      </c>
    </row>
    <row r="204" spans="1:17" x14ac:dyDescent="0.2">
      <c r="A204" s="28" t="s">
        <v>72</v>
      </c>
      <c r="B204" s="29" t="s">
        <v>44</v>
      </c>
      <c r="C204" s="32">
        <v>51034.4925</v>
      </c>
      <c r="D204" s="32">
        <v>4.0000000000000002E-4</v>
      </c>
      <c r="E204" s="1">
        <f t="shared" si="16"/>
        <v>15545.512496746678</v>
      </c>
      <c r="F204" s="1">
        <f t="shared" si="17"/>
        <v>15545.5</v>
      </c>
      <c r="G204" s="1">
        <f t="shared" si="22"/>
        <v>8.7239049971685745E-3</v>
      </c>
      <c r="J204" s="1">
        <f t="shared" si="21"/>
        <v>8.7239049971685745E-3</v>
      </c>
      <c r="O204" s="1">
        <f t="shared" ca="1" si="18"/>
        <v>1.0543951566386739E-2</v>
      </c>
      <c r="Q204" s="70">
        <f t="shared" si="19"/>
        <v>36015.9925</v>
      </c>
    </row>
    <row r="205" spans="1:17" x14ac:dyDescent="0.2">
      <c r="A205" s="28" t="s">
        <v>72</v>
      </c>
      <c r="B205" s="29" t="s">
        <v>44</v>
      </c>
      <c r="C205" s="32">
        <v>51041.472600000001</v>
      </c>
      <c r="D205" s="32">
        <v>1E-4</v>
      </c>
      <c r="E205" s="1">
        <f t="shared" si="16"/>
        <v>15555.51129218126</v>
      </c>
      <c r="F205" s="1">
        <f t="shared" si="17"/>
        <v>15555.5</v>
      </c>
      <c r="G205" s="1">
        <f t="shared" si="22"/>
        <v>7.8830049969838001E-3</v>
      </c>
      <c r="J205" s="1">
        <f t="shared" si="21"/>
        <v>7.8830049969838001E-3</v>
      </c>
      <c r="O205" s="1">
        <f t="shared" ca="1" si="18"/>
        <v>1.0552986435744215E-2</v>
      </c>
      <c r="Q205" s="70">
        <f t="shared" si="19"/>
        <v>36022.972600000001</v>
      </c>
    </row>
    <row r="206" spans="1:17" x14ac:dyDescent="0.2">
      <c r="A206" s="28" t="s">
        <v>72</v>
      </c>
      <c r="B206" s="29" t="s">
        <v>44</v>
      </c>
      <c r="C206" s="32">
        <v>51041.473700000002</v>
      </c>
      <c r="D206" s="32">
        <v>4.0000000000000002E-4</v>
      </c>
      <c r="E206" s="1">
        <f t="shared" si="16"/>
        <v>15555.512867900088</v>
      </c>
      <c r="F206" s="1">
        <f t="shared" si="17"/>
        <v>15555.5</v>
      </c>
      <c r="G206" s="1">
        <f t="shared" si="22"/>
        <v>8.9830049982992932E-3</v>
      </c>
      <c r="J206" s="1">
        <f t="shared" si="21"/>
        <v>8.9830049982992932E-3</v>
      </c>
      <c r="O206" s="1">
        <f t="shared" ca="1" si="18"/>
        <v>1.0552986435744215E-2</v>
      </c>
      <c r="Q206" s="70">
        <f t="shared" si="19"/>
        <v>36022.973700000002</v>
      </c>
    </row>
    <row r="207" spans="1:17" x14ac:dyDescent="0.2">
      <c r="A207" s="28" t="s">
        <v>72</v>
      </c>
      <c r="B207" s="29" t="s">
        <v>44</v>
      </c>
      <c r="C207" s="32">
        <v>51041.473899999997</v>
      </c>
      <c r="D207" s="32">
        <v>2.0000000000000001E-4</v>
      </c>
      <c r="E207" s="1">
        <f t="shared" si="16"/>
        <v>15555.513154394414</v>
      </c>
      <c r="F207" s="1">
        <f t="shared" si="17"/>
        <v>15555.5</v>
      </c>
      <c r="G207" s="1">
        <f t="shared" si="22"/>
        <v>9.1830049932468683E-3</v>
      </c>
      <c r="J207" s="1">
        <f t="shared" si="21"/>
        <v>9.1830049932468683E-3</v>
      </c>
      <c r="O207" s="1">
        <f t="shared" ca="1" si="18"/>
        <v>1.0552986435744215E-2</v>
      </c>
      <c r="Q207" s="70">
        <f t="shared" si="19"/>
        <v>36022.973899999997</v>
      </c>
    </row>
    <row r="208" spans="1:17" x14ac:dyDescent="0.2">
      <c r="A208" s="32" t="s">
        <v>73</v>
      </c>
      <c r="B208" s="31" t="s">
        <v>45</v>
      </c>
      <c r="C208" s="32">
        <v>51389.474300000002</v>
      </c>
      <c r="D208" s="32">
        <v>2.0000000000000001E-4</v>
      </c>
      <c r="E208" s="1">
        <f t="shared" si="16"/>
        <v>16054.013865093746</v>
      </c>
      <c r="F208" s="1">
        <f t="shared" si="17"/>
        <v>16054</v>
      </c>
      <c r="G208" s="1">
        <f t="shared" si="22"/>
        <v>9.6791399992071092E-3</v>
      </c>
      <c r="J208" s="1">
        <f t="shared" si="21"/>
        <v>9.6791399992071092E-3</v>
      </c>
      <c r="O208" s="1">
        <f t="shared" ca="1" si="18"/>
        <v>1.1003374673214444E-2</v>
      </c>
      <c r="Q208" s="70">
        <f t="shared" si="19"/>
        <v>36370.974300000002</v>
      </c>
    </row>
    <row r="209" spans="1:21" x14ac:dyDescent="0.2">
      <c r="A209" s="32" t="s">
        <v>73</v>
      </c>
      <c r="B209" s="31" t="s">
        <v>44</v>
      </c>
      <c r="C209" s="32">
        <v>51390.52</v>
      </c>
      <c r="D209" s="32">
        <v>2.9999999999999997E-4</v>
      </c>
      <c r="E209" s="1">
        <f t="shared" si="16"/>
        <v>16055.511800708693</v>
      </c>
      <c r="F209" s="1">
        <f t="shared" si="17"/>
        <v>16055.5</v>
      </c>
      <c r="G209" s="1">
        <f t="shared" si="22"/>
        <v>8.238004993472714E-3</v>
      </c>
      <c r="J209" s="1">
        <f t="shared" si="21"/>
        <v>8.238004993472714E-3</v>
      </c>
      <c r="O209" s="1">
        <f t="shared" ca="1" si="18"/>
        <v>1.1004729903618065E-2</v>
      </c>
      <c r="Q209" s="70">
        <f t="shared" si="19"/>
        <v>36372.019999999997</v>
      </c>
    </row>
    <row r="210" spans="1:21" x14ac:dyDescent="0.2">
      <c r="A210" s="32" t="s">
        <v>73</v>
      </c>
      <c r="B210" s="31" t="s">
        <v>44</v>
      </c>
      <c r="C210" s="32">
        <v>51390.52</v>
      </c>
      <c r="D210" s="32">
        <v>2.9999999999999997E-4</v>
      </c>
      <c r="E210" s="1">
        <f t="shared" si="16"/>
        <v>16055.511800708693</v>
      </c>
      <c r="F210" s="1">
        <f t="shared" si="17"/>
        <v>16055.5</v>
      </c>
      <c r="G210" s="1">
        <f t="shared" si="22"/>
        <v>8.238004993472714E-3</v>
      </c>
      <c r="J210" s="1">
        <f t="shared" si="21"/>
        <v>8.238004993472714E-3</v>
      </c>
      <c r="O210" s="1">
        <f t="shared" ca="1" si="18"/>
        <v>1.1004729903618065E-2</v>
      </c>
      <c r="Q210" s="70">
        <f t="shared" si="19"/>
        <v>36372.019999999997</v>
      </c>
    </row>
    <row r="211" spans="1:21" x14ac:dyDescent="0.2">
      <c r="A211" s="28" t="s">
        <v>74</v>
      </c>
      <c r="B211" s="35"/>
      <c r="C211" s="37">
        <v>52141.423999999999</v>
      </c>
      <c r="D211" s="36">
        <v>3.0000000000000001E-3</v>
      </c>
      <c r="E211" s="1">
        <f t="shared" si="16"/>
        <v>17131.1605001555</v>
      </c>
      <c r="F211" s="1">
        <f t="shared" si="17"/>
        <v>17131</v>
      </c>
      <c r="O211" s="1">
        <f t="shared" ca="1" si="18"/>
        <v>1.1976430103014716E-2</v>
      </c>
      <c r="Q211" s="70">
        <f t="shared" si="19"/>
        <v>37122.923999999999</v>
      </c>
      <c r="U211" s="13">
        <v>0.11204421000002185</v>
      </c>
    </row>
    <row r="212" spans="1:21" x14ac:dyDescent="0.2">
      <c r="A212" s="28" t="s">
        <v>75</v>
      </c>
      <c r="B212" s="29" t="s">
        <v>45</v>
      </c>
      <c r="C212" s="32">
        <v>52492.466999999997</v>
      </c>
      <c r="D212" s="36">
        <v>2.0000000000000001E-4</v>
      </c>
      <c r="E212" s="1">
        <f t="shared" si="16"/>
        <v>17634.019649127807</v>
      </c>
      <c r="F212" s="1">
        <f t="shared" si="17"/>
        <v>17634</v>
      </c>
      <c r="G212" s="1">
        <f t="shared" ref="G212:G232" si="23">+C212-(C$7+F212*C$8)</f>
        <v>1.3716939996811561E-2</v>
      </c>
      <c r="J212" s="1">
        <f>+G212</f>
        <v>1.3716939996811561E-2</v>
      </c>
      <c r="O212" s="1">
        <f t="shared" ca="1" si="18"/>
        <v>1.2430884031695811E-2</v>
      </c>
      <c r="Q212" s="70">
        <f t="shared" si="19"/>
        <v>37473.966999999997</v>
      </c>
    </row>
    <row r="213" spans="1:21" x14ac:dyDescent="0.2">
      <c r="A213" s="28" t="s">
        <v>75</v>
      </c>
      <c r="B213" s="29" t="s">
        <v>44</v>
      </c>
      <c r="C213" s="32">
        <v>52512.3626</v>
      </c>
      <c r="D213" s="36">
        <v>4.0000000000000002E-4</v>
      </c>
      <c r="E213" s="1">
        <f t="shared" ref="E213:E232" si="24">+(C213-C$7)/C$8</f>
        <v>17662.519532288265</v>
      </c>
      <c r="F213" s="1">
        <f t="shared" ref="F213:F233" si="25">ROUND(2*E213,0)/2</f>
        <v>17662.5</v>
      </c>
      <c r="G213" s="1">
        <f t="shared" si="23"/>
        <v>1.3635374998557381E-2</v>
      </c>
      <c r="J213" s="1">
        <f>+G213</f>
        <v>1.3635374998557381E-2</v>
      </c>
      <c r="O213" s="1">
        <f t="shared" ref="O213:O232" ca="1" si="26">+C$11+C$12*$F213</f>
        <v>1.2456633409364619E-2</v>
      </c>
      <c r="Q213" s="70">
        <f t="shared" ref="Q213:Q232" si="27">+C213-15018.5</f>
        <v>37493.8626</v>
      </c>
    </row>
    <row r="214" spans="1:21" x14ac:dyDescent="0.2">
      <c r="A214" s="38" t="s">
        <v>76</v>
      </c>
      <c r="B214" s="34" t="s">
        <v>44</v>
      </c>
      <c r="C214" s="32">
        <v>52898.41</v>
      </c>
      <c r="D214" s="32">
        <v>1E-4</v>
      </c>
      <c r="E214" s="1">
        <f t="shared" si="24"/>
        <v>18215.521492238968</v>
      </c>
      <c r="F214" s="1">
        <f t="shared" si="25"/>
        <v>18215.5</v>
      </c>
      <c r="G214" s="1">
        <f t="shared" si="23"/>
        <v>1.5003605003585108E-2</v>
      </c>
      <c r="K214" s="1">
        <f>+G214</f>
        <v>1.5003605003585108E-2</v>
      </c>
      <c r="O214" s="1">
        <f t="shared" ca="1" si="26"/>
        <v>1.2956261684833098E-2</v>
      </c>
      <c r="Q214" s="70">
        <f t="shared" si="27"/>
        <v>37879.910000000003</v>
      </c>
    </row>
    <row r="215" spans="1:21" x14ac:dyDescent="0.2">
      <c r="A215" s="38" t="s">
        <v>77</v>
      </c>
      <c r="B215" s="34" t="s">
        <v>44</v>
      </c>
      <c r="C215" s="32">
        <v>53571.371500000001</v>
      </c>
      <c r="D215" s="32">
        <v>2.9999999999999997E-4</v>
      </c>
      <c r="E215" s="1">
        <f t="shared" si="24"/>
        <v>19179.519769319348</v>
      </c>
      <c r="F215" s="1">
        <f t="shared" si="25"/>
        <v>19179.5</v>
      </c>
      <c r="G215" s="1">
        <f t="shared" si="23"/>
        <v>1.3800845001242124E-2</v>
      </c>
      <c r="J215" s="1">
        <f>+G215</f>
        <v>1.3800845001242124E-2</v>
      </c>
      <c r="O215" s="1">
        <f t="shared" ca="1" si="26"/>
        <v>1.3827223090893881E-2</v>
      </c>
      <c r="Q215" s="70">
        <f t="shared" si="27"/>
        <v>38552.871500000001</v>
      </c>
    </row>
    <row r="216" spans="1:21" x14ac:dyDescent="0.2">
      <c r="A216" s="38" t="s">
        <v>77</v>
      </c>
      <c r="B216" s="34" t="s">
        <v>45</v>
      </c>
      <c r="C216" s="32">
        <v>53572.42</v>
      </c>
      <c r="D216" s="32">
        <v>4.0000000000000002E-4</v>
      </c>
      <c r="E216" s="1">
        <f t="shared" si="24"/>
        <v>19181.021715854949</v>
      </c>
      <c r="F216" s="1">
        <f t="shared" si="25"/>
        <v>19181</v>
      </c>
      <c r="G216" s="1">
        <f t="shared" si="23"/>
        <v>1.5159709997533355E-2</v>
      </c>
      <c r="J216" s="1">
        <f>+G216</f>
        <v>1.5159709997533355E-2</v>
      </c>
      <c r="O216" s="1">
        <f t="shared" ca="1" si="26"/>
        <v>1.3828578321297502E-2</v>
      </c>
      <c r="Q216" s="70">
        <f t="shared" si="27"/>
        <v>38553.919999999998</v>
      </c>
    </row>
    <row r="217" spans="1:21" x14ac:dyDescent="0.2">
      <c r="A217" s="39" t="s">
        <v>77</v>
      </c>
      <c r="B217" s="40" t="s">
        <v>44</v>
      </c>
      <c r="C217" s="27">
        <v>53573.464200000002</v>
      </c>
      <c r="D217" s="27">
        <v>5.0000000000000001E-4</v>
      </c>
      <c r="E217" s="1">
        <f t="shared" si="24"/>
        <v>19182.517502762417</v>
      </c>
      <c r="F217" s="1">
        <f t="shared" si="25"/>
        <v>19182.5</v>
      </c>
      <c r="G217" s="1">
        <f t="shared" si="23"/>
        <v>1.2218575000588316E-2</v>
      </c>
      <c r="J217" s="1">
        <f>+G217</f>
        <v>1.2218575000588316E-2</v>
      </c>
      <c r="O217" s="1">
        <f t="shared" ca="1" si="26"/>
        <v>1.3829933551701123E-2</v>
      </c>
      <c r="Q217" s="70">
        <f t="shared" si="27"/>
        <v>38554.964200000002</v>
      </c>
    </row>
    <row r="218" spans="1:21" x14ac:dyDescent="0.2">
      <c r="A218" s="27" t="s">
        <v>78</v>
      </c>
      <c r="B218" s="40" t="s">
        <v>44</v>
      </c>
      <c r="C218" s="41">
        <v>53599.299700000003</v>
      </c>
      <c r="D218" s="41">
        <v>5.9999999999999995E-4</v>
      </c>
      <c r="E218" s="1">
        <f t="shared" si="24"/>
        <v>19219.526124336626</v>
      </c>
      <c r="F218" s="1">
        <f t="shared" si="25"/>
        <v>19219.5</v>
      </c>
      <c r="G218" s="1">
        <f t="shared" si="23"/>
        <v>1.8237245007185265E-2</v>
      </c>
      <c r="K218" s="1">
        <f>+G218</f>
        <v>1.8237245007185265E-2</v>
      </c>
      <c r="O218" s="1">
        <f t="shared" ca="1" si="26"/>
        <v>1.3863362568323786E-2</v>
      </c>
      <c r="Q218" s="70">
        <f t="shared" si="27"/>
        <v>38580.799700000003</v>
      </c>
    </row>
    <row r="219" spans="1:21" x14ac:dyDescent="0.2">
      <c r="A219" s="27" t="s">
        <v>79</v>
      </c>
      <c r="B219" s="40" t="s">
        <v>44</v>
      </c>
      <c r="C219" s="41">
        <v>53599.299700000003</v>
      </c>
      <c r="D219" s="41">
        <v>5.9999999999999995E-4</v>
      </c>
      <c r="E219" s="1">
        <f t="shared" si="24"/>
        <v>19219.526124336626</v>
      </c>
      <c r="F219" s="1">
        <f t="shared" si="25"/>
        <v>19219.5</v>
      </c>
      <c r="G219" s="1">
        <f t="shared" si="23"/>
        <v>1.8237245007185265E-2</v>
      </c>
      <c r="J219" s="1">
        <f>+G219</f>
        <v>1.8237245007185265E-2</v>
      </c>
      <c r="O219" s="1">
        <f t="shared" ca="1" si="26"/>
        <v>1.3863362568323786E-2</v>
      </c>
      <c r="Q219" s="70">
        <f t="shared" si="27"/>
        <v>38580.799700000003</v>
      </c>
    </row>
    <row r="220" spans="1:21" x14ac:dyDescent="0.2">
      <c r="A220" s="42" t="s">
        <v>80</v>
      </c>
      <c r="B220" s="43" t="s">
        <v>44</v>
      </c>
      <c r="C220" s="44">
        <v>53936.476600000002</v>
      </c>
      <c r="D220" s="44">
        <v>4.0000000000000002E-4</v>
      </c>
      <c r="E220" s="1">
        <f t="shared" si="24"/>
        <v>19702.522478022987</v>
      </c>
      <c r="F220" s="1">
        <f t="shared" si="25"/>
        <v>19702.5</v>
      </c>
      <c r="G220" s="1">
        <f t="shared" si="23"/>
        <v>1.5691774999140762E-2</v>
      </c>
      <c r="K220" s="1">
        <f t="shared" ref="K220:K225" si="28">+G220</f>
        <v>1.5691774999140762E-2</v>
      </c>
      <c r="O220" s="1">
        <f t="shared" ca="1" si="26"/>
        <v>1.4299746758289928E-2</v>
      </c>
      <c r="Q220" s="70">
        <f t="shared" si="27"/>
        <v>38917.976600000002</v>
      </c>
    </row>
    <row r="221" spans="1:21" x14ac:dyDescent="0.2">
      <c r="A221" s="45" t="s">
        <v>81</v>
      </c>
      <c r="B221" s="46" t="s">
        <v>45</v>
      </c>
      <c r="C221" s="27">
        <v>54008.729399999997</v>
      </c>
      <c r="D221" s="27">
        <v>2.3E-3</v>
      </c>
      <c r="E221" s="1">
        <f t="shared" si="24"/>
        <v>19806.022566384992</v>
      </c>
      <c r="F221" s="1">
        <f t="shared" si="25"/>
        <v>19806</v>
      </c>
      <c r="G221" s="1">
        <f t="shared" si="23"/>
        <v>1.5753460000269115E-2</v>
      </c>
      <c r="K221" s="1">
        <f t="shared" si="28"/>
        <v>1.5753460000269115E-2</v>
      </c>
      <c r="O221" s="1">
        <f t="shared" ca="1" si="26"/>
        <v>1.4393257656139814E-2</v>
      </c>
      <c r="Q221" s="70">
        <f t="shared" si="27"/>
        <v>38990.229399999997</v>
      </c>
    </row>
    <row r="222" spans="1:21" x14ac:dyDescent="0.2">
      <c r="A222" s="45" t="s">
        <v>82</v>
      </c>
      <c r="B222" s="46" t="s">
        <v>45</v>
      </c>
      <c r="C222" s="27">
        <v>54008.729399999997</v>
      </c>
      <c r="D222" s="27">
        <v>2.3E-3</v>
      </c>
      <c r="E222" s="1">
        <f t="shared" si="24"/>
        <v>19806.022566384992</v>
      </c>
      <c r="F222" s="1">
        <f t="shared" si="25"/>
        <v>19806</v>
      </c>
      <c r="G222" s="1">
        <f t="shared" si="23"/>
        <v>1.5753460000269115E-2</v>
      </c>
      <c r="K222" s="1">
        <f t="shared" si="28"/>
        <v>1.5753460000269115E-2</v>
      </c>
      <c r="O222" s="1">
        <f t="shared" ca="1" si="26"/>
        <v>1.4393257656139814E-2</v>
      </c>
      <c r="Q222" s="70">
        <f t="shared" si="27"/>
        <v>38990.229399999997</v>
      </c>
    </row>
    <row r="223" spans="1:21" x14ac:dyDescent="0.2">
      <c r="A223" s="45" t="s">
        <v>81</v>
      </c>
      <c r="B223" s="46" t="s">
        <v>45</v>
      </c>
      <c r="C223" s="27">
        <v>54078.537799999998</v>
      </c>
      <c r="D223" s="27">
        <v>5.9999999999999995E-4</v>
      </c>
      <c r="E223" s="1">
        <f t="shared" si="24"/>
        <v>19906.021121021091</v>
      </c>
      <c r="F223" s="1">
        <f t="shared" si="25"/>
        <v>19906</v>
      </c>
      <c r="G223" s="1">
        <f t="shared" si="23"/>
        <v>1.4744460000656545E-2</v>
      </c>
      <c r="K223" s="1">
        <f t="shared" si="28"/>
        <v>1.4744460000656545E-2</v>
      </c>
      <c r="O223" s="1">
        <f t="shared" ca="1" si="26"/>
        <v>1.4483606349714585E-2</v>
      </c>
      <c r="Q223" s="70">
        <f t="shared" si="27"/>
        <v>39060.037799999998</v>
      </c>
    </row>
    <row r="224" spans="1:21" x14ac:dyDescent="0.2">
      <c r="A224" s="45" t="s">
        <v>82</v>
      </c>
      <c r="B224" s="46" t="s">
        <v>45</v>
      </c>
      <c r="C224" s="27">
        <v>54078.537799999998</v>
      </c>
      <c r="D224" s="27">
        <v>5.9999999999999995E-4</v>
      </c>
      <c r="E224" s="1">
        <f t="shared" si="24"/>
        <v>19906.021121021091</v>
      </c>
      <c r="F224" s="1">
        <f t="shared" si="25"/>
        <v>19906</v>
      </c>
      <c r="G224" s="1">
        <f t="shared" si="23"/>
        <v>1.4744460000656545E-2</v>
      </c>
      <c r="K224" s="1">
        <f t="shared" si="28"/>
        <v>1.4744460000656545E-2</v>
      </c>
      <c r="O224" s="1">
        <f t="shared" ca="1" si="26"/>
        <v>1.4483606349714585E-2</v>
      </c>
      <c r="Q224" s="70">
        <f t="shared" si="27"/>
        <v>39060.037799999998</v>
      </c>
    </row>
    <row r="225" spans="1:17" x14ac:dyDescent="0.2">
      <c r="A225" s="47" t="s">
        <v>83</v>
      </c>
      <c r="B225" s="34" t="s">
        <v>45</v>
      </c>
      <c r="C225" s="48">
        <v>54330.546399999999</v>
      </c>
      <c r="D225" s="48">
        <v>2.9999999999999997E-4</v>
      </c>
      <c r="E225" s="1">
        <f t="shared" si="24"/>
        <v>20267.016298619572</v>
      </c>
      <c r="F225" s="1">
        <f t="shared" si="25"/>
        <v>20267</v>
      </c>
      <c r="G225" s="1">
        <f t="shared" si="23"/>
        <v>1.1377969996829052E-2</v>
      </c>
      <c r="K225" s="1">
        <f t="shared" si="28"/>
        <v>1.1377969996829052E-2</v>
      </c>
      <c r="O225" s="1">
        <f t="shared" ca="1" si="26"/>
        <v>1.4809765133519502E-2</v>
      </c>
      <c r="Q225" s="70">
        <f t="shared" si="27"/>
        <v>39312.046399999999</v>
      </c>
    </row>
    <row r="226" spans="1:17" x14ac:dyDescent="0.2">
      <c r="A226" s="24" t="s">
        <v>84</v>
      </c>
      <c r="B226" s="25" t="s">
        <v>45</v>
      </c>
      <c r="C226" s="26">
        <v>54682.392099999997</v>
      </c>
      <c r="D226" s="27"/>
      <c r="E226" s="1">
        <f t="shared" si="24"/>
        <v>20771.025292593433</v>
      </c>
      <c r="F226" s="1">
        <f t="shared" si="25"/>
        <v>20771</v>
      </c>
      <c r="G226" s="1">
        <f t="shared" si="23"/>
        <v>1.7656609998084605E-2</v>
      </c>
      <c r="J226" s="1">
        <f>+G226</f>
        <v>1.7656609998084605E-2</v>
      </c>
      <c r="O226" s="1">
        <f t="shared" ca="1" si="26"/>
        <v>1.5265122549136345E-2</v>
      </c>
      <c r="Q226" s="70">
        <f t="shared" si="27"/>
        <v>39663.892099999997</v>
      </c>
    </row>
    <row r="227" spans="1:17" x14ac:dyDescent="0.2">
      <c r="A227" s="45" t="s">
        <v>85</v>
      </c>
      <c r="B227" s="46" t="s">
        <v>45</v>
      </c>
      <c r="C227" s="27">
        <v>55387.46703</v>
      </c>
      <c r="D227" s="27">
        <v>6.9999999999999999E-4</v>
      </c>
      <c r="E227" s="1">
        <f t="shared" si="24"/>
        <v>21781.025148057048</v>
      </c>
      <c r="F227" s="1">
        <f t="shared" si="25"/>
        <v>21781</v>
      </c>
      <c r="G227" s="1">
        <f t="shared" si="23"/>
        <v>1.7555710001033731E-2</v>
      </c>
      <c r="K227" s="1">
        <f>+G227</f>
        <v>1.7555710001033731E-2</v>
      </c>
      <c r="O227" s="1">
        <f t="shared" ca="1" si="26"/>
        <v>1.6177644354241523E-2</v>
      </c>
      <c r="Q227" s="70">
        <f t="shared" si="27"/>
        <v>40368.96703</v>
      </c>
    </row>
    <row r="228" spans="1:17" x14ac:dyDescent="0.2">
      <c r="A228" s="45" t="s">
        <v>85</v>
      </c>
      <c r="B228" s="46" t="s">
        <v>45</v>
      </c>
      <c r="C228" s="27">
        <v>55387.468000000001</v>
      </c>
      <c r="D228" s="27">
        <v>2.3999999999999998E-3</v>
      </c>
      <c r="E228" s="1">
        <f t="shared" si="24"/>
        <v>21781.02653755456</v>
      </c>
      <c r="F228" s="1">
        <f t="shared" si="25"/>
        <v>21781</v>
      </c>
      <c r="G228" s="1">
        <f t="shared" si="23"/>
        <v>1.8525710001995321E-2</v>
      </c>
      <c r="K228" s="1">
        <f>+G228</f>
        <v>1.8525710001995321E-2</v>
      </c>
      <c r="O228" s="1">
        <f t="shared" ca="1" si="26"/>
        <v>1.6177644354241523E-2</v>
      </c>
      <c r="Q228" s="70">
        <f t="shared" si="27"/>
        <v>40368.968000000001</v>
      </c>
    </row>
    <row r="229" spans="1:17" x14ac:dyDescent="0.2">
      <c r="A229" s="45" t="s">
        <v>85</v>
      </c>
      <c r="B229" s="46" t="s">
        <v>45</v>
      </c>
      <c r="C229" s="27">
        <v>55387.46875</v>
      </c>
      <c r="D229" s="27">
        <v>8.0000000000000004E-4</v>
      </c>
      <c r="E229" s="1">
        <f t="shared" si="24"/>
        <v>21781.027611908303</v>
      </c>
      <c r="F229" s="1">
        <f t="shared" si="25"/>
        <v>21781</v>
      </c>
      <c r="G229" s="1">
        <f t="shared" si="23"/>
        <v>1.9275710001238622E-2</v>
      </c>
      <c r="K229" s="1">
        <f>+G229</f>
        <v>1.9275710001238622E-2</v>
      </c>
      <c r="O229" s="1">
        <f t="shared" ca="1" si="26"/>
        <v>1.6177644354241523E-2</v>
      </c>
      <c r="Q229" s="70">
        <f t="shared" si="27"/>
        <v>40368.96875</v>
      </c>
    </row>
    <row r="230" spans="1:17" x14ac:dyDescent="0.2">
      <c r="A230" s="45" t="s">
        <v>86</v>
      </c>
      <c r="B230" s="46" t="s">
        <v>45</v>
      </c>
      <c r="C230" s="27">
        <v>56206.333100000003</v>
      </c>
      <c r="D230" s="27">
        <v>3.0000000000000001E-3</v>
      </c>
      <c r="E230" s="1">
        <f t="shared" si="24"/>
        <v>22954.02758673978</v>
      </c>
      <c r="F230" s="1">
        <f t="shared" si="25"/>
        <v>22954</v>
      </c>
      <c r="G230" s="1">
        <f t="shared" si="23"/>
        <v>1.9258140004239976E-2</v>
      </c>
      <c r="J230" s="1">
        <f>+G230</f>
        <v>1.9258140004239976E-2</v>
      </c>
      <c r="O230" s="1">
        <f t="shared" ca="1" si="26"/>
        <v>1.7237434529873571E-2</v>
      </c>
      <c r="Q230" s="70">
        <f t="shared" si="27"/>
        <v>41187.833100000003</v>
      </c>
    </row>
    <row r="231" spans="1:17" x14ac:dyDescent="0.2">
      <c r="A231" s="49" t="s">
        <v>87</v>
      </c>
      <c r="B231" s="50" t="s">
        <v>45</v>
      </c>
      <c r="C231" s="49">
        <v>57317.698900000003</v>
      </c>
      <c r="D231" s="49">
        <v>4.0000000000000002E-4</v>
      </c>
      <c r="E231" s="1">
        <f t="shared" si="24"/>
        <v>24546.027599230933</v>
      </c>
      <c r="F231" s="1">
        <f t="shared" si="25"/>
        <v>24546</v>
      </c>
      <c r="G231" s="1">
        <f t="shared" si="23"/>
        <v>1.9266860006609932E-2</v>
      </c>
      <c r="K231" s="1">
        <f>+G231</f>
        <v>1.9266860006609932E-2</v>
      </c>
      <c r="O231" s="1">
        <f t="shared" ca="1" si="26"/>
        <v>1.8675785731583912E-2</v>
      </c>
      <c r="Q231" s="70">
        <f t="shared" si="27"/>
        <v>42299.198900000003</v>
      </c>
    </row>
    <row r="232" spans="1:17" x14ac:dyDescent="0.2">
      <c r="A232" s="51" t="s">
        <v>88</v>
      </c>
      <c r="B232" s="52" t="s">
        <v>45</v>
      </c>
      <c r="C232" s="53">
        <v>57919.457999999999</v>
      </c>
      <c r="D232" s="53">
        <v>2.7000000000000001E-3</v>
      </c>
      <c r="E232" s="1">
        <f t="shared" si="24"/>
        <v>25408.030456181055</v>
      </c>
      <c r="F232" s="1">
        <f t="shared" si="25"/>
        <v>25408</v>
      </c>
      <c r="G232" s="1">
        <f t="shared" si="23"/>
        <v>2.1261279995087534E-2</v>
      </c>
      <c r="K232" s="1">
        <f>+G232</f>
        <v>2.1261279995087534E-2</v>
      </c>
      <c r="O232" s="1">
        <f t="shared" ca="1" si="26"/>
        <v>1.9454591470198429E-2</v>
      </c>
      <c r="Q232" s="70">
        <f t="shared" si="27"/>
        <v>42900.957999999999</v>
      </c>
    </row>
    <row r="233" spans="1:17" x14ac:dyDescent="0.2">
      <c r="A233" s="54" t="s">
        <v>89</v>
      </c>
      <c r="B233" s="55" t="s">
        <v>44</v>
      </c>
      <c r="C233" s="56">
        <v>58746.3511</v>
      </c>
      <c r="D233" s="56">
        <v>4.0000000000000002E-4</v>
      </c>
      <c r="E233" s="1">
        <f>+(C233-C$7)/C$8</f>
        <v>26592.531387853462</v>
      </c>
      <c r="F233" s="1">
        <f t="shared" si="25"/>
        <v>26592.5</v>
      </c>
      <c r="G233" s="1">
        <f>+C233-(C$7+F233*C$8)</f>
        <v>2.1911675001319963E-2</v>
      </c>
      <c r="K233" s="1">
        <f>+G233</f>
        <v>2.1911675001319963E-2</v>
      </c>
      <c r="O233" s="1">
        <f ca="1">+C$11+C$12*$F233</f>
        <v>2.0524771745591579E-2</v>
      </c>
      <c r="Q233" s="70">
        <f>+C233-15018.5</f>
        <v>43727.8511</v>
      </c>
    </row>
    <row r="234" spans="1:17" x14ac:dyDescent="0.2">
      <c r="A234" s="71" t="s">
        <v>509</v>
      </c>
      <c r="B234" s="72" t="s">
        <v>45</v>
      </c>
      <c r="C234" s="73">
        <v>59464.340900000003</v>
      </c>
      <c r="D234" s="74">
        <v>8.9999999999999998E-4</v>
      </c>
      <c r="E234" s="1">
        <f t="shared" ref="E234" si="29">+(C234-C$7)/C$8</f>
        <v>27621.031428585797</v>
      </c>
      <c r="F234" s="1">
        <f t="shared" ref="F234" si="30">ROUND(2*E234,0)/2</f>
        <v>27621</v>
      </c>
      <c r="G234" s="1">
        <f t="shared" ref="G234" si="31">+C234-(C$7+F234*C$8)</f>
        <v>2.1940110003924929E-2</v>
      </c>
      <c r="K234" s="1">
        <f t="shared" ref="K234" si="32">+G234</f>
        <v>2.1940110003924929E-2</v>
      </c>
      <c r="O234" s="1">
        <f t="shared" ref="O234" ca="1" si="33">+C$11+C$12*$F234</f>
        <v>2.1454008059008087E-2</v>
      </c>
      <c r="Q234" s="70">
        <f t="shared" ref="Q234" si="34">+C234-15018.5</f>
        <v>44445.840900000003</v>
      </c>
    </row>
  </sheetData>
  <sheetProtection selectLockedCells="1" selectUnlockedCells="1"/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7"/>
  <sheetViews>
    <sheetView topLeftCell="A98" workbookViewId="0">
      <selection activeCell="A70" sqref="A70"/>
    </sheetView>
  </sheetViews>
  <sheetFormatPr defaultRowHeight="12.75" x14ac:dyDescent="0.2"/>
  <cols>
    <col min="1" max="1" width="19.7109375" style="57" customWidth="1"/>
    <col min="2" max="2" width="4.42578125" customWidth="1"/>
    <col min="3" max="3" width="12.7109375" style="57" customWidth="1"/>
    <col min="4" max="4" width="5.42578125" customWidth="1"/>
    <col min="5" max="5" width="14.85546875" customWidth="1"/>
    <col min="7" max="7" width="12" customWidth="1"/>
    <col min="8" max="8" width="14.140625" style="57" customWidth="1"/>
    <col min="9" max="9" width="22.5703125" customWidth="1"/>
    <col min="10" max="10" width="25.140625" customWidth="1"/>
    <col min="11" max="11" width="15.7109375" customWidth="1"/>
    <col min="12" max="12" width="14.140625" customWidth="1"/>
    <col min="13" max="13" width="9.5703125" customWidth="1"/>
    <col min="14" max="14" width="14.140625" customWidth="1"/>
    <col min="15" max="15" width="23.42578125" customWidth="1"/>
    <col min="16" max="16" width="16.5703125" customWidth="1"/>
    <col min="17" max="17" width="41" customWidth="1"/>
  </cols>
  <sheetData>
    <row r="1" spans="1:16" ht="15.75" x14ac:dyDescent="0.25">
      <c r="A1" s="58" t="s">
        <v>90</v>
      </c>
      <c r="I1" s="59" t="s">
        <v>91</v>
      </c>
      <c r="J1" s="60" t="s">
        <v>35</v>
      </c>
    </row>
    <row r="2" spans="1:16" x14ac:dyDescent="0.2">
      <c r="I2" s="61" t="s">
        <v>92</v>
      </c>
      <c r="J2" s="62" t="s">
        <v>34</v>
      </c>
    </row>
    <row r="3" spans="1:16" x14ac:dyDescent="0.2">
      <c r="A3" s="63" t="s">
        <v>93</v>
      </c>
      <c r="I3" s="61" t="s">
        <v>94</v>
      </c>
      <c r="J3" s="62" t="s">
        <v>32</v>
      </c>
    </row>
    <row r="4" spans="1:16" x14ac:dyDescent="0.2">
      <c r="I4" s="61" t="s">
        <v>95</v>
      </c>
      <c r="J4" s="62" t="s">
        <v>32</v>
      </c>
    </row>
    <row r="5" spans="1:16" x14ac:dyDescent="0.2">
      <c r="I5" s="64" t="s">
        <v>96</v>
      </c>
      <c r="J5" s="65" t="s">
        <v>33</v>
      </c>
    </row>
    <row r="11" spans="1:16" ht="12.75" customHeight="1" x14ac:dyDescent="0.2">
      <c r="A11" s="57" t="str">
        <f t="shared" ref="A11:A42" si="0">P11</f>
        <v>IBVS 1481 </v>
      </c>
      <c r="B11" s="2" t="str">
        <f t="shared" ref="B11:B42" si="1">IF(H11=INT(H11),"I","II")</f>
        <v>II</v>
      </c>
      <c r="C11" s="57">
        <f t="shared" ref="C11:C42" si="2">1*G11</f>
        <v>38672.629000000001</v>
      </c>
      <c r="D11" t="str">
        <f t="shared" ref="D11:D42" si="3">VLOOKUP(F11,I$1:J$5,2,FALSE)</f>
        <v>vis</v>
      </c>
      <c r="E11">
        <f>VLOOKUP(C11,Active!C$21:E$970,3,FALSE)</f>
        <v>-2162.5066328809617</v>
      </c>
      <c r="F11" s="2" t="s">
        <v>96</v>
      </c>
      <c r="G11" t="str">
        <f t="shared" ref="G11:G42" si="4">MID(I11,3,LEN(I11)-3)</f>
        <v>38672.629</v>
      </c>
      <c r="H11" s="57">
        <f t="shared" ref="H11:H42" si="5">1*K11</f>
        <v>-2162.5</v>
      </c>
      <c r="I11" s="66" t="s">
        <v>97</v>
      </c>
      <c r="J11" s="67" t="s">
        <v>98</v>
      </c>
      <c r="K11" s="66">
        <v>-2162.5</v>
      </c>
      <c r="L11" s="66" t="s">
        <v>99</v>
      </c>
      <c r="M11" s="67" t="s">
        <v>100</v>
      </c>
      <c r="N11" s="67" t="s">
        <v>101</v>
      </c>
      <c r="O11" s="68" t="s">
        <v>102</v>
      </c>
      <c r="P11" s="69" t="s">
        <v>103</v>
      </c>
    </row>
    <row r="12" spans="1:16" ht="12.75" customHeight="1" x14ac:dyDescent="0.2">
      <c r="A12" s="57" t="str">
        <f t="shared" si="0"/>
        <v>IBVS 1481 </v>
      </c>
      <c r="B12" s="2" t="str">
        <f t="shared" si="1"/>
        <v>II</v>
      </c>
      <c r="C12" s="57">
        <f t="shared" si="2"/>
        <v>38700.555</v>
      </c>
      <c r="D12" t="str">
        <f t="shared" si="3"/>
        <v>vis</v>
      </c>
      <c r="E12">
        <f>VLOOKUP(C12,Active!C$21:E$970,3,FALSE)</f>
        <v>-2122.5034293013418</v>
      </c>
      <c r="F12" s="2" t="s">
        <v>96</v>
      </c>
      <c r="G12" t="str">
        <f t="shared" si="4"/>
        <v>38700.555</v>
      </c>
      <c r="H12" s="57">
        <f t="shared" si="5"/>
        <v>-2122.5</v>
      </c>
      <c r="I12" s="66" t="s">
        <v>104</v>
      </c>
      <c r="J12" s="67" t="s">
        <v>105</v>
      </c>
      <c r="K12" s="66">
        <v>-2122.5</v>
      </c>
      <c r="L12" s="66" t="s">
        <v>106</v>
      </c>
      <c r="M12" s="67" t="s">
        <v>100</v>
      </c>
      <c r="N12" s="67" t="s">
        <v>101</v>
      </c>
      <c r="O12" s="68" t="s">
        <v>102</v>
      </c>
      <c r="P12" s="69" t="s">
        <v>103</v>
      </c>
    </row>
    <row r="13" spans="1:16" ht="12.75" customHeight="1" x14ac:dyDescent="0.2">
      <c r="A13" s="57" t="str">
        <f t="shared" si="0"/>
        <v>IBVS 1481 </v>
      </c>
      <c r="B13" s="2" t="str">
        <f t="shared" si="1"/>
        <v>I</v>
      </c>
      <c r="C13" s="57">
        <f t="shared" si="2"/>
        <v>38722.544999999998</v>
      </c>
      <c r="D13" t="str">
        <f t="shared" si="3"/>
        <v>vis</v>
      </c>
      <c r="E13">
        <f>VLOOKUP(C13,Active!C$21:E$970,3,FALSE)</f>
        <v>-2091.003377496007</v>
      </c>
      <c r="F13" s="2" t="s">
        <v>96</v>
      </c>
      <c r="G13" t="str">
        <f t="shared" si="4"/>
        <v>38722.545</v>
      </c>
      <c r="H13" s="57">
        <f t="shared" si="5"/>
        <v>-2091</v>
      </c>
      <c r="I13" s="66" t="s">
        <v>107</v>
      </c>
      <c r="J13" s="67" t="s">
        <v>108</v>
      </c>
      <c r="K13" s="66">
        <v>-2091</v>
      </c>
      <c r="L13" s="66" t="s">
        <v>106</v>
      </c>
      <c r="M13" s="67" t="s">
        <v>100</v>
      </c>
      <c r="N13" s="67" t="s">
        <v>101</v>
      </c>
      <c r="O13" s="68" t="s">
        <v>102</v>
      </c>
      <c r="P13" s="69" t="s">
        <v>103</v>
      </c>
    </row>
    <row r="14" spans="1:16" ht="12.75" customHeight="1" x14ac:dyDescent="0.2">
      <c r="A14" s="57" t="str">
        <f t="shared" si="0"/>
        <v>IBVS 1481 </v>
      </c>
      <c r="B14" s="2" t="str">
        <f t="shared" si="1"/>
        <v>I</v>
      </c>
      <c r="C14" s="57">
        <f t="shared" si="2"/>
        <v>39029.705000000002</v>
      </c>
      <c r="D14" t="str">
        <f t="shared" si="3"/>
        <v>vis</v>
      </c>
      <c r="E14">
        <f>VLOOKUP(C14,Active!C$21:E$970,3,FALSE)</f>
        <v>-1651.0053823833377</v>
      </c>
      <c r="F14" s="2" t="s">
        <v>96</v>
      </c>
      <c r="G14" t="str">
        <f t="shared" si="4"/>
        <v>39029.705</v>
      </c>
      <c r="H14" s="57">
        <f t="shared" si="5"/>
        <v>-1651</v>
      </c>
      <c r="I14" s="66" t="s">
        <v>109</v>
      </c>
      <c r="J14" s="67" t="s">
        <v>110</v>
      </c>
      <c r="K14" s="66">
        <v>-1651</v>
      </c>
      <c r="L14" s="66" t="s">
        <v>111</v>
      </c>
      <c r="M14" s="67" t="s">
        <v>100</v>
      </c>
      <c r="N14" s="67" t="s">
        <v>101</v>
      </c>
      <c r="O14" s="68" t="s">
        <v>102</v>
      </c>
      <c r="P14" s="69" t="s">
        <v>103</v>
      </c>
    </row>
    <row r="15" spans="1:16" ht="12.75" customHeight="1" x14ac:dyDescent="0.2">
      <c r="A15" s="57" t="str">
        <f t="shared" si="0"/>
        <v>IBVS 951 </v>
      </c>
      <c r="B15" s="2" t="str">
        <f t="shared" si="1"/>
        <v>I</v>
      </c>
      <c r="C15" s="57">
        <f t="shared" si="2"/>
        <v>40182.266000000003</v>
      </c>
      <c r="D15" t="str">
        <f t="shared" si="3"/>
        <v>vis</v>
      </c>
      <c r="E15">
        <f>VLOOKUP(C15,Active!C$21:E$970,3,FALSE)</f>
        <v>5.5866394791296969E-3</v>
      </c>
      <c r="F15" s="2" t="s">
        <v>96</v>
      </c>
      <c r="G15" t="str">
        <f t="shared" si="4"/>
        <v>40182.266</v>
      </c>
      <c r="H15" s="57">
        <f t="shared" si="5"/>
        <v>0</v>
      </c>
      <c r="I15" s="66" t="s">
        <v>112</v>
      </c>
      <c r="J15" s="67" t="s">
        <v>113</v>
      </c>
      <c r="K15" s="66">
        <v>0</v>
      </c>
      <c r="L15" s="66" t="s">
        <v>114</v>
      </c>
      <c r="M15" s="67" t="s">
        <v>100</v>
      </c>
      <c r="N15" s="67" t="s">
        <v>101</v>
      </c>
      <c r="O15" s="68" t="s">
        <v>115</v>
      </c>
      <c r="P15" s="69" t="s">
        <v>116</v>
      </c>
    </row>
    <row r="16" spans="1:16" ht="12.75" customHeight="1" x14ac:dyDescent="0.2">
      <c r="A16" s="57" t="str">
        <f t="shared" si="0"/>
        <v>IBVS 951 </v>
      </c>
      <c r="B16" s="2" t="str">
        <f t="shared" si="1"/>
        <v>II</v>
      </c>
      <c r="C16" s="57">
        <f t="shared" si="2"/>
        <v>40183.310700000002</v>
      </c>
      <c r="D16" t="str">
        <f t="shared" si="3"/>
        <v>vis</v>
      </c>
      <c r="E16">
        <f>VLOOKUP(C16,Active!C$21:E$970,3,FALSE)</f>
        <v>1.5020897827711126</v>
      </c>
      <c r="F16" s="2" t="s">
        <v>96</v>
      </c>
      <c r="G16" t="str">
        <f t="shared" si="4"/>
        <v>40183.3107</v>
      </c>
      <c r="H16" s="57">
        <f t="shared" si="5"/>
        <v>1.5</v>
      </c>
      <c r="I16" s="66" t="s">
        <v>117</v>
      </c>
      <c r="J16" s="67" t="s">
        <v>118</v>
      </c>
      <c r="K16" s="66">
        <v>1.5</v>
      </c>
      <c r="L16" s="66" t="s">
        <v>119</v>
      </c>
      <c r="M16" s="67" t="s">
        <v>100</v>
      </c>
      <c r="N16" s="67" t="s">
        <v>101</v>
      </c>
      <c r="O16" s="68" t="s">
        <v>115</v>
      </c>
      <c r="P16" s="69" t="s">
        <v>116</v>
      </c>
    </row>
    <row r="17" spans="1:16" ht="12.75" customHeight="1" x14ac:dyDescent="0.2">
      <c r="A17" s="57" t="str">
        <f t="shared" si="0"/>
        <v>IBVS 1481 </v>
      </c>
      <c r="B17" s="2" t="str">
        <f t="shared" si="1"/>
        <v>II</v>
      </c>
      <c r="C17" s="57">
        <f t="shared" si="2"/>
        <v>43718.456599999998</v>
      </c>
      <c r="D17" t="str">
        <f t="shared" si="3"/>
        <v>vis</v>
      </c>
      <c r="E17">
        <f>VLOOKUP(C17,Active!C$21:E$970,3,FALSE)</f>
        <v>5065.4984058094487</v>
      </c>
      <c r="F17" s="2" t="s">
        <v>96</v>
      </c>
      <c r="G17" t="str">
        <f t="shared" si="4"/>
        <v>43718.4566</v>
      </c>
      <c r="H17" s="57">
        <f t="shared" si="5"/>
        <v>5077.5</v>
      </c>
      <c r="I17" s="66" t="s">
        <v>120</v>
      </c>
      <c r="J17" s="67" t="s">
        <v>121</v>
      </c>
      <c r="K17" s="66">
        <v>5077.5</v>
      </c>
      <c r="L17" s="66" t="s">
        <v>122</v>
      </c>
      <c r="M17" s="67" t="s">
        <v>100</v>
      </c>
      <c r="N17" s="67" t="s">
        <v>101</v>
      </c>
      <c r="O17" s="68" t="s">
        <v>123</v>
      </c>
      <c r="P17" s="69" t="s">
        <v>103</v>
      </c>
    </row>
    <row r="18" spans="1:16" ht="12.75" customHeight="1" x14ac:dyDescent="0.2">
      <c r="A18" s="57" t="str">
        <f t="shared" si="0"/>
        <v>IBVS 1481 </v>
      </c>
      <c r="B18" s="2" t="str">
        <f t="shared" si="1"/>
        <v>I</v>
      </c>
      <c r="C18" s="57">
        <f t="shared" si="2"/>
        <v>43724.385600000001</v>
      </c>
      <c r="D18" t="str">
        <f t="shared" si="3"/>
        <v>vis</v>
      </c>
      <c r="E18">
        <f>VLOOKUP(C18,Active!C$21:E$970,3,FALSE)</f>
        <v>5073.9915302821164</v>
      </c>
      <c r="F18" s="2" t="s">
        <v>96</v>
      </c>
      <c r="G18" t="str">
        <f t="shared" si="4"/>
        <v>43724.3856</v>
      </c>
      <c r="H18" s="57">
        <f t="shared" si="5"/>
        <v>5086</v>
      </c>
      <c r="I18" s="66" t="s">
        <v>124</v>
      </c>
      <c r="J18" s="67" t="s">
        <v>125</v>
      </c>
      <c r="K18" s="66">
        <v>5086</v>
      </c>
      <c r="L18" s="66" t="s">
        <v>126</v>
      </c>
      <c r="M18" s="67" t="s">
        <v>100</v>
      </c>
      <c r="N18" s="67" t="s">
        <v>101</v>
      </c>
      <c r="O18" s="68" t="s">
        <v>123</v>
      </c>
      <c r="P18" s="69" t="s">
        <v>103</v>
      </c>
    </row>
    <row r="19" spans="1:16" ht="12.75" customHeight="1" x14ac:dyDescent="0.2">
      <c r="A19" s="57" t="str">
        <f t="shared" si="0"/>
        <v>IBVS 1481 </v>
      </c>
      <c r="B19" s="2" t="str">
        <f t="shared" si="1"/>
        <v>II</v>
      </c>
      <c r="C19" s="57">
        <f t="shared" si="2"/>
        <v>43730.322200000002</v>
      </c>
      <c r="D19" t="str">
        <f t="shared" si="3"/>
        <v>vis</v>
      </c>
      <c r="E19">
        <f>VLOOKUP(C19,Active!C$21:E$970,3,FALSE)</f>
        <v>5082.495541539397</v>
      </c>
      <c r="F19" s="2" t="s">
        <v>96</v>
      </c>
      <c r="G19" t="str">
        <f t="shared" si="4"/>
        <v>43730.3222</v>
      </c>
      <c r="H19" s="57">
        <f t="shared" si="5"/>
        <v>5094.5</v>
      </c>
      <c r="I19" s="66" t="s">
        <v>127</v>
      </c>
      <c r="J19" s="67" t="s">
        <v>128</v>
      </c>
      <c r="K19" s="66">
        <v>5094.5</v>
      </c>
      <c r="L19" s="66" t="s">
        <v>129</v>
      </c>
      <c r="M19" s="67" t="s">
        <v>100</v>
      </c>
      <c r="N19" s="67" t="s">
        <v>101</v>
      </c>
      <c r="O19" s="68" t="s">
        <v>123</v>
      </c>
      <c r="P19" s="69" t="s">
        <v>103</v>
      </c>
    </row>
    <row r="20" spans="1:16" ht="12.75" customHeight="1" x14ac:dyDescent="0.2">
      <c r="A20" s="57" t="str">
        <f t="shared" si="0"/>
        <v>IBVS 1481 </v>
      </c>
      <c r="B20" s="2" t="str">
        <f t="shared" si="1"/>
        <v>I</v>
      </c>
      <c r="C20" s="57">
        <f t="shared" si="2"/>
        <v>43731.367899999997</v>
      </c>
      <c r="D20" t="str">
        <f t="shared" si="3"/>
        <v>vis</v>
      </c>
      <c r="E20">
        <f>VLOOKUP(C20,Active!C$21:E$970,3,FALSE)</f>
        <v>5083.993477154344</v>
      </c>
      <c r="F20" s="2" t="s">
        <v>96</v>
      </c>
      <c r="G20" t="str">
        <f t="shared" si="4"/>
        <v>43731.3679</v>
      </c>
      <c r="H20" s="57">
        <f t="shared" si="5"/>
        <v>5096</v>
      </c>
      <c r="I20" s="66" t="s">
        <v>130</v>
      </c>
      <c r="J20" s="67" t="s">
        <v>131</v>
      </c>
      <c r="K20" s="66">
        <v>5096</v>
      </c>
      <c r="L20" s="66" t="s">
        <v>132</v>
      </c>
      <c r="M20" s="67" t="s">
        <v>100</v>
      </c>
      <c r="N20" s="67" t="s">
        <v>101</v>
      </c>
      <c r="O20" s="68" t="s">
        <v>123</v>
      </c>
      <c r="P20" s="69" t="s">
        <v>103</v>
      </c>
    </row>
    <row r="21" spans="1:16" ht="12.75" customHeight="1" x14ac:dyDescent="0.2">
      <c r="A21" s="57" t="str">
        <f t="shared" si="0"/>
        <v>IBVS 2793 </v>
      </c>
      <c r="B21" s="2" t="str">
        <f t="shared" si="1"/>
        <v>II</v>
      </c>
      <c r="C21" s="57">
        <f t="shared" si="2"/>
        <v>45221.455900000001</v>
      </c>
      <c r="D21" t="str">
        <f t="shared" si="3"/>
        <v>vis</v>
      </c>
      <c r="E21">
        <f>VLOOKUP(C21,Active!C$21:E$970,3,FALSE)</f>
        <v>7218.5023081917234</v>
      </c>
      <c r="F21" s="2" t="s">
        <v>96</v>
      </c>
      <c r="G21" t="str">
        <f t="shared" si="4"/>
        <v>45221.4559</v>
      </c>
      <c r="H21" s="57">
        <f t="shared" si="5"/>
        <v>7230.5</v>
      </c>
      <c r="I21" s="66" t="s">
        <v>133</v>
      </c>
      <c r="J21" s="67" t="s">
        <v>134</v>
      </c>
      <c r="K21" s="66">
        <v>7230.5</v>
      </c>
      <c r="L21" s="66" t="s">
        <v>135</v>
      </c>
      <c r="M21" s="67" t="s">
        <v>100</v>
      </c>
      <c r="N21" s="67" t="s">
        <v>101</v>
      </c>
      <c r="O21" s="68" t="s">
        <v>136</v>
      </c>
      <c r="P21" s="69" t="s">
        <v>137</v>
      </c>
    </row>
    <row r="22" spans="1:16" ht="12.75" customHeight="1" x14ac:dyDescent="0.2">
      <c r="A22" s="57" t="str">
        <f t="shared" si="0"/>
        <v> ASS 182.281 </v>
      </c>
      <c r="B22" s="2" t="str">
        <f t="shared" si="1"/>
        <v>I</v>
      </c>
      <c r="C22" s="57">
        <f t="shared" si="2"/>
        <v>45614.137199999997</v>
      </c>
      <c r="D22" t="str">
        <f t="shared" si="3"/>
        <v>vis</v>
      </c>
      <c r="E22">
        <f>VLOOKUP(C22,Active!C$21:E$970,3,FALSE)</f>
        <v>7781.0071418882771</v>
      </c>
      <c r="F22" s="2" t="s">
        <v>96</v>
      </c>
      <c r="G22" t="str">
        <f t="shared" si="4"/>
        <v>45614.1372</v>
      </c>
      <c r="H22" s="57">
        <f t="shared" si="5"/>
        <v>7793</v>
      </c>
      <c r="I22" s="66" t="s">
        <v>138</v>
      </c>
      <c r="J22" s="67" t="s">
        <v>139</v>
      </c>
      <c r="K22" s="66">
        <v>7793</v>
      </c>
      <c r="L22" s="66" t="s">
        <v>140</v>
      </c>
      <c r="M22" s="67" t="s">
        <v>100</v>
      </c>
      <c r="N22" s="67" t="s">
        <v>101</v>
      </c>
      <c r="O22" s="68" t="s">
        <v>141</v>
      </c>
      <c r="P22" s="68" t="s">
        <v>59</v>
      </c>
    </row>
    <row r="23" spans="1:16" ht="12.75" customHeight="1" x14ac:dyDescent="0.2">
      <c r="A23" s="57" t="str">
        <f t="shared" si="0"/>
        <v> ASS 182.281 </v>
      </c>
      <c r="B23" s="2" t="str">
        <f t="shared" si="1"/>
        <v>II</v>
      </c>
      <c r="C23" s="57">
        <f t="shared" si="2"/>
        <v>45652.184399999998</v>
      </c>
      <c r="D23" t="str">
        <f t="shared" si="3"/>
        <v>vis</v>
      </c>
      <c r="E23">
        <f>VLOOKUP(C23,Active!C$21:E$970,3,FALSE)</f>
        <v>7835.5086776339822</v>
      </c>
      <c r="F23" s="2" t="s">
        <v>96</v>
      </c>
      <c r="G23" t="str">
        <f t="shared" si="4"/>
        <v>45652.1844</v>
      </c>
      <c r="H23" s="57">
        <f t="shared" si="5"/>
        <v>7847.5</v>
      </c>
      <c r="I23" s="66" t="s">
        <v>142</v>
      </c>
      <c r="J23" s="67" t="s">
        <v>143</v>
      </c>
      <c r="K23" s="66">
        <v>7847.5</v>
      </c>
      <c r="L23" s="66" t="s">
        <v>144</v>
      </c>
      <c r="M23" s="67" t="s">
        <v>100</v>
      </c>
      <c r="N23" s="67" t="s">
        <v>101</v>
      </c>
      <c r="O23" s="68" t="s">
        <v>141</v>
      </c>
      <c r="P23" s="68" t="s">
        <v>59</v>
      </c>
    </row>
    <row r="24" spans="1:16" ht="12.75" customHeight="1" x14ac:dyDescent="0.2">
      <c r="A24" s="57" t="str">
        <f t="shared" si="0"/>
        <v> AAP 234.204 </v>
      </c>
      <c r="B24" s="2" t="str">
        <f t="shared" si="1"/>
        <v>II</v>
      </c>
      <c r="C24" s="57">
        <f t="shared" si="2"/>
        <v>46287.446300000003</v>
      </c>
      <c r="D24" t="str">
        <f t="shared" si="3"/>
        <v>PE</v>
      </c>
      <c r="E24">
        <f>VLOOKUP(C24,Active!C$21:E$970,3,FALSE)</f>
        <v>8745.5033461177172</v>
      </c>
      <c r="F24" s="2" t="str">
        <f>LEFT(M24,1)</f>
        <v>E</v>
      </c>
      <c r="G24" t="str">
        <f t="shared" si="4"/>
        <v>46287.4463</v>
      </c>
      <c r="H24" s="57">
        <f t="shared" si="5"/>
        <v>8757.5</v>
      </c>
      <c r="I24" s="66" t="s">
        <v>145</v>
      </c>
      <c r="J24" s="67" t="s">
        <v>146</v>
      </c>
      <c r="K24" s="66">
        <v>8757.5</v>
      </c>
      <c r="L24" s="66" t="s">
        <v>147</v>
      </c>
      <c r="M24" s="67" t="s">
        <v>100</v>
      </c>
      <c r="N24" s="67" t="s">
        <v>101</v>
      </c>
      <c r="O24" s="68" t="s">
        <v>148</v>
      </c>
      <c r="P24" s="68" t="s">
        <v>62</v>
      </c>
    </row>
    <row r="25" spans="1:16" ht="12.75" customHeight="1" x14ac:dyDescent="0.2">
      <c r="A25" s="57" t="str">
        <f t="shared" si="0"/>
        <v>IBVS 3078 </v>
      </c>
      <c r="B25" s="2" t="str">
        <f t="shared" si="1"/>
        <v>I</v>
      </c>
      <c r="C25" s="57">
        <f t="shared" si="2"/>
        <v>46605.430099999998</v>
      </c>
      <c r="D25" t="str">
        <f t="shared" si="3"/>
        <v>vis</v>
      </c>
      <c r="E25">
        <f>VLOOKUP(C25,Active!C$21:E$970,3,FALSE)</f>
        <v>9201.006127984836</v>
      </c>
      <c r="F25" s="2" t="s">
        <v>96</v>
      </c>
      <c r="G25" t="str">
        <f t="shared" si="4"/>
        <v>46605.4301</v>
      </c>
      <c r="H25" s="57">
        <f t="shared" si="5"/>
        <v>9213</v>
      </c>
      <c r="I25" s="66" t="s">
        <v>149</v>
      </c>
      <c r="J25" s="67" t="s">
        <v>150</v>
      </c>
      <c r="K25" s="66">
        <v>9213</v>
      </c>
      <c r="L25" s="66" t="s">
        <v>151</v>
      </c>
      <c r="M25" s="67" t="s">
        <v>100</v>
      </c>
      <c r="N25" s="67" t="s">
        <v>101</v>
      </c>
      <c r="O25" s="68" t="s">
        <v>152</v>
      </c>
      <c r="P25" s="69" t="s">
        <v>153</v>
      </c>
    </row>
    <row r="26" spans="1:16" ht="12.75" customHeight="1" x14ac:dyDescent="0.2">
      <c r="A26" s="57" t="str">
        <f t="shared" si="0"/>
        <v> BBS 129 </v>
      </c>
      <c r="B26" s="2" t="str">
        <f t="shared" si="1"/>
        <v>I</v>
      </c>
      <c r="C26" s="57">
        <f t="shared" si="2"/>
        <v>47012.445</v>
      </c>
      <c r="D26" t="str">
        <f t="shared" si="3"/>
        <v>vis</v>
      </c>
      <c r="E26">
        <f>VLOOKUP(C26,Active!C$21:E$970,3,FALSE)</f>
        <v>9784.0434374684355</v>
      </c>
      <c r="F26" s="2" t="s">
        <v>96</v>
      </c>
      <c r="G26" t="str">
        <f t="shared" si="4"/>
        <v>47012.445</v>
      </c>
      <c r="H26" s="57">
        <f t="shared" si="5"/>
        <v>9796</v>
      </c>
      <c r="I26" s="66" t="s">
        <v>154</v>
      </c>
      <c r="J26" s="67" t="s">
        <v>155</v>
      </c>
      <c r="K26" s="66">
        <v>9796</v>
      </c>
      <c r="L26" s="66" t="s">
        <v>156</v>
      </c>
      <c r="M26" s="67" t="s">
        <v>157</v>
      </c>
      <c r="N26" s="67"/>
      <c r="O26" s="68" t="s">
        <v>158</v>
      </c>
      <c r="P26" s="68" t="s">
        <v>159</v>
      </c>
    </row>
    <row r="27" spans="1:16" ht="12.75" customHeight="1" x14ac:dyDescent="0.2">
      <c r="A27" s="57" t="str">
        <f t="shared" si="0"/>
        <v> BBS 96 </v>
      </c>
      <c r="B27" s="2" t="str">
        <f t="shared" si="1"/>
        <v>I</v>
      </c>
      <c r="C27" s="57">
        <f t="shared" si="2"/>
        <v>48126.576999999997</v>
      </c>
      <c r="D27" t="str">
        <f t="shared" si="3"/>
        <v>vis</v>
      </c>
      <c r="E27">
        <f>VLOOKUP(C27,Active!C$21:E$970,3,FALSE)</f>
        <v>11380.005953065722</v>
      </c>
      <c r="F27" s="2" t="s">
        <v>96</v>
      </c>
      <c r="G27" t="str">
        <f t="shared" si="4"/>
        <v>48126.577</v>
      </c>
      <c r="H27" s="57">
        <f t="shared" si="5"/>
        <v>11392</v>
      </c>
      <c r="I27" s="66" t="s">
        <v>160</v>
      </c>
      <c r="J27" s="67" t="s">
        <v>161</v>
      </c>
      <c r="K27" s="66">
        <v>11392</v>
      </c>
      <c r="L27" s="66" t="s">
        <v>162</v>
      </c>
      <c r="M27" s="67" t="s">
        <v>157</v>
      </c>
      <c r="N27" s="67"/>
      <c r="O27" s="68" t="s">
        <v>163</v>
      </c>
      <c r="P27" s="68" t="s">
        <v>164</v>
      </c>
    </row>
    <row r="28" spans="1:16" ht="12.75" customHeight="1" x14ac:dyDescent="0.2">
      <c r="A28" s="57" t="str">
        <f t="shared" si="0"/>
        <v> BBS 97 </v>
      </c>
      <c r="B28" s="2" t="str">
        <f t="shared" si="1"/>
        <v>I</v>
      </c>
      <c r="C28" s="57">
        <f t="shared" si="2"/>
        <v>48126.580999999998</v>
      </c>
      <c r="D28" t="str">
        <f t="shared" si="3"/>
        <v>vis</v>
      </c>
      <c r="E28">
        <f>VLOOKUP(C28,Active!C$21:E$970,3,FALSE)</f>
        <v>11380.011682952363</v>
      </c>
      <c r="F28" s="2" t="s">
        <v>96</v>
      </c>
      <c r="G28" t="str">
        <f t="shared" si="4"/>
        <v>48126.581</v>
      </c>
      <c r="H28" s="57">
        <f t="shared" si="5"/>
        <v>11392</v>
      </c>
      <c r="I28" s="66" t="s">
        <v>165</v>
      </c>
      <c r="J28" s="67" t="s">
        <v>166</v>
      </c>
      <c r="K28" s="66">
        <v>11392</v>
      </c>
      <c r="L28" s="66" t="s">
        <v>167</v>
      </c>
      <c r="M28" s="67" t="s">
        <v>157</v>
      </c>
      <c r="N28" s="67"/>
      <c r="O28" s="68" t="s">
        <v>168</v>
      </c>
      <c r="P28" s="68" t="s">
        <v>169</v>
      </c>
    </row>
    <row r="29" spans="1:16" ht="12.75" customHeight="1" x14ac:dyDescent="0.2">
      <c r="A29" s="57" t="str">
        <f t="shared" si="0"/>
        <v>IBVS 3760 </v>
      </c>
      <c r="B29" s="2" t="str">
        <f t="shared" si="1"/>
        <v>II</v>
      </c>
      <c r="C29" s="57">
        <f t="shared" si="2"/>
        <v>48505.294900000001</v>
      </c>
      <c r="D29" t="str">
        <f t="shared" si="3"/>
        <v>vis</v>
      </c>
      <c r="E29">
        <f>VLOOKUP(C29,Active!C$21:E$970,3,FALSE)</f>
        <v>11922.508611983811</v>
      </c>
      <c r="F29" s="2" t="s">
        <v>96</v>
      </c>
      <c r="G29" t="str">
        <f t="shared" si="4"/>
        <v>48505.2949</v>
      </c>
      <c r="H29" s="57">
        <f t="shared" si="5"/>
        <v>11934.5</v>
      </c>
      <c r="I29" s="66" t="s">
        <v>170</v>
      </c>
      <c r="J29" s="67" t="s">
        <v>171</v>
      </c>
      <c r="K29" s="66">
        <v>11934.5</v>
      </c>
      <c r="L29" s="66" t="s">
        <v>144</v>
      </c>
      <c r="M29" s="67" t="s">
        <v>100</v>
      </c>
      <c r="N29" s="67" t="s">
        <v>172</v>
      </c>
      <c r="O29" s="68" t="s">
        <v>173</v>
      </c>
      <c r="P29" s="69" t="s">
        <v>174</v>
      </c>
    </row>
    <row r="30" spans="1:16" ht="12.75" customHeight="1" x14ac:dyDescent="0.2">
      <c r="A30" s="57" t="str">
        <f t="shared" si="0"/>
        <v>IBVS 3760 </v>
      </c>
      <c r="B30" s="2" t="str">
        <f t="shared" si="1"/>
        <v>II</v>
      </c>
      <c r="C30" s="57">
        <f t="shared" si="2"/>
        <v>48505.296499999997</v>
      </c>
      <c r="D30" t="str">
        <f t="shared" si="3"/>
        <v>vis</v>
      </c>
      <c r="E30">
        <f>VLOOKUP(C30,Active!C$21:E$970,3,FALSE)</f>
        <v>11922.510903938461</v>
      </c>
      <c r="F30" s="2" t="s">
        <v>96</v>
      </c>
      <c r="G30" t="str">
        <f t="shared" si="4"/>
        <v>48505.2965</v>
      </c>
      <c r="H30" s="57">
        <f t="shared" si="5"/>
        <v>11934.5</v>
      </c>
      <c r="I30" s="66" t="s">
        <v>175</v>
      </c>
      <c r="J30" s="67" t="s">
        <v>176</v>
      </c>
      <c r="K30" s="66">
        <v>11934.5</v>
      </c>
      <c r="L30" s="66" t="s">
        <v>177</v>
      </c>
      <c r="M30" s="67" t="s">
        <v>100</v>
      </c>
      <c r="N30" s="67" t="s">
        <v>178</v>
      </c>
      <c r="O30" s="68" t="s">
        <v>173</v>
      </c>
      <c r="P30" s="69" t="s">
        <v>174</v>
      </c>
    </row>
    <row r="31" spans="1:16" ht="12.75" customHeight="1" x14ac:dyDescent="0.2">
      <c r="A31" s="57" t="str">
        <f t="shared" si="0"/>
        <v> BBS 100 </v>
      </c>
      <c r="B31" s="2" t="str">
        <f t="shared" si="1"/>
        <v>II</v>
      </c>
      <c r="C31" s="57">
        <f t="shared" si="2"/>
        <v>48507.375</v>
      </c>
      <c r="D31" t="str">
        <f t="shared" si="3"/>
        <v>vis</v>
      </c>
      <c r="E31">
        <f>VLOOKUP(C31,Active!C$21:E$970,3,FALSE)</f>
        <v>11925.488296283958</v>
      </c>
      <c r="F31" s="2" t="s">
        <v>96</v>
      </c>
      <c r="G31" t="str">
        <f t="shared" si="4"/>
        <v>48507.375</v>
      </c>
      <c r="H31" s="57">
        <f t="shared" si="5"/>
        <v>11937.5</v>
      </c>
      <c r="I31" s="66" t="s">
        <v>179</v>
      </c>
      <c r="J31" s="67" t="s">
        <v>180</v>
      </c>
      <c r="K31" s="66">
        <v>11937.5</v>
      </c>
      <c r="L31" s="66" t="s">
        <v>181</v>
      </c>
      <c r="M31" s="67" t="s">
        <v>157</v>
      </c>
      <c r="N31" s="67"/>
      <c r="O31" s="68" t="s">
        <v>163</v>
      </c>
      <c r="P31" s="68" t="s">
        <v>182</v>
      </c>
    </row>
    <row r="32" spans="1:16" ht="12.75" customHeight="1" x14ac:dyDescent="0.2">
      <c r="A32" s="57" t="str">
        <f t="shared" si="0"/>
        <v>IBVS 3760 </v>
      </c>
      <c r="B32" s="2" t="str">
        <f t="shared" si="1"/>
        <v>II</v>
      </c>
      <c r="C32" s="57">
        <f t="shared" si="2"/>
        <v>48512.274299999997</v>
      </c>
      <c r="D32" t="str">
        <f t="shared" si="3"/>
        <v>vis</v>
      </c>
      <c r="E32">
        <f>VLOOKUP(C32,Active!C$21:E$970,3,FALSE)</f>
        <v>11932.506404688223</v>
      </c>
      <c r="F32" s="2" t="s">
        <v>96</v>
      </c>
      <c r="G32" t="str">
        <f t="shared" si="4"/>
        <v>48512.2743</v>
      </c>
      <c r="H32" s="57">
        <f t="shared" si="5"/>
        <v>11944.5</v>
      </c>
      <c r="I32" s="66" t="s">
        <v>183</v>
      </c>
      <c r="J32" s="67" t="s">
        <v>184</v>
      </c>
      <c r="K32" s="66">
        <v>11944.5</v>
      </c>
      <c r="L32" s="66" t="s">
        <v>185</v>
      </c>
      <c r="M32" s="67" t="s">
        <v>100</v>
      </c>
      <c r="N32" s="67" t="s">
        <v>101</v>
      </c>
      <c r="O32" s="68" t="s">
        <v>186</v>
      </c>
      <c r="P32" s="69" t="s">
        <v>174</v>
      </c>
    </row>
    <row r="33" spans="1:16" ht="12.75" customHeight="1" x14ac:dyDescent="0.2">
      <c r="A33" s="57" t="str">
        <f t="shared" si="0"/>
        <v>IBVS 3760 </v>
      </c>
      <c r="B33" s="2" t="str">
        <f t="shared" si="1"/>
        <v>I</v>
      </c>
      <c r="C33" s="57">
        <f t="shared" si="2"/>
        <v>48513.321799999998</v>
      </c>
      <c r="D33" t="str">
        <f t="shared" si="3"/>
        <v>vis</v>
      </c>
      <c r="E33">
        <f>VLOOKUP(C33,Active!C$21:E$970,3,FALSE)</f>
        <v>11934.006918752168</v>
      </c>
      <c r="F33" s="2" t="s">
        <v>96</v>
      </c>
      <c r="G33" t="str">
        <f t="shared" si="4"/>
        <v>48513.3218</v>
      </c>
      <c r="H33" s="57">
        <f t="shared" si="5"/>
        <v>11946</v>
      </c>
      <c r="I33" s="66" t="s">
        <v>187</v>
      </c>
      <c r="J33" s="67" t="s">
        <v>188</v>
      </c>
      <c r="K33" s="66">
        <v>11946</v>
      </c>
      <c r="L33" s="66" t="s">
        <v>189</v>
      </c>
      <c r="M33" s="67" t="s">
        <v>100</v>
      </c>
      <c r="N33" s="67" t="s">
        <v>172</v>
      </c>
      <c r="O33" s="68" t="s">
        <v>152</v>
      </c>
      <c r="P33" s="69" t="s">
        <v>174</v>
      </c>
    </row>
    <row r="34" spans="1:16" ht="12.75" customHeight="1" x14ac:dyDescent="0.2">
      <c r="A34" s="57" t="str">
        <f t="shared" si="0"/>
        <v>IBVS 3760 </v>
      </c>
      <c r="B34" s="2" t="str">
        <f t="shared" si="1"/>
        <v>I</v>
      </c>
      <c r="C34" s="57">
        <f t="shared" si="2"/>
        <v>48513.326099999998</v>
      </c>
      <c r="D34" t="str">
        <f t="shared" si="3"/>
        <v>vis</v>
      </c>
      <c r="E34">
        <f>VLOOKUP(C34,Active!C$21:E$970,3,FALSE)</f>
        <v>11934.013078380307</v>
      </c>
      <c r="F34" s="2" t="s">
        <v>96</v>
      </c>
      <c r="G34" t="str">
        <f t="shared" si="4"/>
        <v>48513.3261</v>
      </c>
      <c r="H34" s="57">
        <f t="shared" si="5"/>
        <v>11946</v>
      </c>
      <c r="I34" s="66" t="s">
        <v>190</v>
      </c>
      <c r="J34" s="67" t="s">
        <v>191</v>
      </c>
      <c r="K34" s="66">
        <v>11946</v>
      </c>
      <c r="L34" s="66" t="s">
        <v>192</v>
      </c>
      <c r="M34" s="67" t="s">
        <v>100</v>
      </c>
      <c r="N34" s="67" t="s">
        <v>178</v>
      </c>
      <c r="O34" s="68" t="s">
        <v>152</v>
      </c>
      <c r="P34" s="69" t="s">
        <v>174</v>
      </c>
    </row>
    <row r="35" spans="1:16" ht="12.75" customHeight="1" x14ac:dyDescent="0.2">
      <c r="A35" s="57" t="str">
        <f t="shared" si="0"/>
        <v>IBVS 3760 </v>
      </c>
      <c r="B35" s="2" t="str">
        <f t="shared" si="1"/>
        <v>II</v>
      </c>
      <c r="C35" s="57">
        <f t="shared" si="2"/>
        <v>48526.2402</v>
      </c>
      <c r="D35" t="str">
        <f t="shared" si="3"/>
        <v>vis</v>
      </c>
      <c r="E35">
        <f>VLOOKUP(C35,Active!C$21:E$970,3,FALSE)</f>
        <v>11952.512160645852</v>
      </c>
      <c r="F35" s="2" t="s">
        <v>96</v>
      </c>
      <c r="G35" t="str">
        <f t="shared" si="4"/>
        <v>48526.2402</v>
      </c>
      <c r="H35" s="57">
        <f t="shared" si="5"/>
        <v>11964.5</v>
      </c>
      <c r="I35" s="66" t="s">
        <v>193</v>
      </c>
      <c r="J35" s="67" t="s">
        <v>194</v>
      </c>
      <c r="K35" s="66">
        <v>11964.5</v>
      </c>
      <c r="L35" s="66" t="s">
        <v>195</v>
      </c>
      <c r="M35" s="67" t="s">
        <v>100</v>
      </c>
      <c r="N35" s="67" t="s">
        <v>178</v>
      </c>
      <c r="O35" s="68" t="s">
        <v>196</v>
      </c>
      <c r="P35" s="69" t="s">
        <v>174</v>
      </c>
    </row>
    <row r="36" spans="1:16" ht="12.75" customHeight="1" x14ac:dyDescent="0.2">
      <c r="A36" s="57" t="str">
        <f t="shared" si="0"/>
        <v>IBVS 3760 </v>
      </c>
      <c r="B36" s="2" t="str">
        <f t="shared" si="1"/>
        <v>II</v>
      </c>
      <c r="C36" s="57">
        <f t="shared" si="2"/>
        <v>48526.240400000002</v>
      </c>
      <c r="D36" t="str">
        <f t="shared" si="3"/>
        <v>vis</v>
      </c>
      <c r="E36">
        <f>VLOOKUP(C36,Active!C$21:E$970,3,FALSE)</f>
        <v>11952.512447140189</v>
      </c>
      <c r="F36" s="2" t="s">
        <v>96</v>
      </c>
      <c r="G36" t="str">
        <f t="shared" si="4"/>
        <v>48526.2404</v>
      </c>
      <c r="H36" s="57">
        <f t="shared" si="5"/>
        <v>11964.5</v>
      </c>
      <c r="I36" s="66" t="s">
        <v>197</v>
      </c>
      <c r="J36" s="67" t="s">
        <v>198</v>
      </c>
      <c r="K36" s="66">
        <v>11964.5</v>
      </c>
      <c r="L36" s="66" t="s">
        <v>199</v>
      </c>
      <c r="M36" s="67" t="s">
        <v>100</v>
      </c>
      <c r="N36" s="67" t="s">
        <v>172</v>
      </c>
      <c r="O36" s="68" t="s">
        <v>196</v>
      </c>
      <c r="P36" s="69" t="s">
        <v>174</v>
      </c>
    </row>
    <row r="37" spans="1:16" ht="12.75" customHeight="1" x14ac:dyDescent="0.2">
      <c r="A37" s="57" t="str">
        <f t="shared" si="0"/>
        <v>IBVS 3760 </v>
      </c>
      <c r="B37" s="2" t="str">
        <f t="shared" si="1"/>
        <v>I</v>
      </c>
      <c r="C37" s="57">
        <f t="shared" si="2"/>
        <v>48527.285400000001</v>
      </c>
      <c r="D37" t="str">
        <f t="shared" si="3"/>
        <v>vis</v>
      </c>
      <c r="E37">
        <f>VLOOKUP(C37,Active!C$21:E$970,3,FALSE)</f>
        <v>11954.009380024978</v>
      </c>
      <c r="F37" s="2" t="s">
        <v>96</v>
      </c>
      <c r="G37" t="str">
        <f t="shared" si="4"/>
        <v>48527.2854</v>
      </c>
      <c r="H37" s="57">
        <f t="shared" si="5"/>
        <v>11966</v>
      </c>
      <c r="I37" s="66" t="s">
        <v>200</v>
      </c>
      <c r="J37" s="67" t="s">
        <v>201</v>
      </c>
      <c r="K37" s="66">
        <v>11966</v>
      </c>
      <c r="L37" s="66" t="s">
        <v>202</v>
      </c>
      <c r="M37" s="67" t="s">
        <v>100</v>
      </c>
      <c r="N37" s="67" t="s">
        <v>101</v>
      </c>
      <c r="O37" s="68" t="s">
        <v>173</v>
      </c>
      <c r="P37" s="69" t="s">
        <v>174</v>
      </c>
    </row>
    <row r="38" spans="1:16" ht="12.75" customHeight="1" x14ac:dyDescent="0.2">
      <c r="A38" s="57" t="str">
        <f t="shared" si="0"/>
        <v>IBVS 3760 </v>
      </c>
      <c r="B38" s="2" t="str">
        <f t="shared" si="1"/>
        <v>II</v>
      </c>
      <c r="C38" s="57">
        <f t="shared" si="2"/>
        <v>48528.336199999998</v>
      </c>
      <c r="D38" t="str">
        <f t="shared" si="3"/>
        <v>vis</v>
      </c>
      <c r="E38">
        <f>VLOOKUP(C38,Active!C$21:E$970,3,FALSE)</f>
        <v>11955.514621245395</v>
      </c>
      <c r="F38" s="2" t="s">
        <v>96</v>
      </c>
      <c r="G38" t="str">
        <f t="shared" si="4"/>
        <v>48528.3362</v>
      </c>
      <c r="H38" s="57">
        <f t="shared" si="5"/>
        <v>11967.5</v>
      </c>
      <c r="I38" s="66" t="s">
        <v>203</v>
      </c>
      <c r="J38" s="67" t="s">
        <v>204</v>
      </c>
      <c r="K38" s="66">
        <v>11967.5</v>
      </c>
      <c r="L38" s="66" t="s">
        <v>205</v>
      </c>
      <c r="M38" s="67" t="s">
        <v>100</v>
      </c>
      <c r="N38" s="67" t="s">
        <v>178</v>
      </c>
      <c r="O38" s="68" t="s">
        <v>206</v>
      </c>
      <c r="P38" s="69" t="s">
        <v>174</v>
      </c>
    </row>
    <row r="39" spans="1:16" ht="12.75" customHeight="1" x14ac:dyDescent="0.2">
      <c r="A39" s="57" t="str">
        <f t="shared" si="0"/>
        <v>IBVS 3760 </v>
      </c>
      <c r="B39" s="2" t="str">
        <f t="shared" si="1"/>
        <v>II</v>
      </c>
      <c r="C39" s="57">
        <f t="shared" si="2"/>
        <v>48528.336799999997</v>
      </c>
      <c r="D39" t="str">
        <f t="shared" si="3"/>
        <v>vis</v>
      </c>
      <c r="E39">
        <f>VLOOKUP(C39,Active!C$21:E$970,3,FALSE)</f>
        <v>11955.515480728389</v>
      </c>
      <c r="F39" s="2" t="s">
        <v>96</v>
      </c>
      <c r="G39" t="str">
        <f t="shared" si="4"/>
        <v>48528.3368</v>
      </c>
      <c r="H39" s="57">
        <f t="shared" si="5"/>
        <v>11967.5</v>
      </c>
      <c r="I39" s="66" t="s">
        <v>207</v>
      </c>
      <c r="J39" s="67" t="s">
        <v>204</v>
      </c>
      <c r="K39" s="66">
        <v>11967.5</v>
      </c>
      <c r="L39" s="66" t="s">
        <v>208</v>
      </c>
      <c r="M39" s="67" t="s">
        <v>100</v>
      </c>
      <c r="N39" s="67" t="s">
        <v>172</v>
      </c>
      <c r="O39" s="68" t="s">
        <v>206</v>
      </c>
      <c r="P39" s="69" t="s">
        <v>174</v>
      </c>
    </row>
    <row r="40" spans="1:16" ht="12.75" customHeight="1" x14ac:dyDescent="0.2">
      <c r="A40" s="57" t="str">
        <f t="shared" si="0"/>
        <v>IBVS 4190 </v>
      </c>
      <c r="B40" s="2" t="str">
        <f t="shared" si="1"/>
        <v>I</v>
      </c>
      <c r="C40" s="57">
        <f t="shared" si="2"/>
        <v>49563.244500000001</v>
      </c>
      <c r="D40" t="str">
        <f t="shared" si="3"/>
        <v>vis</v>
      </c>
      <c r="E40">
        <f>VLOOKUP(C40,Active!C$21:E$970,3,FALSE)</f>
        <v>13437.991431785364</v>
      </c>
      <c r="F40" s="2" t="s">
        <v>96</v>
      </c>
      <c r="G40" t="str">
        <f t="shared" si="4"/>
        <v>49563.2445</v>
      </c>
      <c r="H40" s="57">
        <f t="shared" si="5"/>
        <v>13450</v>
      </c>
      <c r="I40" s="66" t="s">
        <v>209</v>
      </c>
      <c r="J40" s="67" t="s">
        <v>210</v>
      </c>
      <c r="K40" s="66">
        <v>13450</v>
      </c>
      <c r="L40" s="66" t="s">
        <v>211</v>
      </c>
      <c r="M40" s="67" t="s">
        <v>100</v>
      </c>
      <c r="N40" s="67" t="s">
        <v>172</v>
      </c>
      <c r="O40" s="68" t="s">
        <v>212</v>
      </c>
      <c r="P40" s="69" t="s">
        <v>213</v>
      </c>
    </row>
    <row r="41" spans="1:16" ht="12.75" customHeight="1" x14ac:dyDescent="0.2">
      <c r="A41" s="57" t="str">
        <f t="shared" si="0"/>
        <v>IBVS 4190 </v>
      </c>
      <c r="B41" s="2" t="str">
        <f t="shared" si="1"/>
        <v>I</v>
      </c>
      <c r="C41" s="57">
        <f t="shared" si="2"/>
        <v>49563.2595</v>
      </c>
      <c r="D41" t="str">
        <f t="shared" si="3"/>
        <v>vis</v>
      </c>
      <c r="E41">
        <f>VLOOKUP(C41,Active!C$21:E$970,3,FALSE)</f>
        <v>13438.012918860264</v>
      </c>
      <c r="F41" s="2" t="s">
        <v>96</v>
      </c>
      <c r="G41" t="str">
        <f t="shared" si="4"/>
        <v>49563.2595</v>
      </c>
      <c r="H41" s="57">
        <f t="shared" si="5"/>
        <v>13450</v>
      </c>
      <c r="I41" s="66" t="s">
        <v>214</v>
      </c>
      <c r="J41" s="67" t="s">
        <v>215</v>
      </c>
      <c r="K41" s="66">
        <v>13450</v>
      </c>
      <c r="L41" s="66" t="s">
        <v>216</v>
      </c>
      <c r="M41" s="67" t="s">
        <v>100</v>
      </c>
      <c r="N41" s="67" t="s">
        <v>178</v>
      </c>
      <c r="O41" s="68" t="s">
        <v>212</v>
      </c>
      <c r="P41" s="69" t="s">
        <v>213</v>
      </c>
    </row>
    <row r="42" spans="1:16" ht="12.75" customHeight="1" x14ac:dyDescent="0.2">
      <c r="A42" s="57" t="str">
        <f t="shared" si="0"/>
        <v>IBVS 4190 </v>
      </c>
      <c r="B42" s="2" t="str">
        <f t="shared" si="1"/>
        <v>I</v>
      </c>
      <c r="C42" s="57">
        <f t="shared" si="2"/>
        <v>49563.260699999999</v>
      </c>
      <c r="D42" t="str">
        <f t="shared" si="3"/>
        <v>vis</v>
      </c>
      <c r="E42">
        <f>VLOOKUP(C42,Active!C$21:E$970,3,FALSE)</f>
        <v>13438.014637826254</v>
      </c>
      <c r="F42" s="2" t="s">
        <v>96</v>
      </c>
      <c r="G42" t="str">
        <f t="shared" si="4"/>
        <v>49563.2607</v>
      </c>
      <c r="H42" s="57">
        <f t="shared" si="5"/>
        <v>13450</v>
      </c>
      <c r="I42" s="66" t="s">
        <v>217</v>
      </c>
      <c r="J42" s="67" t="s">
        <v>218</v>
      </c>
      <c r="K42" s="66">
        <v>13450</v>
      </c>
      <c r="L42" s="66" t="s">
        <v>205</v>
      </c>
      <c r="M42" s="67" t="s">
        <v>100</v>
      </c>
      <c r="N42" s="67" t="s">
        <v>219</v>
      </c>
      <c r="O42" s="68" t="s">
        <v>212</v>
      </c>
      <c r="P42" s="69" t="s">
        <v>213</v>
      </c>
    </row>
    <row r="43" spans="1:16" ht="12.75" customHeight="1" x14ac:dyDescent="0.2">
      <c r="A43" s="57" t="str">
        <f t="shared" ref="A43:A74" si="6">P43</f>
        <v>IBVS 4190 </v>
      </c>
      <c r="B43" s="2" t="str">
        <f t="shared" ref="B43:B74" si="7">IF(H43=INT(H43),"I","II")</f>
        <v>II</v>
      </c>
      <c r="C43" s="57">
        <f t="shared" ref="C43:C74" si="8">1*G43</f>
        <v>49564.280100000004</v>
      </c>
      <c r="D43" t="str">
        <f t="shared" ref="D43:D74" si="9">VLOOKUP(F43,I$1:J$5,2,FALSE)</f>
        <v>vis</v>
      </c>
      <c r="E43">
        <f>VLOOKUP(C43,Active!C$21:E$970,3,FALSE)</f>
        <v>13439.474899436555</v>
      </c>
      <c r="F43" s="2" t="s">
        <v>96</v>
      </c>
      <c r="G43" t="str">
        <f t="shared" ref="G43:G74" si="10">MID(I43,3,LEN(I43)-3)</f>
        <v>49564.2801</v>
      </c>
      <c r="H43" s="57">
        <f t="shared" ref="H43:H74" si="11">1*K43</f>
        <v>13451.5</v>
      </c>
      <c r="I43" s="66" t="s">
        <v>220</v>
      </c>
      <c r="J43" s="67" t="s">
        <v>221</v>
      </c>
      <c r="K43" s="66">
        <v>13451.5</v>
      </c>
      <c r="L43" s="66" t="s">
        <v>222</v>
      </c>
      <c r="M43" s="67" t="s">
        <v>100</v>
      </c>
      <c r="N43" s="67" t="s">
        <v>172</v>
      </c>
      <c r="O43" s="68" t="s">
        <v>212</v>
      </c>
      <c r="P43" s="69" t="s">
        <v>213</v>
      </c>
    </row>
    <row r="44" spans="1:16" ht="12.75" customHeight="1" x14ac:dyDescent="0.2">
      <c r="A44" s="57" t="str">
        <f t="shared" si="6"/>
        <v>IBVS 4190 </v>
      </c>
      <c r="B44" s="2" t="str">
        <f t="shared" si="7"/>
        <v>II</v>
      </c>
      <c r="C44" s="57">
        <f t="shared" si="8"/>
        <v>49564.294800000003</v>
      </c>
      <c r="D44" t="str">
        <f t="shared" si="9"/>
        <v>vis</v>
      </c>
      <c r="E44">
        <f>VLOOKUP(C44,Active!C$21:E$970,3,FALSE)</f>
        <v>13439.495956769959</v>
      </c>
      <c r="F44" s="2" t="s">
        <v>96</v>
      </c>
      <c r="G44" t="str">
        <f t="shared" si="10"/>
        <v>49564.2948</v>
      </c>
      <c r="H44" s="57">
        <f t="shared" si="11"/>
        <v>13451.5</v>
      </c>
      <c r="I44" s="66" t="s">
        <v>223</v>
      </c>
      <c r="J44" s="67" t="s">
        <v>224</v>
      </c>
      <c r="K44" s="66">
        <v>13451.5</v>
      </c>
      <c r="L44" s="66" t="s">
        <v>225</v>
      </c>
      <c r="M44" s="67" t="s">
        <v>100</v>
      </c>
      <c r="N44" s="67" t="s">
        <v>219</v>
      </c>
      <c r="O44" s="68" t="s">
        <v>212</v>
      </c>
      <c r="P44" s="69" t="s">
        <v>213</v>
      </c>
    </row>
    <row r="45" spans="1:16" ht="12.75" customHeight="1" x14ac:dyDescent="0.2">
      <c r="A45" s="57" t="str">
        <f t="shared" si="6"/>
        <v>IBVS 4190 </v>
      </c>
      <c r="B45" s="2" t="str">
        <f t="shared" si="7"/>
        <v>II</v>
      </c>
      <c r="C45" s="57">
        <f t="shared" si="8"/>
        <v>49564.311699999998</v>
      </c>
      <c r="D45" t="str">
        <f t="shared" si="9"/>
        <v>vis</v>
      </c>
      <c r="E45">
        <f>VLOOKUP(C45,Active!C$21:E$970,3,FALSE)</f>
        <v>13439.520165541007</v>
      </c>
      <c r="F45" s="2" t="s">
        <v>96</v>
      </c>
      <c r="G45" t="str">
        <f t="shared" si="10"/>
        <v>49564.3117</v>
      </c>
      <c r="H45" s="57">
        <f t="shared" si="11"/>
        <v>13451.5</v>
      </c>
      <c r="I45" s="66" t="s">
        <v>226</v>
      </c>
      <c r="J45" s="67" t="s">
        <v>227</v>
      </c>
      <c r="K45" s="66">
        <v>13451.5</v>
      </c>
      <c r="L45" s="66" t="s">
        <v>228</v>
      </c>
      <c r="M45" s="67" t="s">
        <v>100</v>
      </c>
      <c r="N45" s="67" t="s">
        <v>178</v>
      </c>
      <c r="O45" s="68" t="s">
        <v>212</v>
      </c>
      <c r="P45" s="69" t="s">
        <v>213</v>
      </c>
    </row>
    <row r="46" spans="1:16" ht="12.75" customHeight="1" x14ac:dyDescent="0.2">
      <c r="A46" s="57" t="str">
        <f t="shared" si="6"/>
        <v>IBVS 5361 </v>
      </c>
      <c r="B46" s="2" t="str">
        <f t="shared" si="7"/>
        <v>I</v>
      </c>
      <c r="C46" s="57">
        <f t="shared" si="8"/>
        <v>50640.4202</v>
      </c>
      <c r="D46" t="str">
        <f t="shared" si="9"/>
        <v>vis</v>
      </c>
      <c r="E46">
        <f>VLOOKUP(C46,Active!C$21:E$970,3,FALSE)</f>
        <v>14981.015094970939</v>
      </c>
      <c r="F46" s="2" t="s">
        <v>96</v>
      </c>
      <c r="G46" t="str">
        <f t="shared" si="10"/>
        <v>50640.4202</v>
      </c>
      <c r="H46" s="57">
        <f t="shared" si="11"/>
        <v>14993</v>
      </c>
      <c r="I46" s="66" t="s">
        <v>229</v>
      </c>
      <c r="J46" s="67" t="s">
        <v>230</v>
      </c>
      <c r="K46" s="66">
        <v>14993</v>
      </c>
      <c r="L46" s="66" t="s">
        <v>231</v>
      </c>
      <c r="M46" s="67" t="s">
        <v>100</v>
      </c>
      <c r="N46" s="67" t="s">
        <v>101</v>
      </c>
      <c r="O46" s="68" t="s">
        <v>232</v>
      </c>
      <c r="P46" s="69" t="s">
        <v>233</v>
      </c>
    </row>
    <row r="47" spans="1:16" ht="12.75" customHeight="1" x14ac:dyDescent="0.2">
      <c r="A47" s="57" t="str">
        <f t="shared" si="6"/>
        <v>IBVS 5361 </v>
      </c>
      <c r="B47" s="2" t="str">
        <f t="shared" si="7"/>
        <v>II</v>
      </c>
      <c r="C47" s="57">
        <f t="shared" si="8"/>
        <v>50669.390800000001</v>
      </c>
      <c r="D47" t="str">
        <f t="shared" si="9"/>
        <v>vis</v>
      </c>
      <c r="E47">
        <f>VLOOKUP(C47,Active!C$21:E$970,3,FALSE)</f>
        <v>15022.514658446687</v>
      </c>
      <c r="F47" s="2" t="s">
        <v>96</v>
      </c>
      <c r="G47" t="str">
        <f t="shared" si="10"/>
        <v>50669.3908</v>
      </c>
      <c r="H47" s="57">
        <f t="shared" si="11"/>
        <v>15034.5</v>
      </c>
      <c r="I47" s="66" t="s">
        <v>234</v>
      </c>
      <c r="J47" s="67" t="s">
        <v>235</v>
      </c>
      <c r="K47" s="66">
        <v>15034.5</v>
      </c>
      <c r="L47" s="66" t="s">
        <v>205</v>
      </c>
      <c r="M47" s="67" t="s">
        <v>100</v>
      </c>
      <c r="N47" s="67" t="s">
        <v>101</v>
      </c>
      <c r="O47" s="68" t="s">
        <v>232</v>
      </c>
      <c r="P47" s="69" t="s">
        <v>233</v>
      </c>
    </row>
    <row r="48" spans="1:16" ht="12.75" customHeight="1" x14ac:dyDescent="0.2">
      <c r="A48" s="57" t="str">
        <f t="shared" si="6"/>
        <v>IBVS 4751 </v>
      </c>
      <c r="B48" s="2" t="str">
        <f t="shared" si="7"/>
        <v>II</v>
      </c>
      <c r="C48" s="57">
        <f t="shared" si="8"/>
        <v>51032.397499999999</v>
      </c>
      <c r="D48" t="str">
        <f t="shared" si="9"/>
        <v>vis</v>
      </c>
      <c r="E48">
        <f>VLOOKUP(C48,Active!C$21:E$970,3,FALSE)</f>
        <v>15542.511468618792</v>
      </c>
      <c r="F48" s="2" t="s">
        <v>96</v>
      </c>
      <c r="G48" t="str">
        <f t="shared" si="10"/>
        <v>51032.3975</v>
      </c>
      <c r="H48" s="57">
        <f t="shared" si="11"/>
        <v>15554.5</v>
      </c>
      <c r="I48" s="66" t="s">
        <v>236</v>
      </c>
      <c r="J48" s="67" t="s">
        <v>237</v>
      </c>
      <c r="K48" s="66">
        <v>15554.5</v>
      </c>
      <c r="L48" s="66" t="s">
        <v>238</v>
      </c>
      <c r="M48" s="67" t="s">
        <v>100</v>
      </c>
      <c r="N48" s="67" t="s">
        <v>219</v>
      </c>
      <c r="O48" s="68" t="s">
        <v>239</v>
      </c>
      <c r="P48" s="69" t="s">
        <v>240</v>
      </c>
    </row>
    <row r="49" spans="1:16" ht="12.75" customHeight="1" x14ac:dyDescent="0.2">
      <c r="A49" s="57" t="str">
        <f t="shared" si="6"/>
        <v>IBVS 4751 </v>
      </c>
      <c r="B49" s="2" t="str">
        <f t="shared" si="7"/>
        <v>II</v>
      </c>
      <c r="C49" s="57">
        <f t="shared" si="8"/>
        <v>51032.400300000001</v>
      </c>
      <c r="D49" t="str">
        <f t="shared" si="9"/>
        <v>vis</v>
      </c>
      <c r="E49">
        <f>VLOOKUP(C49,Active!C$21:E$970,3,FALSE)</f>
        <v>15542.515479539443</v>
      </c>
      <c r="F49" s="2" t="s">
        <v>96</v>
      </c>
      <c r="G49" t="str">
        <f t="shared" si="10"/>
        <v>51032.4003</v>
      </c>
      <c r="H49" s="57">
        <f t="shared" si="11"/>
        <v>15554.5</v>
      </c>
      <c r="I49" s="66" t="s">
        <v>241</v>
      </c>
      <c r="J49" s="67" t="s">
        <v>242</v>
      </c>
      <c r="K49" s="66">
        <v>15554.5</v>
      </c>
      <c r="L49" s="66" t="s">
        <v>208</v>
      </c>
      <c r="M49" s="67" t="s">
        <v>100</v>
      </c>
      <c r="N49" s="67" t="s">
        <v>178</v>
      </c>
      <c r="O49" s="68" t="s">
        <v>239</v>
      </c>
      <c r="P49" s="69" t="s">
        <v>240</v>
      </c>
    </row>
    <row r="50" spans="1:16" ht="12.75" customHeight="1" x14ac:dyDescent="0.2">
      <c r="A50" s="57" t="str">
        <f t="shared" si="6"/>
        <v>IBVS 4751 </v>
      </c>
      <c r="B50" s="2" t="str">
        <f t="shared" si="7"/>
        <v>II</v>
      </c>
      <c r="C50" s="57">
        <f t="shared" si="8"/>
        <v>51034.492100000003</v>
      </c>
      <c r="D50" t="str">
        <f t="shared" si="9"/>
        <v>vis</v>
      </c>
      <c r="E50">
        <f>VLOOKUP(C50,Active!C$21:E$970,3,FALSE)</f>
        <v>15545.511923758018</v>
      </c>
      <c r="F50" s="2" t="s">
        <v>96</v>
      </c>
      <c r="G50" t="str">
        <f t="shared" si="10"/>
        <v>51034.4921</v>
      </c>
      <c r="H50" s="57">
        <f t="shared" si="11"/>
        <v>15557.5</v>
      </c>
      <c r="I50" s="66" t="s">
        <v>243</v>
      </c>
      <c r="J50" s="67" t="s">
        <v>244</v>
      </c>
      <c r="K50" s="66">
        <v>15557.5</v>
      </c>
      <c r="L50" s="66" t="s">
        <v>245</v>
      </c>
      <c r="M50" s="67" t="s">
        <v>100</v>
      </c>
      <c r="N50" s="67" t="s">
        <v>172</v>
      </c>
      <c r="O50" s="68" t="s">
        <v>239</v>
      </c>
      <c r="P50" s="69" t="s">
        <v>240</v>
      </c>
    </row>
    <row r="51" spans="1:16" ht="12.75" customHeight="1" x14ac:dyDescent="0.2">
      <c r="A51" s="57" t="str">
        <f t="shared" si="6"/>
        <v>IBVS 4751 </v>
      </c>
      <c r="B51" s="2" t="str">
        <f t="shared" si="7"/>
        <v>II</v>
      </c>
      <c r="C51" s="57">
        <f t="shared" si="8"/>
        <v>51034.492299999998</v>
      </c>
      <c r="D51" t="str">
        <f t="shared" si="9"/>
        <v>vis</v>
      </c>
      <c r="E51">
        <f>VLOOKUP(C51,Active!C$21:E$970,3,FALSE)</f>
        <v>15545.512210252344</v>
      </c>
      <c r="F51" s="2" t="s">
        <v>96</v>
      </c>
      <c r="G51" t="str">
        <f t="shared" si="10"/>
        <v>51034.4923</v>
      </c>
      <c r="H51" s="57">
        <f t="shared" si="11"/>
        <v>15557.5</v>
      </c>
      <c r="I51" s="66" t="s">
        <v>246</v>
      </c>
      <c r="J51" s="67" t="s">
        <v>244</v>
      </c>
      <c r="K51" s="66">
        <v>15557.5</v>
      </c>
      <c r="L51" s="66" t="s">
        <v>195</v>
      </c>
      <c r="M51" s="67" t="s">
        <v>100</v>
      </c>
      <c r="N51" s="67" t="s">
        <v>178</v>
      </c>
      <c r="O51" s="68" t="s">
        <v>239</v>
      </c>
      <c r="P51" s="69" t="s">
        <v>240</v>
      </c>
    </row>
    <row r="52" spans="1:16" ht="12.75" customHeight="1" x14ac:dyDescent="0.2">
      <c r="A52" s="57" t="str">
        <f t="shared" si="6"/>
        <v>IBVS 4751 </v>
      </c>
      <c r="B52" s="2" t="str">
        <f t="shared" si="7"/>
        <v>II</v>
      </c>
      <c r="C52" s="57">
        <f t="shared" si="8"/>
        <v>51034.4925</v>
      </c>
      <c r="D52" t="str">
        <f t="shared" si="9"/>
        <v>vis</v>
      </c>
      <c r="E52">
        <f>VLOOKUP(C52,Active!C$21:E$970,3,FALSE)</f>
        <v>15545.512496746678</v>
      </c>
      <c r="F52" s="2" t="s">
        <v>96</v>
      </c>
      <c r="G52" t="str">
        <f t="shared" si="10"/>
        <v>51034.4925</v>
      </c>
      <c r="H52" s="57">
        <f t="shared" si="11"/>
        <v>15557.5</v>
      </c>
      <c r="I52" s="66" t="s">
        <v>247</v>
      </c>
      <c r="J52" s="67" t="s">
        <v>248</v>
      </c>
      <c r="K52" s="66">
        <v>15557.5</v>
      </c>
      <c r="L52" s="66" t="s">
        <v>199</v>
      </c>
      <c r="M52" s="67" t="s">
        <v>100</v>
      </c>
      <c r="N52" s="67" t="s">
        <v>219</v>
      </c>
      <c r="O52" s="68" t="s">
        <v>239</v>
      </c>
      <c r="P52" s="69" t="s">
        <v>240</v>
      </c>
    </row>
    <row r="53" spans="1:16" ht="12.75" customHeight="1" x14ac:dyDescent="0.2">
      <c r="A53" s="57" t="str">
        <f t="shared" si="6"/>
        <v>IBVS 4751 </v>
      </c>
      <c r="B53" s="2" t="str">
        <f t="shared" si="7"/>
        <v>II</v>
      </c>
      <c r="C53" s="57">
        <f t="shared" si="8"/>
        <v>51041.472600000001</v>
      </c>
      <c r="D53" t="str">
        <f t="shared" si="9"/>
        <v>vis</v>
      </c>
      <c r="E53">
        <f>VLOOKUP(C53,Active!C$21:E$970,3,FALSE)</f>
        <v>15555.51129218126</v>
      </c>
      <c r="F53" s="2" t="s">
        <v>96</v>
      </c>
      <c r="G53" t="str">
        <f t="shared" si="10"/>
        <v>51041.4726</v>
      </c>
      <c r="H53" s="57">
        <f t="shared" si="11"/>
        <v>15567.5</v>
      </c>
      <c r="I53" s="66" t="s">
        <v>249</v>
      </c>
      <c r="J53" s="67" t="s">
        <v>250</v>
      </c>
      <c r="K53" s="66">
        <v>15567.5</v>
      </c>
      <c r="L53" s="66" t="s">
        <v>251</v>
      </c>
      <c r="M53" s="67" t="s">
        <v>100</v>
      </c>
      <c r="N53" s="67" t="s">
        <v>178</v>
      </c>
      <c r="O53" s="68" t="s">
        <v>239</v>
      </c>
      <c r="P53" s="69" t="s">
        <v>240</v>
      </c>
    </row>
    <row r="54" spans="1:16" ht="12.75" customHeight="1" x14ac:dyDescent="0.2">
      <c r="A54" s="57" t="str">
        <f t="shared" si="6"/>
        <v>IBVS 4751 </v>
      </c>
      <c r="B54" s="2" t="str">
        <f t="shared" si="7"/>
        <v>II</v>
      </c>
      <c r="C54" s="57">
        <f t="shared" si="8"/>
        <v>51041.473700000002</v>
      </c>
      <c r="D54" t="str">
        <f t="shared" si="9"/>
        <v>vis</v>
      </c>
      <c r="E54">
        <f>VLOOKUP(C54,Active!C$21:E$970,3,FALSE)</f>
        <v>15555.512867900088</v>
      </c>
      <c r="F54" s="2" t="s">
        <v>96</v>
      </c>
      <c r="G54" t="str">
        <f t="shared" si="10"/>
        <v>51041.4737</v>
      </c>
      <c r="H54" s="57">
        <f t="shared" si="11"/>
        <v>15567.5</v>
      </c>
      <c r="I54" s="66" t="s">
        <v>252</v>
      </c>
      <c r="J54" s="67" t="s">
        <v>253</v>
      </c>
      <c r="K54" s="66">
        <v>15567.5</v>
      </c>
      <c r="L54" s="66" t="s">
        <v>216</v>
      </c>
      <c r="M54" s="67" t="s">
        <v>100</v>
      </c>
      <c r="N54" s="67" t="s">
        <v>219</v>
      </c>
      <c r="O54" s="68" t="s">
        <v>239</v>
      </c>
      <c r="P54" s="69" t="s">
        <v>240</v>
      </c>
    </row>
    <row r="55" spans="1:16" ht="12.75" customHeight="1" x14ac:dyDescent="0.2">
      <c r="A55" s="57" t="str">
        <f t="shared" si="6"/>
        <v>IBVS 4751 </v>
      </c>
      <c r="B55" s="2" t="str">
        <f t="shared" si="7"/>
        <v>II</v>
      </c>
      <c r="C55" s="57">
        <f t="shared" si="8"/>
        <v>51041.473899999997</v>
      </c>
      <c r="D55" t="str">
        <f t="shared" si="9"/>
        <v>vis</v>
      </c>
      <c r="E55">
        <f>VLOOKUP(C55,Active!C$21:E$970,3,FALSE)</f>
        <v>15555.513154394414</v>
      </c>
      <c r="F55" s="2" t="s">
        <v>96</v>
      </c>
      <c r="G55" t="str">
        <f t="shared" si="10"/>
        <v>51041.4739</v>
      </c>
      <c r="H55" s="57">
        <f t="shared" si="11"/>
        <v>15567.5</v>
      </c>
      <c r="I55" s="66" t="s">
        <v>254</v>
      </c>
      <c r="J55" s="67" t="s">
        <v>253</v>
      </c>
      <c r="K55" s="66">
        <v>15567.5</v>
      </c>
      <c r="L55" s="66" t="s">
        <v>255</v>
      </c>
      <c r="M55" s="67" t="s">
        <v>100</v>
      </c>
      <c r="N55" s="67" t="s">
        <v>172</v>
      </c>
      <c r="O55" s="68" t="s">
        <v>239</v>
      </c>
      <c r="P55" s="69" t="s">
        <v>240</v>
      </c>
    </row>
    <row r="56" spans="1:16" ht="12.75" customHeight="1" x14ac:dyDescent="0.2">
      <c r="A56" s="57" t="str">
        <f t="shared" si="6"/>
        <v>IBVS 5623 </v>
      </c>
      <c r="B56" s="2" t="str">
        <f t="shared" si="7"/>
        <v>I</v>
      </c>
      <c r="C56" s="57">
        <f t="shared" si="8"/>
        <v>51389.474300000002</v>
      </c>
      <c r="D56" t="str">
        <f t="shared" si="9"/>
        <v>vis</v>
      </c>
      <c r="E56">
        <f>VLOOKUP(C56,Active!C$21:E$970,3,FALSE)</f>
        <v>16054.013865093746</v>
      </c>
      <c r="F56" s="2" t="s">
        <v>96</v>
      </c>
      <c r="G56" t="str">
        <f t="shared" si="10"/>
        <v>51389.4743</v>
      </c>
      <c r="H56" s="57">
        <f t="shared" si="11"/>
        <v>16066</v>
      </c>
      <c r="I56" s="66" t="s">
        <v>256</v>
      </c>
      <c r="J56" s="67" t="s">
        <v>257</v>
      </c>
      <c r="K56" s="66">
        <v>16066</v>
      </c>
      <c r="L56" s="66" t="s">
        <v>258</v>
      </c>
      <c r="M56" s="67" t="s">
        <v>100</v>
      </c>
      <c r="N56" s="67" t="s">
        <v>101</v>
      </c>
      <c r="O56" s="68" t="s">
        <v>259</v>
      </c>
      <c r="P56" s="69" t="s">
        <v>260</v>
      </c>
    </row>
    <row r="57" spans="1:16" ht="12.75" customHeight="1" x14ac:dyDescent="0.2">
      <c r="A57" s="57" t="str">
        <f t="shared" si="6"/>
        <v>IBVS 5623 </v>
      </c>
      <c r="B57" s="2" t="str">
        <f t="shared" si="7"/>
        <v>II</v>
      </c>
      <c r="C57" s="57">
        <f t="shared" si="8"/>
        <v>51390.52</v>
      </c>
      <c r="D57" t="str">
        <f t="shared" si="9"/>
        <v>vis</v>
      </c>
      <c r="E57">
        <f>VLOOKUP(C57,Active!C$21:E$970,3,FALSE)</f>
        <v>16055.511800708693</v>
      </c>
      <c r="F57" s="2" t="s">
        <v>96</v>
      </c>
      <c r="G57" t="str">
        <f t="shared" si="10"/>
        <v>51390.5200</v>
      </c>
      <c r="H57" s="57">
        <f t="shared" si="11"/>
        <v>16067.5</v>
      </c>
      <c r="I57" s="66" t="s">
        <v>261</v>
      </c>
      <c r="J57" s="67" t="s">
        <v>262</v>
      </c>
      <c r="K57" s="66">
        <v>16067.5</v>
      </c>
      <c r="L57" s="66" t="s">
        <v>263</v>
      </c>
      <c r="M57" s="67" t="s">
        <v>100</v>
      </c>
      <c r="N57" s="67" t="s">
        <v>101</v>
      </c>
      <c r="O57" s="68" t="s">
        <v>259</v>
      </c>
      <c r="P57" s="69" t="s">
        <v>260</v>
      </c>
    </row>
    <row r="58" spans="1:16" ht="12.75" customHeight="1" x14ac:dyDescent="0.2">
      <c r="A58" s="57" t="str">
        <f t="shared" si="6"/>
        <v>IBVS 5341 </v>
      </c>
      <c r="B58" s="2" t="str">
        <f t="shared" si="7"/>
        <v>I</v>
      </c>
      <c r="C58" s="57">
        <f t="shared" si="8"/>
        <v>52492.466999999997</v>
      </c>
      <c r="D58" t="str">
        <f t="shared" si="9"/>
        <v>vis</v>
      </c>
      <c r="E58">
        <f>VLOOKUP(C58,Active!C$21:E$970,3,FALSE)</f>
        <v>17634.019649127807</v>
      </c>
      <c r="F58" s="2" t="s">
        <v>96</v>
      </c>
      <c r="G58" t="str">
        <f t="shared" si="10"/>
        <v>52492.4670</v>
      </c>
      <c r="H58" s="57">
        <f t="shared" si="11"/>
        <v>17646</v>
      </c>
      <c r="I58" s="66" t="s">
        <v>264</v>
      </c>
      <c r="J58" s="67" t="s">
        <v>265</v>
      </c>
      <c r="K58" s="66">
        <v>17646</v>
      </c>
      <c r="L58" s="66" t="s">
        <v>266</v>
      </c>
      <c r="M58" s="67" t="s">
        <v>100</v>
      </c>
      <c r="N58" s="67" t="s">
        <v>101</v>
      </c>
      <c r="O58" s="68" t="s">
        <v>239</v>
      </c>
      <c r="P58" s="69" t="s">
        <v>267</v>
      </c>
    </row>
    <row r="59" spans="1:16" ht="12.75" customHeight="1" x14ac:dyDescent="0.2">
      <c r="A59" s="57" t="str">
        <f t="shared" si="6"/>
        <v>IBVS 5341 </v>
      </c>
      <c r="B59" s="2" t="str">
        <f t="shared" si="7"/>
        <v>II</v>
      </c>
      <c r="C59" s="57">
        <f t="shared" si="8"/>
        <v>52512.3626</v>
      </c>
      <c r="D59" t="str">
        <f t="shared" si="9"/>
        <v>vis</v>
      </c>
      <c r="E59">
        <f>VLOOKUP(C59,Active!C$21:E$970,3,FALSE)</f>
        <v>17662.519532288265</v>
      </c>
      <c r="F59" s="2" t="s">
        <v>96</v>
      </c>
      <c r="G59" t="str">
        <f t="shared" si="10"/>
        <v>52512.3626</v>
      </c>
      <c r="H59" s="57">
        <f t="shared" si="11"/>
        <v>17674.5</v>
      </c>
      <c r="I59" s="66" t="s">
        <v>268</v>
      </c>
      <c r="J59" s="67" t="s">
        <v>269</v>
      </c>
      <c r="K59" s="66">
        <v>17674.5</v>
      </c>
      <c r="L59" s="66" t="s">
        <v>270</v>
      </c>
      <c r="M59" s="67" t="s">
        <v>100</v>
      </c>
      <c r="N59" s="67" t="s">
        <v>101</v>
      </c>
      <c r="O59" s="68" t="s">
        <v>239</v>
      </c>
      <c r="P59" s="69" t="s">
        <v>267</v>
      </c>
    </row>
    <row r="60" spans="1:16" ht="12.75" customHeight="1" x14ac:dyDescent="0.2">
      <c r="A60" s="57" t="str">
        <f t="shared" si="6"/>
        <v>IBVS 5668 </v>
      </c>
      <c r="B60" s="2" t="str">
        <f t="shared" si="7"/>
        <v>II</v>
      </c>
      <c r="C60" s="57">
        <f t="shared" si="8"/>
        <v>52898.41</v>
      </c>
      <c r="D60" t="str">
        <f t="shared" si="9"/>
        <v>vis</v>
      </c>
      <c r="E60">
        <f>VLOOKUP(C60,Active!C$21:E$970,3,FALSE)</f>
        <v>18215.521492238968</v>
      </c>
      <c r="F60" s="2" t="s">
        <v>96</v>
      </c>
      <c r="G60" t="str">
        <f t="shared" si="10"/>
        <v>52898.4100</v>
      </c>
      <c r="H60" s="57">
        <f t="shared" si="11"/>
        <v>18227.5</v>
      </c>
      <c r="I60" s="66" t="s">
        <v>271</v>
      </c>
      <c r="J60" s="67" t="s">
        <v>272</v>
      </c>
      <c r="K60" s="66">
        <v>18227.5</v>
      </c>
      <c r="L60" s="66" t="s">
        <v>273</v>
      </c>
      <c r="M60" s="67" t="s">
        <v>100</v>
      </c>
      <c r="N60" s="67" t="s">
        <v>101</v>
      </c>
      <c r="O60" s="68" t="s">
        <v>239</v>
      </c>
      <c r="P60" s="69" t="s">
        <v>274</v>
      </c>
    </row>
    <row r="61" spans="1:16" ht="12.75" customHeight="1" x14ac:dyDescent="0.2">
      <c r="A61" s="57" t="str">
        <f t="shared" si="6"/>
        <v>IBVS 5649 </v>
      </c>
      <c r="B61" s="2" t="str">
        <f t="shared" si="7"/>
        <v>II</v>
      </c>
      <c r="C61" s="57">
        <f t="shared" si="8"/>
        <v>53571.371500000001</v>
      </c>
      <c r="D61" t="str">
        <f t="shared" si="9"/>
        <v>vis</v>
      </c>
      <c r="E61">
        <f>VLOOKUP(C61,Active!C$21:E$970,3,FALSE)</f>
        <v>19179.519769319348</v>
      </c>
      <c r="F61" s="2" t="s">
        <v>96</v>
      </c>
      <c r="G61" t="str">
        <f t="shared" si="10"/>
        <v>53571.3715</v>
      </c>
      <c r="H61" s="57">
        <f t="shared" si="11"/>
        <v>19191.5</v>
      </c>
      <c r="I61" s="66" t="s">
        <v>275</v>
      </c>
      <c r="J61" s="67" t="s">
        <v>276</v>
      </c>
      <c r="K61" s="66">
        <v>19191.5</v>
      </c>
      <c r="L61" s="66" t="s">
        <v>277</v>
      </c>
      <c r="M61" s="67" t="s">
        <v>100</v>
      </c>
      <c r="N61" s="67" t="s">
        <v>101</v>
      </c>
      <c r="O61" s="68" t="s">
        <v>278</v>
      </c>
      <c r="P61" s="69" t="s">
        <v>279</v>
      </c>
    </row>
    <row r="62" spans="1:16" ht="12.75" customHeight="1" x14ac:dyDescent="0.2">
      <c r="A62" s="57" t="str">
        <f t="shared" si="6"/>
        <v>IBVS 5649 </v>
      </c>
      <c r="B62" s="2" t="str">
        <f t="shared" si="7"/>
        <v>I</v>
      </c>
      <c r="C62" s="57">
        <f t="shared" si="8"/>
        <v>53572.42</v>
      </c>
      <c r="D62" t="str">
        <f t="shared" si="9"/>
        <v>vis</v>
      </c>
      <c r="E62">
        <f>VLOOKUP(C62,Active!C$21:E$970,3,FALSE)</f>
        <v>19181.021715854949</v>
      </c>
      <c r="F62" s="2" t="s">
        <v>96</v>
      </c>
      <c r="G62" t="str">
        <f t="shared" si="10"/>
        <v>53572.4200</v>
      </c>
      <c r="H62" s="57">
        <f t="shared" si="11"/>
        <v>19193</v>
      </c>
      <c r="I62" s="66" t="s">
        <v>280</v>
      </c>
      <c r="J62" s="67" t="s">
        <v>281</v>
      </c>
      <c r="K62" s="66">
        <v>19193</v>
      </c>
      <c r="L62" s="66" t="s">
        <v>282</v>
      </c>
      <c r="M62" s="67" t="s">
        <v>100</v>
      </c>
      <c r="N62" s="67" t="s">
        <v>101</v>
      </c>
      <c r="O62" s="68" t="s">
        <v>278</v>
      </c>
      <c r="P62" s="69" t="s">
        <v>279</v>
      </c>
    </row>
    <row r="63" spans="1:16" ht="12.75" customHeight="1" x14ac:dyDescent="0.2">
      <c r="A63" s="57" t="str">
        <f t="shared" si="6"/>
        <v>IBVS 5649 </v>
      </c>
      <c r="B63" s="2" t="str">
        <f t="shared" si="7"/>
        <v>II</v>
      </c>
      <c r="C63" s="57">
        <f t="shared" si="8"/>
        <v>53573.464200000002</v>
      </c>
      <c r="D63" t="str">
        <f t="shared" si="9"/>
        <v>vis</v>
      </c>
      <c r="E63">
        <f>VLOOKUP(C63,Active!C$21:E$970,3,FALSE)</f>
        <v>19182.517502762417</v>
      </c>
      <c r="F63" s="2" t="s">
        <v>96</v>
      </c>
      <c r="G63" t="str">
        <f t="shared" si="10"/>
        <v>53573.4642</v>
      </c>
      <c r="H63" s="57">
        <f t="shared" si="11"/>
        <v>19194.5</v>
      </c>
      <c r="I63" s="66" t="s">
        <v>283</v>
      </c>
      <c r="J63" s="67" t="s">
        <v>284</v>
      </c>
      <c r="K63" s="66">
        <v>19194.5</v>
      </c>
      <c r="L63" s="66" t="s">
        <v>285</v>
      </c>
      <c r="M63" s="67" t="s">
        <v>100</v>
      </c>
      <c r="N63" s="67" t="s">
        <v>101</v>
      </c>
      <c r="O63" s="68" t="s">
        <v>278</v>
      </c>
      <c r="P63" s="69" t="s">
        <v>279</v>
      </c>
    </row>
    <row r="64" spans="1:16" ht="12.75" customHeight="1" x14ac:dyDescent="0.2">
      <c r="A64" s="57" t="str">
        <f t="shared" si="6"/>
        <v>IBVS 5754 </v>
      </c>
      <c r="B64" s="2" t="str">
        <f t="shared" si="7"/>
        <v>II</v>
      </c>
      <c r="C64" s="57">
        <f t="shared" si="8"/>
        <v>53599.299700000003</v>
      </c>
      <c r="D64" t="str">
        <f t="shared" si="9"/>
        <v>vis</v>
      </c>
      <c r="E64">
        <f>VLOOKUP(C64,Active!C$21:E$970,3,FALSE)</f>
        <v>19219.526124336626</v>
      </c>
      <c r="F64" s="2" t="s">
        <v>96</v>
      </c>
      <c r="G64" t="str">
        <f t="shared" si="10"/>
        <v>53599.2997</v>
      </c>
      <c r="H64" s="57">
        <f t="shared" si="11"/>
        <v>19231.5</v>
      </c>
      <c r="I64" s="66" t="s">
        <v>286</v>
      </c>
      <c r="J64" s="67" t="s">
        <v>287</v>
      </c>
      <c r="K64" s="66">
        <v>19231.5</v>
      </c>
      <c r="L64" s="66" t="s">
        <v>288</v>
      </c>
      <c r="M64" s="67" t="s">
        <v>100</v>
      </c>
      <c r="N64" s="67" t="s">
        <v>101</v>
      </c>
      <c r="O64" s="68" t="s">
        <v>289</v>
      </c>
      <c r="P64" s="69" t="s">
        <v>290</v>
      </c>
    </row>
    <row r="65" spans="1:16" ht="12.75" customHeight="1" x14ac:dyDescent="0.2">
      <c r="A65" s="57" t="str">
        <f t="shared" si="6"/>
        <v>IBVS 5777 </v>
      </c>
      <c r="B65" s="2" t="str">
        <f t="shared" si="7"/>
        <v>II</v>
      </c>
      <c r="C65" s="57">
        <f t="shared" si="8"/>
        <v>53936.476600000002</v>
      </c>
      <c r="D65" t="str">
        <f t="shared" si="9"/>
        <v>vis</v>
      </c>
      <c r="E65">
        <f>VLOOKUP(C65,Active!C$21:E$970,3,FALSE)</f>
        <v>19702.522478022987</v>
      </c>
      <c r="F65" s="2" t="s">
        <v>96</v>
      </c>
      <c r="G65" t="str">
        <f t="shared" si="10"/>
        <v>53936.4766</v>
      </c>
      <c r="H65" s="57">
        <f t="shared" si="11"/>
        <v>19714.5</v>
      </c>
      <c r="I65" s="66" t="s">
        <v>291</v>
      </c>
      <c r="J65" s="67" t="s">
        <v>292</v>
      </c>
      <c r="K65" s="66">
        <v>19714.5</v>
      </c>
      <c r="L65" s="66" t="s">
        <v>293</v>
      </c>
      <c r="M65" s="67" t="s">
        <v>294</v>
      </c>
      <c r="N65" s="67" t="s">
        <v>295</v>
      </c>
      <c r="O65" s="68" t="s">
        <v>296</v>
      </c>
      <c r="P65" s="69" t="s">
        <v>297</v>
      </c>
    </row>
    <row r="66" spans="1:16" ht="12.75" customHeight="1" x14ac:dyDescent="0.2">
      <c r="A66" s="57" t="str">
        <f t="shared" si="6"/>
        <v> JAAVSO 40;975 </v>
      </c>
      <c r="B66" s="2" t="str">
        <f t="shared" si="7"/>
        <v>I</v>
      </c>
      <c r="C66" s="57">
        <f t="shared" si="8"/>
        <v>54008.729399999997</v>
      </c>
      <c r="D66" t="str">
        <f t="shared" si="9"/>
        <v>vis</v>
      </c>
      <c r="E66">
        <f>VLOOKUP(C66,Active!C$21:E$970,3,FALSE)</f>
        <v>19806.022566384992</v>
      </c>
      <c r="F66" s="2" t="s">
        <v>96</v>
      </c>
      <c r="G66" t="str">
        <f t="shared" si="10"/>
        <v>54008.7294</v>
      </c>
      <c r="H66" s="57">
        <f t="shared" si="11"/>
        <v>19818</v>
      </c>
      <c r="I66" s="66" t="s">
        <v>298</v>
      </c>
      <c r="J66" s="67" t="s">
        <v>299</v>
      </c>
      <c r="K66" s="66">
        <v>19818</v>
      </c>
      <c r="L66" s="66" t="s">
        <v>293</v>
      </c>
      <c r="M66" s="67" t="s">
        <v>294</v>
      </c>
      <c r="N66" s="67" t="s">
        <v>96</v>
      </c>
      <c r="O66" s="68" t="s">
        <v>300</v>
      </c>
      <c r="P66" s="68" t="s">
        <v>301</v>
      </c>
    </row>
    <row r="67" spans="1:16" ht="12.75" customHeight="1" x14ac:dyDescent="0.2">
      <c r="A67" s="57" t="str">
        <f t="shared" si="6"/>
        <v> JAAVSO 40;975 </v>
      </c>
      <c r="B67" s="2" t="str">
        <f t="shared" si="7"/>
        <v>I</v>
      </c>
      <c r="C67" s="57">
        <f t="shared" si="8"/>
        <v>54078.537799999998</v>
      </c>
      <c r="D67" t="str">
        <f t="shared" si="9"/>
        <v>vis</v>
      </c>
      <c r="E67">
        <f>VLOOKUP(C67,Active!C$21:E$970,3,FALSE)</f>
        <v>19906.021121021091</v>
      </c>
      <c r="F67" s="2" t="s">
        <v>96</v>
      </c>
      <c r="G67" t="str">
        <f t="shared" si="10"/>
        <v>54078.5378</v>
      </c>
      <c r="H67" s="57">
        <f t="shared" si="11"/>
        <v>19918</v>
      </c>
      <c r="I67" s="66" t="s">
        <v>302</v>
      </c>
      <c r="J67" s="67" t="s">
        <v>303</v>
      </c>
      <c r="K67" s="66">
        <v>19918</v>
      </c>
      <c r="L67" s="66" t="s">
        <v>304</v>
      </c>
      <c r="M67" s="67" t="s">
        <v>294</v>
      </c>
      <c r="N67" s="67" t="s">
        <v>96</v>
      </c>
      <c r="O67" s="68" t="s">
        <v>300</v>
      </c>
      <c r="P67" s="68" t="s">
        <v>301</v>
      </c>
    </row>
    <row r="68" spans="1:16" ht="12.75" customHeight="1" x14ac:dyDescent="0.2">
      <c r="A68" s="57" t="str">
        <f t="shared" si="6"/>
        <v>OEJV 0137 </v>
      </c>
      <c r="B68" s="2" t="str">
        <f t="shared" si="7"/>
        <v>I</v>
      </c>
      <c r="C68" s="57">
        <f t="shared" si="8"/>
        <v>55387.468000000001</v>
      </c>
      <c r="D68" t="str">
        <f t="shared" si="9"/>
        <v>vis</v>
      </c>
      <c r="E68">
        <f>VLOOKUP(C68,Active!C$21:E$970,3,FALSE)</f>
        <v>21781.02653755456</v>
      </c>
      <c r="F68" s="2" t="s">
        <v>96</v>
      </c>
      <c r="G68" t="str">
        <f t="shared" si="10"/>
        <v>55387.4680</v>
      </c>
      <c r="H68" s="57">
        <f t="shared" si="11"/>
        <v>21793</v>
      </c>
      <c r="I68" s="66" t="s">
        <v>305</v>
      </c>
      <c r="J68" s="67" t="s">
        <v>306</v>
      </c>
      <c r="K68" s="66" t="s">
        <v>307</v>
      </c>
      <c r="L68" s="66" t="s">
        <v>308</v>
      </c>
      <c r="M68" s="67" t="s">
        <v>294</v>
      </c>
      <c r="N68" s="67" t="s">
        <v>96</v>
      </c>
      <c r="O68" s="68" t="s">
        <v>309</v>
      </c>
      <c r="P68" s="69" t="s">
        <v>310</v>
      </c>
    </row>
    <row r="69" spans="1:16" ht="12.75" customHeight="1" x14ac:dyDescent="0.2">
      <c r="A69" s="57" t="str">
        <f t="shared" si="6"/>
        <v>BAVM 231 </v>
      </c>
      <c r="B69" s="2" t="str">
        <f t="shared" si="7"/>
        <v>I</v>
      </c>
      <c r="C69" s="57">
        <f t="shared" si="8"/>
        <v>56206.333100000003</v>
      </c>
      <c r="D69" t="str">
        <f t="shared" si="9"/>
        <v>vis</v>
      </c>
      <c r="E69">
        <f>VLOOKUP(C69,Active!C$21:E$970,3,FALSE)</f>
        <v>22954.02758673978</v>
      </c>
      <c r="F69" s="2" t="s">
        <v>96</v>
      </c>
      <c r="G69" t="str">
        <f t="shared" si="10"/>
        <v>56206.3331</v>
      </c>
      <c r="H69" s="57">
        <f t="shared" si="11"/>
        <v>22966</v>
      </c>
      <c r="I69" s="66" t="s">
        <v>311</v>
      </c>
      <c r="J69" s="67" t="s">
        <v>312</v>
      </c>
      <c r="K69" s="66" t="s">
        <v>313</v>
      </c>
      <c r="L69" s="66" t="s">
        <v>314</v>
      </c>
      <c r="M69" s="67" t="s">
        <v>294</v>
      </c>
      <c r="N69" s="67" t="e">
        <f>-N$137:N$65536</f>
        <v>#VALUE!</v>
      </c>
      <c r="O69" s="68" t="s">
        <v>315</v>
      </c>
      <c r="P69" s="69" t="s">
        <v>316</v>
      </c>
    </row>
    <row r="70" spans="1:16" ht="12.75" customHeight="1" x14ac:dyDescent="0.2">
      <c r="A70" s="57" t="str">
        <f t="shared" si="6"/>
        <v> AJ 72.89 </v>
      </c>
      <c r="B70" s="2" t="str">
        <f t="shared" si="7"/>
        <v>II</v>
      </c>
      <c r="C70" s="57">
        <f t="shared" si="8"/>
        <v>33199.576000000001</v>
      </c>
      <c r="D70" t="str">
        <f t="shared" si="9"/>
        <v>vis</v>
      </c>
      <c r="E70">
        <f>VLOOKUP(C70,Active!C$21:E$970,3,FALSE)</f>
        <v>-10002.499949541185</v>
      </c>
      <c r="F70" s="2" t="s">
        <v>96</v>
      </c>
      <c r="G70" t="str">
        <f t="shared" si="10"/>
        <v>33199.576</v>
      </c>
      <c r="H70" s="57">
        <f t="shared" si="11"/>
        <v>-10002.5</v>
      </c>
      <c r="I70" s="66" t="s">
        <v>317</v>
      </c>
      <c r="J70" s="67" t="s">
        <v>318</v>
      </c>
      <c r="K70" s="66">
        <v>-10002.5</v>
      </c>
      <c r="L70" s="66" t="s">
        <v>319</v>
      </c>
      <c r="M70" s="67" t="s">
        <v>320</v>
      </c>
      <c r="N70" s="67"/>
      <c r="O70" s="68" t="s">
        <v>102</v>
      </c>
      <c r="P70" s="68" t="s">
        <v>43</v>
      </c>
    </row>
    <row r="71" spans="1:16" ht="12.75" customHeight="1" x14ac:dyDescent="0.2">
      <c r="A71" s="57" t="str">
        <f t="shared" si="6"/>
        <v> AJ 72.89 </v>
      </c>
      <c r="B71" s="2" t="str">
        <f t="shared" si="7"/>
        <v>I</v>
      </c>
      <c r="C71" s="57">
        <f t="shared" si="8"/>
        <v>33200.606</v>
      </c>
      <c r="D71" t="str">
        <f t="shared" si="9"/>
        <v>vis</v>
      </c>
      <c r="E71">
        <f>VLOOKUP(C71,Active!C$21:E$970,3,FALSE)</f>
        <v>-10001.024503731296</v>
      </c>
      <c r="F71" s="2" t="s">
        <v>96</v>
      </c>
      <c r="G71" t="str">
        <f t="shared" si="10"/>
        <v>33200.606</v>
      </c>
      <c r="H71" s="57">
        <f t="shared" si="11"/>
        <v>-10001</v>
      </c>
      <c r="I71" s="66" t="s">
        <v>321</v>
      </c>
      <c r="J71" s="67" t="s">
        <v>322</v>
      </c>
      <c r="K71" s="66">
        <v>-10001</v>
      </c>
      <c r="L71" s="66" t="s">
        <v>323</v>
      </c>
      <c r="M71" s="67" t="s">
        <v>320</v>
      </c>
      <c r="N71" s="67"/>
      <c r="O71" s="68" t="s">
        <v>102</v>
      </c>
      <c r="P71" s="68" t="s">
        <v>43</v>
      </c>
    </row>
    <row r="72" spans="1:16" ht="12.75" customHeight="1" x14ac:dyDescent="0.2">
      <c r="A72" s="57" t="str">
        <f t="shared" si="6"/>
        <v> AJ 72.89 </v>
      </c>
      <c r="B72" s="2" t="str">
        <f t="shared" si="7"/>
        <v>II</v>
      </c>
      <c r="C72" s="57">
        <f t="shared" si="8"/>
        <v>33206.555999999997</v>
      </c>
      <c r="D72" t="str">
        <f t="shared" si="9"/>
        <v>vis</v>
      </c>
      <c r="E72">
        <f>VLOOKUP(C72,Active!C$21:E$970,3,FALSE)</f>
        <v>-9992.501297353776</v>
      </c>
      <c r="F72" s="2" t="s">
        <v>96</v>
      </c>
      <c r="G72" t="str">
        <f t="shared" si="10"/>
        <v>33206.556</v>
      </c>
      <c r="H72" s="57">
        <f t="shared" si="11"/>
        <v>-9992.5</v>
      </c>
      <c r="I72" s="66" t="s">
        <v>324</v>
      </c>
      <c r="J72" s="67" t="s">
        <v>325</v>
      </c>
      <c r="K72" s="66">
        <v>-9992.5</v>
      </c>
      <c r="L72" s="66" t="s">
        <v>326</v>
      </c>
      <c r="M72" s="67" t="s">
        <v>320</v>
      </c>
      <c r="N72" s="67"/>
      <c r="O72" s="68" t="s">
        <v>102</v>
      </c>
      <c r="P72" s="68" t="s">
        <v>43</v>
      </c>
    </row>
    <row r="73" spans="1:16" ht="12.75" customHeight="1" x14ac:dyDescent="0.2">
      <c r="A73" s="57" t="str">
        <f t="shared" si="6"/>
        <v> AJ 72.89 </v>
      </c>
      <c r="B73" s="2" t="str">
        <f t="shared" si="7"/>
        <v>I</v>
      </c>
      <c r="C73" s="57">
        <f t="shared" si="8"/>
        <v>33214.54</v>
      </c>
      <c r="D73" t="str">
        <f t="shared" si="9"/>
        <v>vis</v>
      </c>
      <c r="E73">
        <f>VLOOKUP(C73,Active!C$21:E$970,3,FALSE)</f>
        <v>-9981.0644436196253</v>
      </c>
      <c r="F73" s="2" t="s">
        <v>96</v>
      </c>
      <c r="G73" t="str">
        <f t="shared" si="10"/>
        <v>33214.540</v>
      </c>
      <c r="H73" s="57">
        <f t="shared" si="11"/>
        <v>-9981</v>
      </c>
      <c r="I73" s="66" t="s">
        <v>327</v>
      </c>
      <c r="J73" s="67" t="s">
        <v>328</v>
      </c>
      <c r="K73" s="66">
        <v>-9981</v>
      </c>
      <c r="L73" s="66" t="s">
        <v>329</v>
      </c>
      <c r="M73" s="67" t="s">
        <v>320</v>
      </c>
      <c r="N73" s="67"/>
      <c r="O73" s="68" t="s">
        <v>102</v>
      </c>
      <c r="P73" s="68" t="s">
        <v>43</v>
      </c>
    </row>
    <row r="74" spans="1:16" ht="12.75" customHeight="1" x14ac:dyDescent="0.2">
      <c r="A74" s="57" t="str">
        <f t="shared" si="6"/>
        <v> AJ 72.89 </v>
      </c>
      <c r="B74" s="2" t="str">
        <f t="shared" si="7"/>
        <v>I</v>
      </c>
      <c r="C74" s="57">
        <f t="shared" si="8"/>
        <v>33221.525999999998</v>
      </c>
      <c r="D74" t="str">
        <f t="shared" si="9"/>
        <v>vis</v>
      </c>
      <c r="E74">
        <f>VLOOKUP(C74,Active!C$21:E$970,3,FALSE)</f>
        <v>-9971.0571966022544</v>
      </c>
      <c r="F74" s="2" t="s">
        <v>96</v>
      </c>
      <c r="G74" t="str">
        <f t="shared" si="10"/>
        <v>33221.526</v>
      </c>
      <c r="H74" s="57">
        <f t="shared" si="11"/>
        <v>-9971</v>
      </c>
      <c r="I74" s="66" t="s">
        <v>330</v>
      </c>
      <c r="J74" s="67" t="s">
        <v>331</v>
      </c>
      <c r="K74" s="66">
        <v>-9971</v>
      </c>
      <c r="L74" s="66" t="s">
        <v>332</v>
      </c>
      <c r="M74" s="67" t="s">
        <v>320</v>
      </c>
      <c r="N74" s="67"/>
      <c r="O74" s="68" t="s">
        <v>102</v>
      </c>
      <c r="P74" s="68" t="s">
        <v>43</v>
      </c>
    </row>
    <row r="75" spans="1:16" ht="12.75" customHeight="1" x14ac:dyDescent="0.2">
      <c r="A75" s="57" t="str">
        <f t="shared" ref="A75:A106" si="12">P75</f>
        <v> AJ 72.89 </v>
      </c>
      <c r="B75" s="2" t="str">
        <f t="shared" ref="B75:B106" si="13">IF(H75=INT(H75),"I","II")</f>
        <v>I</v>
      </c>
      <c r="C75" s="57">
        <f t="shared" ref="C75:C106" si="14">1*G75</f>
        <v>33228.565999999999</v>
      </c>
      <c r="D75" t="str">
        <f t="shared" ref="D75:D106" si="15">VLOOKUP(F75,I$1:J$5,2,FALSE)</f>
        <v>vis</v>
      </c>
      <c r="E75">
        <f>VLOOKUP(C75,Active!C$21:E$970,3,FALSE)</f>
        <v>-9960.9725961152326</v>
      </c>
      <c r="F75" s="2" t="s">
        <v>96</v>
      </c>
      <c r="G75" t="str">
        <f t="shared" ref="G75:G106" si="16">MID(I75,3,LEN(I75)-3)</f>
        <v>33228.566</v>
      </c>
      <c r="H75" s="57">
        <f t="shared" ref="H75:H106" si="17">1*K75</f>
        <v>-9961</v>
      </c>
      <c r="I75" s="66" t="s">
        <v>333</v>
      </c>
      <c r="J75" s="67" t="s">
        <v>334</v>
      </c>
      <c r="K75" s="66">
        <v>-9961</v>
      </c>
      <c r="L75" s="66" t="s">
        <v>335</v>
      </c>
      <c r="M75" s="67" t="s">
        <v>320</v>
      </c>
      <c r="N75" s="67"/>
      <c r="O75" s="68" t="s">
        <v>102</v>
      </c>
      <c r="P75" s="68" t="s">
        <v>43</v>
      </c>
    </row>
    <row r="76" spans="1:16" ht="12.75" customHeight="1" x14ac:dyDescent="0.2">
      <c r="A76" s="57" t="str">
        <f t="shared" si="12"/>
        <v> AJ 72.89 </v>
      </c>
      <c r="B76" s="2" t="str">
        <f t="shared" si="13"/>
        <v>I</v>
      </c>
      <c r="C76" s="57">
        <f t="shared" si="14"/>
        <v>33230.639999999999</v>
      </c>
      <c r="D76" t="str">
        <f t="shared" si="15"/>
        <v>vis</v>
      </c>
      <c r="E76">
        <f>VLOOKUP(C76,Active!C$21:E$970,3,FALSE)</f>
        <v>-9958.0016498922087</v>
      </c>
      <c r="F76" s="2" t="s">
        <v>96</v>
      </c>
      <c r="G76" t="str">
        <f t="shared" si="16"/>
        <v>33230.640</v>
      </c>
      <c r="H76" s="57">
        <f t="shared" si="17"/>
        <v>-9958</v>
      </c>
      <c r="I76" s="66" t="s">
        <v>336</v>
      </c>
      <c r="J76" s="67" t="s">
        <v>337</v>
      </c>
      <c r="K76" s="66">
        <v>-9958</v>
      </c>
      <c r="L76" s="66" t="s">
        <v>326</v>
      </c>
      <c r="M76" s="67" t="s">
        <v>320</v>
      </c>
      <c r="N76" s="67"/>
      <c r="O76" s="68" t="s">
        <v>102</v>
      </c>
      <c r="P76" s="68" t="s">
        <v>43</v>
      </c>
    </row>
    <row r="77" spans="1:16" ht="12.75" customHeight="1" x14ac:dyDescent="0.2">
      <c r="A77" s="57" t="str">
        <f t="shared" si="12"/>
        <v> AJ 72.89 </v>
      </c>
      <c r="B77" s="2" t="str">
        <f t="shared" si="13"/>
        <v>I</v>
      </c>
      <c r="C77" s="57">
        <f t="shared" si="14"/>
        <v>33237.565999999999</v>
      </c>
      <c r="D77" t="str">
        <f t="shared" si="15"/>
        <v>vis</v>
      </c>
      <c r="E77">
        <f>VLOOKUP(C77,Active!C$21:E$970,3,FALSE)</f>
        <v>-9948.0803511744398</v>
      </c>
      <c r="F77" s="2" t="s">
        <v>96</v>
      </c>
      <c r="G77" t="str">
        <f t="shared" si="16"/>
        <v>33237.566</v>
      </c>
      <c r="H77" s="57">
        <f t="shared" si="17"/>
        <v>-9948</v>
      </c>
      <c r="I77" s="66" t="s">
        <v>338</v>
      </c>
      <c r="J77" s="67" t="s">
        <v>339</v>
      </c>
      <c r="K77" s="66">
        <v>-9948</v>
      </c>
      <c r="L77" s="66" t="s">
        <v>340</v>
      </c>
      <c r="M77" s="67" t="s">
        <v>320</v>
      </c>
      <c r="N77" s="67"/>
      <c r="O77" s="68" t="s">
        <v>102</v>
      </c>
      <c r="P77" s="68" t="s">
        <v>43</v>
      </c>
    </row>
    <row r="78" spans="1:16" ht="12.75" customHeight="1" x14ac:dyDescent="0.2">
      <c r="A78" s="57" t="str">
        <f t="shared" si="12"/>
        <v> AJ 72.89 </v>
      </c>
      <c r="B78" s="2" t="str">
        <f t="shared" si="13"/>
        <v>I</v>
      </c>
      <c r="C78" s="57">
        <f t="shared" si="14"/>
        <v>33242.485999999997</v>
      </c>
      <c r="D78" t="str">
        <f t="shared" si="15"/>
        <v>vis</v>
      </c>
      <c r="E78">
        <f>VLOOKUP(C78,Active!C$21:E$970,3,FALSE)</f>
        <v>-9941.0325906068083</v>
      </c>
      <c r="F78" s="2" t="s">
        <v>96</v>
      </c>
      <c r="G78" t="str">
        <f t="shared" si="16"/>
        <v>33242.486</v>
      </c>
      <c r="H78" s="57">
        <f t="shared" si="17"/>
        <v>-9941</v>
      </c>
      <c r="I78" s="66" t="s">
        <v>341</v>
      </c>
      <c r="J78" s="67" t="s">
        <v>342</v>
      </c>
      <c r="K78" s="66">
        <v>-9941</v>
      </c>
      <c r="L78" s="66" t="s">
        <v>343</v>
      </c>
      <c r="M78" s="67" t="s">
        <v>320</v>
      </c>
      <c r="N78" s="67"/>
      <c r="O78" s="68" t="s">
        <v>102</v>
      </c>
      <c r="P78" s="68" t="s">
        <v>43</v>
      </c>
    </row>
    <row r="79" spans="1:16" ht="12.75" customHeight="1" x14ac:dyDescent="0.2">
      <c r="A79" s="57" t="str">
        <f t="shared" si="12"/>
        <v> AJ 72.89 </v>
      </c>
      <c r="B79" s="2" t="str">
        <f t="shared" si="13"/>
        <v>I</v>
      </c>
      <c r="C79" s="57">
        <f t="shared" si="14"/>
        <v>33463.798999999999</v>
      </c>
      <c r="D79" t="str">
        <f t="shared" si="15"/>
        <v>vis</v>
      </c>
      <c r="E79">
        <f>VLOOKUP(C79,Active!C$21:E$970,3,FALSE)</f>
        <v>-9624.0079900977253</v>
      </c>
      <c r="F79" s="2" t="s">
        <v>96</v>
      </c>
      <c r="G79" t="str">
        <f t="shared" si="16"/>
        <v>33463.799</v>
      </c>
      <c r="H79" s="57">
        <f t="shared" si="17"/>
        <v>-9624</v>
      </c>
      <c r="I79" s="66" t="s">
        <v>344</v>
      </c>
      <c r="J79" s="67" t="s">
        <v>345</v>
      </c>
      <c r="K79" s="66">
        <v>-9624</v>
      </c>
      <c r="L79" s="66" t="s">
        <v>346</v>
      </c>
      <c r="M79" s="67" t="s">
        <v>320</v>
      </c>
      <c r="N79" s="67"/>
      <c r="O79" s="68" t="s">
        <v>102</v>
      </c>
      <c r="P79" s="68" t="s">
        <v>43</v>
      </c>
    </row>
    <row r="80" spans="1:16" ht="12.75" customHeight="1" x14ac:dyDescent="0.2">
      <c r="A80" s="57" t="str">
        <f t="shared" si="12"/>
        <v> AJ 72.89 </v>
      </c>
      <c r="B80" s="2" t="str">
        <f t="shared" si="13"/>
        <v>I</v>
      </c>
      <c r="C80" s="57">
        <f t="shared" si="14"/>
        <v>33856.805999999997</v>
      </c>
      <c r="D80" t="str">
        <f t="shared" si="15"/>
        <v>vis</v>
      </c>
      <c r="E80">
        <f>VLOOKUP(C80,Active!C$21:E$970,3,FALSE)</f>
        <v>-9061.0366003814797</v>
      </c>
      <c r="F80" s="2" t="s">
        <v>96</v>
      </c>
      <c r="G80" t="str">
        <f t="shared" si="16"/>
        <v>33856.806</v>
      </c>
      <c r="H80" s="57">
        <f t="shared" si="17"/>
        <v>-9061</v>
      </c>
      <c r="I80" s="66" t="s">
        <v>347</v>
      </c>
      <c r="J80" s="67" t="s">
        <v>348</v>
      </c>
      <c r="K80" s="66">
        <v>-9061</v>
      </c>
      <c r="L80" s="66" t="s">
        <v>349</v>
      </c>
      <c r="M80" s="67" t="s">
        <v>320</v>
      </c>
      <c r="N80" s="67"/>
      <c r="O80" s="68" t="s">
        <v>102</v>
      </c>
      <c r="P80" s="68" t="s">
        <v>43</v>
      </c>
    </row>
    <row r="81" spans="1:16" ht="12.75" customHeight="1" x14ac:dyDescent="0.2">
      <c r="A81" s="57" t="str">
        <f t="shared" si="12"/>
        <v> AJ 61.188 </v>
      </c>
      <c r="B81" s="2" t="str">
        <f t="shared" si="13"/>
        <v>I</v>
      </c>
      <c r="C81" s="57">
        <f t="shared" si="14"/>
        <v>35050.5524</v>
      </c>
      <c r="D81" t="str">
        <f t="shared" si="15"/>
        <v>vis</v>
      </c>
      <c r="E81">
        <f>VLOOKUP(C81,Active!C$21:E$970,3,FALSE)</f>
        <v>-7351.028713049267</v>
      </c>
      <c r="F81" s="2" t="s">
        <v>96</v>
      </c>
      <c r="G81" t="str">
        <f t="shared" si="16"/>
        <v>35050.5524</v>
      </c>
      <c r="H81" s="57">
        <f t="shared" si="17"/>
        <v>-7351</v>
      </c>
      <c r="I81" s="66" t="s">
        <v>350</v>
      </c>
      <c r="J81" s="67" t="s">
        <v>351</v>
      </c>
      <c r="K81" s="66">
        <v>-7351</v>
      </c>
      <c r="L81" s="66" t="s">
        <v>352</v>
      </c>
      <c r="M81" s="67" t="s">
        <v>100</v>
      </c>
      <c r="N81" s="67" t="s">
        <v>101</v>
      </c>
      <c r="O81" s="68" t="s">
        <v>102</v>
      </c>
      <c r="P81" s="68" t="s">
        <v>46</v>
      </c>
    </row>
    <row r="82" spans="1:16" ht="12.75" customHeight="1" x14ac:dyDescent="0.2">
      <c r="A82" s="57" t="str">
        <f t="shared" si="12"/>
        <v> AJ 72.89 </v>
      </c>
      <c r="B82" s="2" t="str">
        <f t="shared" si="13"/>
        <v>I</v>
      </c>
      <c r="C82" s="57">
        <f t="shared" si="14"/>
        <v>35327.712</v>
      </c>
      <c r="D82" t="str">
        <f t="shared" si="15"/>
        <v>vis</v>
      </c>
      <c r="E82">
        <f>VLOOKUP(C82,Active!C$21:E$970,3,FALSE)</f>
        <v>-6954.0054407279113</v>
      </c>
      <c r="F82" s="2" t="s">
        <v>96</v>
      </c>
      <c r="G82" t="str">
        <f t="shared" si="16"/>
        <v>35327.712</v>
      </c>
      <c r="H82" s="57">
        <f t="shared" si="17"/>
        <v>-6954</v>
      </c>
      <c r="I82" s="66" t="s">
        <v>353</v>
      </c>
      <c r="J82" s="67" t="s">
        <v>354</v>
      </c>
      <c r="K82" s="66">
        <v>-6954</v>
      </c>
      <c r="L82" s="66" t="s">
        <v>111</v>
      </c>
      <c r="M82" s="67" t="s">
        <v>100</v>
      </c>
      <c r="N82" s="67" t="s">
        <v>101</v>
      </c>
      <c r="O82" s="68" t="s">
        <v>102</v>
      </c>
      <c r="P82" s="68" t="s">
        <v>43</v>
      </c>
    </row>
    <row r="83" spans="1:16" ht="12.75" customHeight="1" x14ac:dyDescent="0.2">
      <c r="A83" s="57" t="str">
        <f t="shared" si="12"/>
        <v> AJ 72.89 </v>
      </c>
      <c r="B83" s="2" t="str">
        <f t="shared" si="13"/>
        <v>II</v>
      </c>
      <c r="C83" s="57">
        <f t="shared" si="14"/>
        <v>35356.686000000002</v>
      </c>
      <c r="D83" t="str">
        <f t="shared" si="15"/>
        <v>vis</v>
      </c>
      <c r="E83">
        <f>VLOOKUP(C83,Active!C$21:E$970,3,FALSE)</f>
        <v>-6912.5010068485162</v>
      </c>
      <c r="F83" s="2" t="s">
        <v>96</v>
      </c>
      <c r="G83" t="str">
        <f t="shared" si="16"/>
        <v>35356.686</v>
      </c>
      <c r="H83" s="57">
        <f t="shared" si="17"/>
        <v>-6912.5</v>
      </c>
      <c r="I83" s="66" t="s">
        <v>355</v>
      </c>
      <c r="J83" s="67" t="s">
        <v>356</v>
      </c>
      <c r="K83" s="66">
        <v>-6912.5</v>
      </c>
      <c r="L83" s="66" t="s">
        <v>326</v>
      </c>
      <c r="M83" s="67" t="s">
        <v>100</v>
      </c>
      <c r="N83" s="67" t="s">
        <v>101</v>
      </c>
      <c r="O83" s="68" t="s">
        <v>102</v>
      </c>
      <c r="P83" s="68" t="s">
        <v>43</v>
      </c>
    </row>
    <row r="84" spans="1:16" ht="12.75" customHeight="1" x14ac:dyDescent="0.2">
      <c r="A84" s="57" t="str">
        <f t="shared" si="12"/>
        <v> AJ 72.89 </v>
      </c>
      <c r="B84" s="2" t="str">
        <f t="shared" si="13"/>
        <v>I</v>
      </c>
      <c r="C84" s="57">
        <f t="shared" si="14"/>
        <v>35684.434999999998</v>
      </c>
      <c r="D84" t="str">
        <f t="shared" si="15"/>
        <v>vis</v>
      </c>
      <c r="E84">
        <f>VLOOKUP(C84,Active!C$21:E$970,3,FALSE)</f>
        <v>-6443.0098527263026</v>
      </c>
      <c r="F84" s="2" t="s">
        <v>96</v>
      </c>
      <c r="G84" t="str">
        <f t="shared" si="16"/>
        <v>35684.435</v>
      </c>
      <c r="H84" s="57">
        <f t="shared" si="17"/>
        <v>-6443</v>
      </c>
      <c r="I84" s="66" t="s">
        <v>357</v>
      </c>
      <c r="J84" s="67" t="s">
        <v>358</v>
      </c>
      <c r="K84" s="66">
        <v>-6443</v>
      </c>
      <c r="L84" s="66" t="s">
        <v>359</v>
      </c>
      <c r="M84" s="67" t="s">
        <v>100</v>
      </c>
      <c r="N84" s="67" t="s">
        <v>101</v>
      </c>
      <c r="O84" s="68" t="s">
        <v>102</v>
      </c>
      <c r="P84" s="68" t="s">
        <v>43</v>
      </c>
    </row>
    <row r="85" spans="1:16" ht="12.75" customHeight="1" x14ac:dyDescent="0.2">
      <c r="A85" s="57" t="str">
        <f t="shared" si="12"/>
        <v> AJ 72.89 </v>
      </c>
      <c r="B85" s="2" t="str">
        <f t="shared" si="13"/>
        <v>I</v>
      </c>
      <c r="C85" s="57">
        <f t="shared" si="14"/>
        <v>35684.437400000003</v>
      </c>
      <c r="D85" t="str">
        <f t="shared" si="15"/>
        <v>vis</v>
      </c>
      <c r="E85">
        <f>VLOOKUP(C85,Active!C$21:E$970,3,FALSE)</f>
        <v>-6443.0064147943112</v>
      </c>
      <c r="F85" s="2" t="s">
        <v>96</v>
      </c>
      <c r="G85" t="str">
        <f t="shared" si="16"/>
        <v>35684.4374</v>
      </c>
      <c r="H85" s="57">
        <f t="shared" si="17"/>
        <v>-6443</v>
      </c>
      <c r="I85" s="66" t="s">
        <v>360</v>
      </c>
      <c r="J85" s="67" t="s">
        <v>361</v>
      </c>
      <c r="K85" s="66">
        <v>-6443</v>
      </c>
      <c r="L85" s="66" t="s">
        <v>362</v>
      </c>
      <c r="M85" s="67" t="s">
        <v>100</v>
      </c>
      <c r="N85" s="67" t="s">
        <v>101</v>
      </c>
      <c r="O85" s="68" t="s">
        <v>363</v>
      </c>
      <c r="P85" s="68" t="s">
        <v>43</v>
      </c>
    </row>
    <row r="86" spans="1:16" ht="12.75" customHeight="1" x14ac:dyDescent="0.2">
      <c r="A86" s="57" t="str">
        <f t="shared" si="12"/>
        <v> AJ 72.89 </v>
      </c>
      <c r="B86" s="2" t="str">
        <f t="shared" si="13"/>
        <v>II</v>
      </c>
      <c r="C86" s="57">
        <f t="shared" si="14"/>
        <v>35685.476999999999</v>
      </c>
      <c r="D86" t="str">
        <f t="shared" si="15"/>
        <v>vis</v>
      </c>
      <c r="E86">
        <f>VLOOKUP(C86,Active!C$21:E$970,3,FALSE)</f>
        <v>-6441.5172172564889</v>
      </c>
      <c r="F86" s="2" t="s">
        <v>96</v>
      </c>
      <c r="G86" t="str">
        <f t="shared" si="16"/>
        <v>35685.477</v>
      </c>
      <c r="H86" s="57">
        <f t="shared" si="17"/>
        <v>-6441.5</v>
      </c>
      <c r="I86" s="66" t="s">
        <v>364</v>
      </c>
      <c r="J86" s="67" t="s">
        <v>365</v>
      </c>
      <c r="K86" s="66">
        <v>-6441.5</v>
      </c>
      <c r="L86" s="66" t="s">
        <v>366</v>
      </c>
      <c r="M86" s="67" t="s">
        <v>100</v>
      </c>
      <c r="N86" s="67" t="s">
        <v>101</v>
      </c>
      <c r="O86" s="68" t="s">
        <v>363</v>
      </c>
      <c r="P86" s="68" t="s">
        <v>43</v>
      </c>
    </row>
    <row r="87" spans="1:16" ht="12.75" customHeight="1" x14ac:dyDescent="0.2">
      <c r="A87" s="57" t="str">
        <f t="shared" si="12"/>
        <v> AJ 72.89 </v>
      </c>
      <c r="B87" s="2" t="str">
        <f t="shared" si="13"/>
        <v>I</v>
      </c>
      <c r="C87" s="57">
        <f t="shared" si="14"/>
        <v>35686.53</v>
      </c>
      <c r="D87" t="str">
        <f t="shared" si="15"/>
        <v>vis</v>
      </c>
      <c r="E87">
        <f>VLOOKUP(C87,Active!C$21:E$970,3,FALSE)</f>
        <v>-6440.0088245984161</v>
      </c>
      <c r="F87" s="2" t="s">
        <v>96</v>
      </c>
      <c r="G87" t="str">
        <f t="shared" si="16"/>
        <v>35686.530</v>
      </c>
      <c r="H87" s="57">
        <f t="shared" si="17"/>
        <v>-6440</v>
      </c>
      <c r="I87" s="66" t="s">
        <v>367</v>
      </c>
      <c r="J87" s="67" t="s">
        <v>368</v>
      </c>
      <c r="K87" s="66">
        <v>-6440</v>
      </c>
      <c r="L87" s="66" t="s">
        <v>346</v>
      </c>
      <c r="M87" s="67" t="s">
        <v>100</v>
      </c>
      <c r="N87" s="67" t="s">
        <v>101</v>
      </c>
      <c r="O87" s="68" t="s">
        <v>363</v>
      </c>
      <c r="P87" s="68" t="s">
        <v>43</v>
      </c>
    </row>
    <row r="88" spans="1:16" ht="12.75" customHeight="1" x14ac:dyDescent="0.2">
      <c r="A88" s="57" t="str">
        <f t="shared" si="12"/>
        <v> AJ 72.89 </v>
      </c>
      <c r="B88" s="2" t="str">
        <f t="shared" si="13"/>
        <v>II</v>
      </c>
      <c r="C88" s="57">
        <f t="shared" si="14"/>
        <v>35692.464999999997</v>
      </c>
      <c r="D88" t="str">
        <f t="shared" si="15"/>
        <v>vis</v>
      </c>
      <c r="E88">
        <f>VLOOKUP(C88,Active!C$21:E$970,3,FALSE)</f>
        <v>-6431.5071052957965</v>
      </c>
      <c r="F88" s="2" t="s">
        <v>96</v>
      </c>
      <c r="G88" t="str">
        <f t="shared" si="16"/>
        <v>35692.465</v>
      </c>
      <c r="H88" s="57">
        <f t="shared" si="17"/>
        <v>-6431.5</v>
      </c>
      <c r="I88" s="66" t="s">
        <v>369</v>
      </c>
      <c r="J88" s="67" t="s">
        <v>370</v>
      </c>
      <c r="K88" s="66">
        <v>-6431.5</v>
      </c>
      <c r="L88" s="66" t="s">
        <v>99</v>
      </c>
      <c r="M88" s="67" t="s">
        <v>100</v>
      </c>
      <c r="N88" s="67" t="s">
        <v>101</v>
      </c>
      <c r="O88" s="68" t="s">
        <v>363</v>
      </c>
      <c r="P88" s="68" t="s">
        <v>43</v>
      </c>
    </row>
    <row r="89" spans="1:16" ht="12.75" customHeight="1" x14ac:dyDescent="0.2">
      <c r="A89" s="57" t="str">
        <f t="shared" si="12"/>
        <v> AJ 72.89 </v>
      </c>
      <c r="B89" s="2" t="str">
        <f t="shared" si="13"/>
        <v>I</v>
      </c>
      <c r="C89" s="57">
        <f t="shared" si="14"/>
        <v>35693.508999999998</v>
      </c>
      <c r="D89" t="str">
        <f t="shared" si="15"/>
        <v>vis</v>
      </c>
      <c r="E89">
        <f>VLOOKUP(C89,Active!C$21:E$970,3,FALSE)</f>
        <v>-6430.0116048826621</v>
      </c>
      <c r="F89" s="2" t="s">
        <v>96</v>
      </c>
      <c r="G89" t="str">
        <f t="shared" si="16"/>
        <v>35693.509</v>
      </c>
      <c r="H89" s="57">
        <f t="shared" si="17"/>
        <v>-6430</v>
      </c>
      <c r="I89" s="66" t="s">
        <v>371</v>
      </c>
      <c r="J89" s="67" t="s">
        <v>372</v>
      </c>
      <c r="K89" s="66">
        <v>-6430</v>
      </c>
      <c r="L89" s="66" t="s">
        <v>373</v>
      </c>
      <c r="M89" s="67" t="s">
        <v>100</v>
      </c>
      <c r="N89" s="67" t="s">
        <v>101</v>
      </c>
      <c r="O89" s="68" t="s">
        <v>102</v>
      </c>
      <c r="P89" s="68" t="s">
        <v>43</v>
      </c>
    </row>
    <row r="90" spans="1:16" ht="12.75" customHeight="1" x14ac:dyDescent="0.2">
      <c r="A90" s="57" t="str">
        <f t="shared" si="12"/>
        <v> AJ 72.89 </v>
      </c>
      <c r="B90" s="2" t="str">
        <f t="shared" si="13"/>
        <v>I</v>
      </c>
      <c r="C90" s="57">
        <f t="shared" si="14"/>
        <v>35693.511100000003</v>
      </c>
      <c r="D90" t="str">
        <f t="shared" si="15"/>
        <v>vis</v>
      </c>
      <c r="E90">
        <f>VLOOKUP(C90,Active!C$21:E$970,3,FALSE)</f>
        <v>-6430.0085966921688</v>
      </c>
      <c r="F90" s="2" t="s">
        <v>96</v>
      </c>
      <c r="G90" t="str">
        <f t="shared" si="16"/>
        <v>35693.5111</v>
      </c>
      <c r="H90" s="57">
        <f t="shared" si="17"/>
        <v>-6430</v>
      </c>
      <c r="I90" s="66" t="s">
        <v>374</v>
      </c>
      <c r="J90" s="67" t="s">
        <v>375</v>
      </c>
      <c r="K90" s="66">
        <v>-6430</v>
      </c>
      <c r="L90" s="66" t="s">
        <v>376</v>
      </c>
      <c r="M90" s="67" t="s">
        <v>100</v>
      </c>
      <c r="N90" s="67" t="s">
        <v>101</v>
      </c>
      <c r="O90" s="68" t="s">
        <v>363</v>
      </c>
      <c r="P90" s="68" t="s">
        <v>43</v>
      </c>
    </row>
    <row r="91" spans="1:16" ht="12.75" customHeight="1" x14ac:dyDescent="0.2">
      <c r="A91" s="57" t="str">
        <f t="shared" si="12"/>
        <v> AJ 72.89 </v>
      </c>
      <c r="B91" s="2" t="str">
        <f t="shared" si="13"/>
        <v>II</v>
      </c>
      <c r="C91" s="57">
        <f t="shared" si="14"/>
        <v>35694.561000000002</v>
      </c>
      <c r="D91" t="str">
        <f t="shared" si="15"/>
        <v>vis</v>
      </c>
      <c r="E91">
        <f>VLOOKUP(C91,Active!C$21:E$970,3,FALSE)</f>
        <v>-6428.5046446962451</v>
      </c>
      <c r="F91" s="2" t="s">
        <v>96</v>
      </c>
      <c r="G91" t="str">
        <f t="shared" si="16"/>
        <v>35694.561</v>
      </c>
      <c r="H91" s="57">
        <f t="shared" si="17"/>
        <v>-6428.5</v>
      </c>
      <c r="I91" s="66" t="s">
        <v>377</v>
      </c>
      <c r="J91" s="67" t="s">
        <v>378</v>
      </c>
      <c r="K91" s="66">
        <v>-6428.5</v>
      </c>
      <c r="L91" s="66" t="s">
        <v>379</v>
      </c>
      <c r="M91" s="67" t="s">
        <v>100</v>
      </c>
      <c r="N91" s="67" t="s">
        <v>101</v>
      </c>
      <c r="O91" s="68" t="s">
        <v>363</v>
      </c>
      <c r="P91" s="68" t="s">
        <v>43</v>
      </c>
    </row>
    <row r="92" spans="1:16" ht="12.75" customHeight="1" x14ac:dyDescent="0.2">
      <c r="A92" s="57" t="str">
        <f t="shared" si="12"/>
        <v> AJ 72.89 </v>
      </c>
      <c r="B92" s="2" t="str">
        <f t="shared" si="13"/>
        <v>II</v>
      </c>
      <c r="C92" s="57">
        <f t="shared" si="14"/>
        <v>35697.353999999999</v>
      </c>
      <c r="D92" t="str">
        <f t="shared" si="15"/>
        <v>vis</v>
      </c>
      <c r="E92">
        <f>VLOOKUP(C92,Active!C$21:E$970,3,FALSE)</f>
        <v>-6424.5037513496218</v>
      </c>
      <c r="F92" s="2" t="s">
        <v>96</v>
      </c>
      <c r="G92" t="str">
        <f t="shared" si="16"/>
        <v>35697.354</v>
      </c>
      <c r="H92" s="57">
        <f t="shared" si="17"/>
        <v>-6424.5</v>
      </c>
      <c r="I92" s="66" t="s">
        <v>380</v>
      </c>
      <c r="J92" s="67" t="s">
        <v>381</v>
      </c>
      <c r="K92" s="66">
        <v>-6424.5</v>
      </c>
      <c r="L92" s="66" t="s">
        <v>379</v>
      </c>
      <c r="M92" s="67" t="s">
        <v>100</v>
      </c>
      <c r="N92" s="67" t="s">
        <v>101</v>
      </c>
      <c r="O92" s="68" t="s">
        <v>363</v>
      </c>
      <c r="P92" s="68" t="s">
        <v>43</v>
      </c>
    </row>
    <row r="93" spans="1:16" ht="12.75" customHeight="1" x14ac:dyDescent="0.2">
      <c r="A93" s="57" t="str">
        <f t="shared" si="12"/>
        <v> AJ 72.89 </v>
      </c>
      <c r="B93" s="2" t="str">
        <f t="shared" si="13"/>
        <v>II</v>
      </c>
      <c r="C93" s="57">
        <f t="shared" si="14"/>
        <v>35699.451999999997</v>
      </c>
      <c r="D93" t="str">
        <f t="shared" si="15"/>
        <v>vis</v>
      </c>
      <c r="E93">
        <f>VLOOKUP(C93,Active!C$21:E$970,3,FALSE)</f>
        <v>-6421.4984258067598</v>
      </c>
      <c r="F93" s="2" t="s">
        <v>96</v>
      </c>
      <c r="G93" t="str">
        <f t="shared" si="16"/>
        <v>35699.452</v>
      </c>
      <c r="H93" s="57">
        <f t="shared" si="17"/>
        <v>-6421.5</v>
      </c>
      <c r="I93" s="66" t="s">
        <v>382</v>
      </c>
      <c r="J93" s="67" t="s">
        <v>383</v>
      </c>
      <c r="K93" s="66">
        <v>-6421.5</v>
      </c>
      <c r="L93" s="66" t="s">
        <v>384</v>
      </c>
      <c r="M93" s="67" t="s">
        <v>100</v>
      </c>
      <c r="N93" s="67" t="s">
        <v>101</v>
      </c>
      <c r="O93" s="68" t="s">
        <v>363</v>
      </c>
      <c r="P93" s="68" t="s">
        <v>43</v>
      </c>
    </row>
    <row r="94" spans="1:16" ht="12.75" customHeight="1" x14ac:dyDescent="0.2">
      <c r="A94" s="57" t="str">
        <f t="shared" si="12"/>
        <v> AJ 72.89 </v>
      </c>
      <c r="B94" s="2" t="str">
        <f t="shared" si="13"/>
        <v>I</v>
      </c>
      <c r="C94" s="57">
        <f t="shared" si="14"/>
        <v>35712.356</v>
      </c>
      <c r="D94" t="str">
        <f t="shared" si="15"/>
        <v>vis</v>
      </c>
      <c r="E94">
        <f>VLOOKUP(C94,Active!C$21:E$970,3,FALSE)</f>
        <v>-6403.0138115049795</v>
      </c>
      <c r="F94" s="2" t="s">
        <v>96</v>
      </c>
      <c r="G94" t="str">
        <f t="shared" si="16"/>
        <v>35712.356</v>
      </c>
      <c r="H94" s="57">
        <f t="shared" si="17"/>
        <v>-6403</v>
      </c>
      <c r="I94" s="66" t="s">
        <v>385</v>
      </c>
      <c r="J94" s="67" t="s">
        <v>386</v>
      </c>
      <c r="K94" s="66">
        <v>-6403</v>
      </c>
      <c r="L94" s="66" t="s">
        <v>387</v>
      </c>
      <c r="M94" s="67" t="s">
        <v>100</v>
      </c>
      <c r="N94" s="67" t="s">
        <v>101</v>
      </c>
      <c r="O94" s="68" t="s">
        <v>102</v>
      </c>
      <c r="P94" s="68" t="s">
        <v>43</v>
      </c>
    </row>
    <row r="95" spans="1:16" ht="12.75" customHeight="1" x14ac:dyDescent="0.2">
      <c r="A95" s="57" t="str">
        <f t="shared" si="12"/>
        <v> AJ 72.89 </v>
      </c>
      <c r="B95" s="2" t="str">
        <f t="shared" si="13"/>
        <v>I</v>
      </c>
      <c r="C95" s="57">
        <f t="shared" si="14"/>
        <v>35712.360099999998</v>
      </c>
      <c r="D95" t="str">
        <f t="shared" si="15"/>
        <v>vis</v>
      </c>
      <c r="E95">
        <f>VLOOKUP(C95,Active!C$21:E$970,3,FALSE)</f>
        <v>-6403.0079383711754</v>
      </c>
      <c r="F95" s="2" t="s">
        <v>96</v>
      </c>
      <c r="G95" t="str">
        <f t="shared" si="16"/>
        <v>35712.3601</v>
      </c>
      <c r="H95" s="57">
        <f t="shared" si="17"/>
        <v>-6403</v>
      </c>
      <c r="I95" s="66" t="s">
        <v>388</v>
      </c>
      <c r="J95" s="67" t="s">
        <v>389</v>
      </c>
      <c r="K95" s="66">
        <v>-6403</v>
      </c>
      <c r="L95" s="66" t="s">
        <v>390</v>
      </c>
      <c r="M95" s="67" t="s">
        <v>100</v>
      </c>
      <c r="N95" s="67" t="s">
        <v>101</v>
      </c>
      <c r="O95" s="68" t="s">
        <v>363</v>
      </c>
      <c r="P95" s="68" t="s">
        <v>43</v>
      </c>
    </row>
    <row r="96" spans="1:16" ht="12.75" customHeight="1" x14ac:dyDescent="0.2">
      <c r="A96" s="57" t="str">
        <f t="shared" si="12"/>
        <v> AJ 72.89 </v>
      </c>
      <c r="B96" s="2" t="str">
        <f t="shared" si="13"/>
        <v>I</v>
      </c>
      <c r="C96" s="57">
        <f t="shared" si="14"/>
        <v>35728.415999999997</v>
      </c>
      <c r="D96" t="str">
        <f t="shared" si="15"/>
        <v>vis</v>
      </c>
      <c r="E96">
        <f>VLOOKUP(C96,Active!C$21:E$970,3,FALSE)</f>
        <v>-6380.0083166439681</v>
      </c>
      <c r="F96" s="2" t="s">
        <v>96</v>
      </c>
      <c r="G96" t="str">
        <f t="shared" si="16"/>
        <v>35728.416</v>
      </c>
      <c r="H96" s="57">
        <f t="shared" si="17"/>
        <v>-6380</v>
      </c>
      <c r="I96" s="66" t="s">
        <v>391</v>
      </c>
      <c r="J96" s="67" t="s">
        <v>392</v>
      </c>
      <c r="K96" s="66">
        <v>-6380</v>
      </c>
      <c r="L96" s="66" t="s">
        <v>346</v>
      </c>
      <c r="M96" s="67" t="s">
        <v>100</v>
      </c>
      <c r="N96" s="67" t="s">
        <v>101</v>
      </c>
      <c r="O96" s="68" t="s">
        <v>363</v>
      </c>
      <c r="P96" s="68" t="s">
        <v>43</v>
      </c>
    </row>
    <row r="97" spans="1:16" ht="12.75" customHeight="1" x14ac:dyDescent="0.2">
      <c r="A97" s="57" t="str">
        <f t="shared" si="12"/>
        <v> AJ 72.89 </v>
      </c>
      <c r="B97" s="2" t="str">
        <f t="shared" si="13"/>
        <v>II</v>
      </c>
      <c r="C97" s="57">
        <f t="shared" si="14"/>
        <v>36031.735999999997</v>
      </c>
      <c r="D97" t="str">
        <f t="shared" si="15"/>
        <v>vis</v>
      </c>
      <c r="E97">
        <f>VLOOKUP(C97,Active!C$21:E$970,3,FALSE)</f>
        <v>-5945.5110127060416</v>
      </c>
      <c r="F97" s="2" t="s">
        <v>96</v>
      </c>
      <c r="G97" t="str">
        <f t="shared" si="16"/>
        <v>36031.736</v>
      </c>
      <c r="H97" s="57">
        <f t="shared" si="17"/>
        <v>-5945.5</v>
      </c>
      <c r="I97" s="66" t="s">
        <v>393</v>
      </c>
      <c r="J97" s="67" t="s">
        <v>394</v>
      </c>
      <c r="K97" s="66">
        <v>-5945.5</v>
      </c>
      <c r="L97" s="66" t="s">
        <v>373</v>
      </c>
      <c r="M97" s="67" t="s">
        <v>100</v>
      </c>
      <c r="N97" s="67" t="s">
        <v>101</v>
      </c>
      <c r="O97" s="68" t="s">
        <v>102</v>
      </c>
      <c r="P97" s="68" t="s">
        <v>43</v>
      </c>
    </row>
    <row r="98" spans="1:16" ht="12.75" customHeight="1" x14ac:dyDescent="0.2">
      <c r="A98" s="57" t="str">
        <f t="shared" si="12"/>
        <v> AJ 72.89 </v>
      </c>
      <c r="B98" s="2" t="str">
        <f t="shared" si="13"/>
        <v>I</v>
      </c>
      <c r="C98" s="57">
        <f t="shared" si="14"/>
        <v>36111.665999999997</v>
      </c>
      <c r="D98" t="str">
        <f t="shared" si="15"/>
        <v>vis</v>
      </c>
      <c r="E98">
        <f>VLOOKUP(C98,Active!C$21:E$970,3,FALSE)</f>
        <v>-5831.0135529151985</v>
      </c>
      <c r="F98" s="2" t="s">
        <v>96</v>
      </c>
      <c r="G98" t="str">
        <f t="shared" si="16"/>
        <v>36111.666</v>
      </c>
      <c r="H98" s="57">
        <f t="shared" si="17"/>
        <v>-5831</v>
      </c>
      <c r="I98" s="66" t="s">
        <v>395</v>
      </c>
      <c r="J98" s="67" t="s">
        <v>396</v>
      </c>
      <c r="K98" s="66">
        <v>-5831</v>
      </c>
      <c r="L98" s="66" t="s">
        <v>397</v>
      </c>
      <c r="M98" s="67" t="s">
        <v>100</v>
      </c>
      <c r="N98" s="67" t="s">
        <v>101</v>
      </c>
      <c r="O98" s="68" t="s">
        <v>102</v>
      </c>
      <c r="P98" s="68" t="s">
        <v>43</v>
      </c>
    </row>
    <row r="99" spans="1:16" ht="12.75" customHeight="1" x14ac:dyDescent="0.2">
      <c r="A99" s="57" t="str">
        <f t="shared" si="12"/>
        <v> AJ 72.89 </v>
      </c>
      <c r="B99" s="2" t="str">
        <f t="shared" si="13"/>
        <v>II</v>
      </c>
      <c r="C99" s="57">
        <f t="shared" si="14"/>
        <v>36119.694000000003</v>
      </c>
      <c r="D99" t="str">
        <f t="shared" si="15"/>
        <v>vis</v>
      </c>
      <c r="E99">
        <f>VLOOKUP(C99,Active!C$21:E$970,3,FALSE)</f>
        <v>-5819.513670428003</v>
      </c>
      <c r="F99" s="2" t="s">
        <v>96</v>
      </c>
      <c r="G99" t="str">
        <f t="shared" si="16"/>
        <v>36119.694</v>
      </c>
      <c r="H99" s="57">
        <f t="shared" si="17"/>
        <v>-5819.5</v>
      </c>
      <c r="I99" s="66" t="s">
        <v>398</v>
      </c>
      <c r="J99" s="67" t="s">
        <v>399</v>
      </c>
      <c r="K99" s="66">
        <v>-5819.5</v>
      </c>
      <c r="L99" s="66" t="s">
        <v>387</v>
      </c>
      <c r="M99" s="67" t="s">
        <v>100</v>
      </c>
      <c r="N99" s="67" t="s">
        <v>101</v>
      </c>
      <c r="O99" s="68" t="s">
        <v>102</v>
      </c>
      <c r="P99" s="68" t="s">
        <v>43</v>
      </c>
    </row>
    <row r="100" spans="1:16" ht="12.75" customHeight="1" x14ac:dyDescent="0.2">
      <c r="A100" s="57" t="str">
        <f t="shared" si="12"/>
        <v> GEOS 13 </v>
      </c>
      <c r="B100" s="2" t="str">
        <f t="shared" si="13"/>
        <v>I</v>
      </c>
      <c r="C100" s="57">
        <f t="shared" si="14"/>
        <v>43726.493999999999</v>
      </c>
      <c r="D100" t="str">
        <f t="shared" si="15"/>
        <v>vis</v>
      </c>
      <c r="E100">
        <f>VLOOKUP(C100,Active!C$21:E$970,3,FALSE)</f>
        <v>5077.0117535302425</v>
      </c>
      <c r="F100" s="2" t="s">
        <v>96</v>
      </c>
      <c r="G100" t="str">
        <f t="shared" si="16"/>
        <v>43726.494</v>
      </c>
      <c r="H100" s="57">
        <f t="shared" si="17"/>
        <v>5089</v>
      </c>
      <c r="I100" s="66" t="s">
        <v>400</v>
      </c>
      <c r="J100" s="67" t="s">
        <v>401</v>
      </c>
      <c r="K100" s="66">
        <v>5089</v>
      </c>
      <c r="L100" s="66" t="s">
        <v>167</v>
      </c>
      <c r="M100" s="67" t="s">
        <v>157</v>
      </c>
      <c r="N100" s="67"/>
      <c r="O100" s="68" t="s">
        <v>402</v>
      </c>
      <c r="P100" s="68" t="s">
        <v>52</v>
      </c>
    </row>
    <row r="101" spans="1:16" ht="12.75" customHeight="1" x14ac:dyDescent="0.2">
      <c r="A101" s="57" t="str">
        <f t="shared" si="12"/>
        <v> GEOS 13 </v>
      </c>
      <c r="B101" s="2" t="str">
        <f t="shared" si="13"/>
        <v>I</v>
      </c>
      <c r="C101" s="57">
        <f t="shared" si="14"/>
        <v>43731.391000000003</v>
      </c>
      <c r="D101" t="str">
        <f t="shared" si="15"/>
        <v>vis</v>
      </c>
      <c r="E101">
        <f>VLOOKUP(C101,Active!C$21:E$970,3,FALSE)</f>
        <v>5084.0265672497007</v>
      </c>
      <c r="F101" s="2" t="s">
        <v>96</v>
      </c>
      <c r="G101" t="str">
        <f t="shared" si="16"/>
        <v>43731.391</v>
      </c>
      <c r="H101" s="57">
        <f t="shared" si="17"/>
        <v>5096</v>
      </c>
      <c r="I101" s="66" t="s">
        <v>403</v>
      </c>
      <c r="J101" s="67" t="s">
        <v>404</v>
      </c>
      <c r="K101" s="66">
        <v>5096</v>
      </c>
      <c r="L101" s="66" t="s">
        <v>405</v>
      </c>
      <c r="M101" s="67" t="s">
        <v>157</v>
      </c>
      <c r="N101" s="67"/>
      <c r="O101" s="68" t="s">
        <v>406</v>
      </c>
      <c r="P101" s="68" t="s">
        <v>52</v>
      </c>
    </row>
    <row r="102" spans="1:16" ht="12.75" customHeight="1" x14ac:dyDescent="0.2">
      <c r="A102" s="57" t="str">
        <f t="shared" si="12"/>
        <v> GEOS 13 </v>
      </c>
      <c r="B102" s="2" t="str">
        <f t="shared" si="13"/>
        <v>II</v>
      </c>
      <c r="C102" s="57">
        <f t="shared" si="14"/>
        <v>43774.307000000001</v>
      </c>
      <c r="D102" t="str">
        <f t="shared" si="15"/>
        <v>vis</v>
      </c>
      <c r="E102">
        <f>VLOOKUP(C102,Active!C$21:E$970,3,FALSE)</f>
        <v>5145.5025210140384</v>
      </c>
      <c r="F102" s="2" t="s">
        <v>96</v>
      </c>
      <c r="G102" t="str">
        <f t="shared" si="16"/>
        <v>43774.307</v>
      </c>
      <c r="H102" s="57">
        <f t="shared" si="17"/>
        <v>5157.5</v>
      </c>
      <c r="I102" s="66" t="s">
        <v>407</v>
      </c>
      <c r="J102" s="67" t="s">
        <v>408</v>
      </c>
      <c r="K102" s="66">
        <v>5157.5</v>
      </c>
      <c r="L102" s="66" t="s">
        <v>409</v>
      </c>
      <c r="M102" s="67" t="s">
        <v>157</v>
      </c>
      <c r="N102" s="67"/>
      <c r="O102" s="68" t="s">
        <v>406</v>
      </c>
      <c r="P102" s="68" t="s">
        <v>52</v>
      </c>
    </row>
    <row r="103" spans="1:16" ht="12.75" customHeight="1" x14ac:dyDescent="0.2">
      <c r="A103" s="57" t="str">
        <f t="shared" si="12"/>
        <v> ASS 124.84 </v>
      </c>
      <c r="B103" s="2" t="str">
        <f t="shared" si="13"/>
        <v>I</v>
      </c>
      <c r="C103" s="57">
        <f t="shared" si="14"/>
        <v>44436.444499999998</v>
      </c>
      <c r="D103" t="str">
        <f t="shared" si="15"/>
        <v>vis</v>
      </c>
      <c r="E103">
        <f>VLOOKUP(C103,Active!C$21:E$970,3,FALSE)</f>
        <v>6093.9957248456267</v>
      </c>
      <c r="F103" s="2" t="s">
        <v>96</v>
      </c>
      <c r="G103" t="str">
        <f t="shared" si="16"/>
        <v>44436.4445</v>
      </c>
      <c r="H103" s="57">
        <f t="shared" si="17"/>
        <v>6106</v>
      </c>
      <c r="I103" s="66" t="s">
        <v>410</v>
      </c>
      <c r="J103" s="67" t="s">
        <v>411</v>
      </c>
      <c r="K103" s="66">
        <v>6106</v>
      </c>
      <c r="L103" s="66" t="s">
        <v>412</v>
      </c>
      <c r="M103" s="67" t="s">
        <v>100</v>
      </c>
      <c r="N103" s="67" t="s">
        <v>101</v>
      </c>
      <c r="O103" s="68" t="s">
        <v>413</v>
      </c>
      <c r="P103" s="68" t="s">
        <v>53</v>
      </c>
    </row>
    <row r="104" spans="1:16" ht="12.75" customHeight="1" x14ac:dyDescent="0.2">
      <c r="A104" s="57" t="str">
        <f t="shared" si="12"/>
        <v>IBVS 1908 </v>
      </c>
      <c r="B104" s="2" t="str">
        <f t="shared" si="13"/>
        <v>I</v>
      </c>
      <c r="C104" s="57">
        <f t="shared" si="14"/>
        <v>44436.4447</v>
      </c>
      <c r="D104" t="str">
        <f t="shared" si="15"/>
        <v>vis</v>
      </c>
      <c r="E104">
        <f>VLOOKUP(C104,Active!C$21:E$970,3,FALSE)</f>
        <v>6093.9960113399611</v>
      </c>
      <c r="F104" s="2" t="s">
        <v>96</v>
      </c>
      <c r="G104" t="str">
        <f t="shared" si="16"/>
        <v>44436.4447</v>
      </c>
      <c r="H104" s="57">
        <f t="shared" si="17"/>
        <v>6106</v>
      </c>
      <c r="I104" s="66" t="s">
        <v>414</v>
      </c>
      <c r="J104" s="67" t="s">
        <v>411</v>
      </c>
      <c r="K104" s="66">
        <v>6106</v>
      </c>
      <c r="L104" s="66" t="s">
        <v>415</v>
      </c>
      <c r="M104" s="67" t="s">
        <v>100</v>
      </c>
      <c r="N104" s="67" t="s">
        <v>101</v>
      </c>
      <c r="O104" s="68" t="s">
        <v>416</v>
      </c>
      <c r="P104" s="69" t="s">
        <v>417</v>
      </c>
    </row>
    <row r="105" spans="1:16" ht="12.75" customHeight="1" x14ac:dyDescent="0.2">
      <c r="A105" s="57" t="str">
        <f t="shared" si="12"/>
        <v>IBVS 1908 </v>
      </c>
      <c r="B105" s="2" t="str">
        <f t="shared" si="13"/>
        <v>II</v>
      </c>
      <c r="C105" s="57">
        <f t="shared" si="14"/>
        <v>44437.496400000004</v>
      </c>
      <c r="D105" t="str">
        <f t="shared" si="15"/>
        <v>vis</v>
      </c>
      <c r="E105">
        <f>VLOOKUP(C105,Active!C$21:E$970,3,FALSE)</f>
        <v>6095.502541784881</v>
      </c>
      <c r="F105" s="2" t="s">
        <v>96</v>
      </c>
      <c r="G105" t="str">
        <f t="shared" si="16"/>
        <v>44437.4964</v>
      </c>
      <c r="H105" s="57">
        <f t="shared" si="17"/>
        <v>6107.5</v>
      </c>
      <c r="I105" s="66" t="s">
        <v>418</v>
      </c>
      <c r="J105" s="67" t="s">
        <v>419</v>
      </c>
      <c r="K105" s="66">
        <v>6107.5</v>
      </c>
      <c r="L105" s="66" t="s">
        <v>420</v>
      </c>
      <c r="M105" s="67" t="s">
        <v>100</v>
      </c>
      <c r="N105" s="67" t="s">
        <v>101</v>
      </c>
      <c r="O105" s="68" t="s">
        <v>416</v>
      </c>
      <c r="P105" s="69" t="s">
        <v>417</v>
      </c>
    </row>
    <row r="106" spans="1:16" ht="12.75" customHeight="1" x14ac:dyDescent="0.2">
      <c r="A106" s="57" t="str">
        <f t="shared" si="12"/>
        <v> ASS 124.84 </v>
      </c>
      <c r="B106" s="2" t="str">
        <f t="shared" si="13"/>
        <v>II</v>
      </c>
      <c r="C106" s="57">
        <f t="shared" si="14"/>
        <v>44437.496400000004</v>
      </c>
      <c r="D106" t="str">
        <f t="shared" si="15"/>
        <v>vis</v>
      </c>
      <c r="E106">
        <f>VLOOKUP(C106,Active!C$21:E$970,3,FALSE)</f>
        <v>6095.502541784881</v>
      </c>
      <c r="F106" s="2" t="s">
        <v>96</v>
      </c>
      <c r="G106" t="str">
        <f t="shared" si="16"/>
        <v>44437.4964</v>
      </c>
      <c r="H106" s="57">
        <f t="shared" si="17"/>
        <v>6107.5</v>
      </c>
      <c r="I106" s="66" t="s">
        <v>418</v>
      </c>
      <c r="J106" s="67" t="s">
        <v>419</v>
      </c>
      <c r="K106" s="66">
        <v>6107.5</v>
      </c>
      <c r="L106" s="66" t="s">
        <v>420</v>
      </c>
      <c r="M106" s="67" t="s">
        <v>100</v>
      </c>
      <c r="N106" s="67" t="s">
        <v>101</v>
      </c>
      <c r="O106" s="68" t="s">
        <v>413</v>
      </c>
      <c r="P106" s="68" t="s">
        <v>53</v>
      </c>
    </row>
    <row r="107" spans="1:16" ht="12.75" customHeight="1" x14ac:dyDescent="0.2">
      <c r="A107" s="57" t="str">
        <f t="shared" ref="A107:A137" si="18">P107</f>
        <v>IBVS 2189 </v>
      </c>
      <c r="B107" s="2" t="str">
        <f t="shared" ref="B107:B137" si="19">IF(H107=INT(H107),"I","II")</f>
        <v>I</v>
      </c>
      <c r="C107" s="57">
        <f t="shared" ref="C107:C137" si="20">1*G107</f>
        <v>44836.4755</v>
      </c>
      <c r="D107" t="str">
        <f t="shared" ref="D107:D137" si="21">VLOOKUP(F107,I$1:J$5,2,FALSE)</f>
        <v>vis</v>
      </c>
      <c r="E107">
        <f>VLOOKUP(C107,Active!C$21:E$970,3,FALSE)</f>
        <v>6667.0287955023377</v>
      </c>
      <c r="F107" s="2" t="s">
        <v>96</v>
      </c>
      <c r="G107" t="str">
        <f t="shared" ref="G107:G137" si="22">MID(I107,3,LEN(I107)-3)</f>
        <v>44836.4755</v>
      </c>
      <c r="H107" s="57">
        <f t="shared" ref="H107:H137" si="23">1*K107</f>
        <v>6679</v>
      </c>
      <c r="I107" s="66" t="s">
        <v>421</v>
      </c>
      <c r="J107" s="67" t="s">
        <v>422</v>
      </c>
      <c r="K107" s="66">
        <v>6679</v>
      </c>
      <c r="L107" s="66" t="s">
        <v>423</v>
      </c>
      <c r="M107" s="67" t="s">
        <v>100</v>
      </c>
      <c r="N107" s="67" t="s">
        <v>101</v>
      </c>
      <c r="O107" s="68" t="s">
        <v>424</v>
      </c>
      <c r="P107" s="69" t="s">
        <v>425</v>
      </c>
    </row>
    <row r="108" spans="1:16" ht="12.75" customHeight="1" x14ac:dyDescent="0.2">
      <c r="A108" s="57" t="str">
        <f t="shared" si="18"/>
        <v> ASS 124.84 </v>
      </c>
      <c r="B108" s="2" t="str">
        <f t="shared" si="19"/>
        <v>I</v>
      </c>
      <c r="C108" s="57">
        <f t="shared" si="20"/>
        <v>44836.4755</v>
      </c>
      <c r="D108" t="str">
        <f t="shared" si="21"/>
        <v>vis</v>
      </c>
      <c r="E108">
        <f>VLOOKUP(C108,Active!C$21:E$970,3,FALSE)</f>
        <v>6667.0287955023377</v>
      </c>
      <c r="F108" s="2" t="s">
        <v>96</v>
      </c>
      <c r="G108" t="str">
        <f t="shared" si="22"/>
        <v>44836.4755</v>
      </c>
      <c r="H108" s="57">
        <f t="shared" si="23"/>
        <v>6679</v>
      </c>
      <c r="I108" s="66" t="s">
        <v>421</v>
      </c>
      <c r="J108" s="67" t="s">
        <v>422</v>
      </c>
      <c r="K108" s="66">
        <v>6679</v>
      </c>
      <c r="L108" s="66" t="s">
        <v>423</v>
      </c>
      <c r="M108" s="67" t="s">
        <v>100</v>
      </c>
      <c r="N108" s="67" t="s">
        <v>101</v>
      </c>
      <c r="O108" s="68" t="s">
        <v>413</v>
      </c>
      <c r="P108" s="68" t="s">
        <v>53</v>
      </c>
    </row>
    <row r="109" spans="1:16" ht="12.75" customHeight="1" x14ac:dyDescent="0.2">
      <c r="A109" s="57" t="str">
        <f t="shared" si="18"/>
        <v> ASS 124.84 </v>
      </c>
      <c r="B109" s="2" t="str">
        <f t="shared" si="19"/>
        <v>II</v>
      </c>
      <c r="C109" s="57">
        <f t="shared" si="20"/>
        <v>44837.5</v>
      </c>
      <c r="D109" t="str">
        <f t="shared" si="21"/>
        <v>vis</v>
      </c>
      <c r="E109">
        <f>VLOOKUP(C109,Active!C$21:E$970,3,FALSE)</f>
        <v>6668.4963627180978</v>
      </c>
      <c r="F109" s="2" t="s">
        <v>96</v>
      </c>
      <c r="G109" t="str">
        <f t="shared" si="22"/>
        <v>44837.5000</v>
      </c>
      <c r="H109" s="57">
        <f t="shared" si="23"/>
        <v>6680.5</v>
      </c>
      <c r="I109" s="66" t="s">
        <v>426</v>
      </c>
      <c r="J109" s="67" t="s">
        <v>427</v>
      </c>
      <c r="K109" s="66">
        <v>6680.5</v>
      </c>
      <c r="L109" s="66" t="s">
        <v>428</v>
      </c>
      <c r="M109" s="67" t="s">
        <v>100</v>
      </c>
      <c r="N109" s="67" t="s">
        <v>101</v>
      </c>
      <c r="O109" s="68" t="s">
        <v>413</v>
      </c>
      <c r="P109" s="68" t="s">
        <v>53</v>
      </c>
    </row>
    <row r="110" spans="1:16" ht="12.75" customHeight="1" x14ac:dyDescent="0.2">
      <c r="A110" s="57" t="str">
        <f t="shared" si="18"/>
        <v>IBVS 2189 </v>
      </c>
      <c r="B110" s="2" t="str">
        <f t="shared" si="19"/>
        <v>II</v>
      </c>
      <c r="C110" s="57">
        <f t="shared" si="20"/>
        <v>44837.5</v>
      </c>
      <c r="D110" t="str">
        <f t="shared" si="21"/>
        <v>vis</v>
      </c>
      <c r="E110">
        <f>VLOOKUP(C110,Active!C$21:E$970,3,FALSE)</f>
        <v>6668.4963627180978</v>
      </c>
      <c r="F110" s="2" t="s">
        <v>96</v>
      </c>
      <c r="G110" t="str">
        <f t="shared" si="22"/>
        <v>44837.5000</v>
      </c>
      <c r="H110" s="57">
        <f t="shared" si="23"/>
        <v>6680.5</v>
      </c>
      <c r="I110" s="66" t="s">
        <v>426</v>
      </c>
      <c r="J110" s="67" t="s">
        <v>427</v>
      </c>
      <c r="K110" s="66">
        <v>6680.5</v>
      </c>
      <c r="L110" s="66" t="s">
        <v>428</v>
      </c>
      <c r="M110" s="67" t="s">
        <v>100</v>
      </c>
      <c r="N110" s="67" t="s">
        <v>101</v>
      </c>
      <c r="O110" s="68" t="s">
        <v>429</v>
      </c>
      <c r="P110" s="69" t="s">
        <v>425</v>
      </c>
    </row>
    <row r="111" spans="1:16" ht="12.75" customHeight="1" x14ac:dyDescent="0.2">
      <c r="A111" s="57" t="str">
        <f t="shared" si="18"/>
        <v>IBVS 2189 </v>
      </c>
      <c r="B111" s="2" t="str">
        <f t="shared" si="19"/>
        <v>I</v>
      </c>
      <c r="C111" s="57">
        <f t="shared" si="20"/>
        <v>44838.552300000003</v>
      </c>
      <c r="D111" t="str">
        <f t="shared" si="21"/>
        <v>vis</v>
      </c>
      <c r="E111">
        <f>VLOOKUP(C111,Active!C$21:E$970,3,FALSE)</f>
        <v>6670.0037526460128</v>
      </c>
      <c r="F111" s="2" t="s">
        <v>96</v>
      </c>
      <c r="G111" t="str">
        <f t="shared" si="22"/>
        <v>44838.5523</v>
      </c>
      <c r="H111" s="57">
        <f t="shared" si="23"/>
        <v>6682</v>
      </c>
      <c r="I111" s="66" t="s">
        <v>430</v>
      </c>
      <c r="J111" s="67" t="s">
        <v>431</v>
      </c>
      <c r="K111" s="66">
        <v>6682</v>
      </c>
      <c r="L111" s="66" t="s">
        <v>432</v>
      </c>
      <c r="M111" s="67" t="s">
        <v>100</v>
      </c>
      <c r="N111" s="67" t="s">
        <v>101</v>
      </c>
      <c r="O111" s="68" t="s">
        <v>173</v>
      </c>
      <c r="P111" s="69" t="s">
        <v>425</v>
      </c>
    </row>
    <row r="112" spans="1:16" ht="12.75" customHeight="1" x14ac:dyDescent="0.2">
      <c r="A112" s="57" t="str">
        <f t="shared" si="18"/>
        <v> ASS 124.84 </v>
      </c>
      <c r="B112" s="2" t="str">
        <f t="shared" si="19"/>
        <v>I</v>
      </c>
      <c r="C112" s="57">
        <f t="shared" si="20"/>
        <v>44838.552300000003</v>
      </c>
      <c r="D112" t="str">
        <f t="shared" si="21"/>
        <v>vis</v>
      </c>
      <c r="E112">
        <f>VLOOKUP(C112,Active!C$21:E$970,3,FALSE)</f>
        <v>6670.0037526460128</v>
      </c>
      <c r="F112" s="2" t="s">
        <v>96</v>
      </c>
      <c r="G112" t="str">
        <f t="shared" si="22"/>
        <v>44838.5523</v>
      </c>
      <c r="H112" s="57">
        <f t="shared" si="23"/>
        <v>6682</v>
      </c>
      <c r="I112" s="66" t="s">
        <v>430</v>
      </c>
      <c r="J112" s="67" t="s">
        <v>431</v>
      </c>
      <c r="K112" s="66">
        <v>6682</v>
      </c>
      <c r="L112" s="66" t="s">
        <v>432</v>
      </c>
      <c r="M112" s="67" t="s">
        <v>100</v>
      </c>
      <c r="N112" s="67" t="s">
        <v>101</v>
      </c>
      <c r="O112" s="68" t="s">
        <v>413</v>
      </c>
      <c r="P112" s="68" t="s">
        <v>53</v>
      </c>
    </row>
    <row r="113" spans="1:16" ht="12.75" customHeight="1" x14ac:dyDescent="0.2">
      <c r="A113" s="57" t="str">
        <f t="shared" si="18"/>
        <v>IBVS 2793 </v>
      </c>
      <c r="B113" s="2" t="str">
        <f t="shared" si="19"/>
        <v>I</v>
      </c>
      <c r="C113" s="57">
        <f t="shared" si="20"/>
        <v>45220.4087</v>
      </c>
      <c r="D113" t="str">
        <f t="shared" si="21"/>
        <v>vis</v>
      </c>
      <c r="E113">
        <f>VLOOKUP(C113,Active!C$21:E$970,3,FALSE)</f>
        <v>7217.0022238692782</v>
      </c>
      <c r="F113" s="2" t="s">
        <v>96</v>
      </c>
      <c r="G113" t="str">
        <f t="shared" si="22"/>
        <v>45220.4087</v>
      </c>
      <c r="H113" s="57">
        <f t="shared" si="23"/>
        <v>7229</v>
      </c>
      <c r="I113" s="66" t="s">
        <v>433</v>
      </c>
      <c r="J113" s="67" t="s">
        <v>434</v>
      </c>
      <c r="K113" s="66">
        <v>7229</v>
      </c>
      <c r="L113" s="66" t="s">
        <v>435</v>
      </c>
      <c r="M113" s="67" t="s">
        <v>100</v>
      </c>
      <c r="N113" s="67" t="s">
        <v>101</v>
      </c>
      <c r="O113" s="68" t="s">
        <v>436</v>
      </c>
      <c r="P113" s="69" t="s">
        <v>137</v>
      </c>
    </row>
    <row r="114" spans="1:16" ht="12.75" customHeight="1" x14ac:dyDescent="0.2">
      <c r="A114" s="57" t="str">
        <f t="shared" si="18"/>
        <v>IBVS 2782 </v>
      </c>
      <c r="B114" s="2" t="str">
        <f t="shared" si="19"/>
        <v>I</v>
      </c>
      <c r="C114" s="57">
        <f t="shared" si="20"/>
        <v>45900.352899999998</v>
      </c>
      <c r="D114" t="str">
        <f t="shared" si="21"/>
        <v>vis</v>
      </c>
      <c r="E114">
        <f>VLOOKUP(C114,Active!C$21:E$970,3,FALSE)</f>
        <v>8191.0030208105591</v>
      </c>
      <c r="F114" s="2" t="s">
        <v>96</v>
      </c>
      <c r="G114" t="str">
        <f t="shared" si="22"/>
        <v>45900.3529</v>
      </c>
      <c r="H114" s="57">
        <f t="shared" si="23"/>
        <v>8203</v>
      </c>
      <c r="I114" s="66" t="s">
        <v>437</v>
      </c>
      <c r="J114" s="67" t="s">
        <v>438</v>
      </c>
      <c r="K114" s="66">
        <v>8203</v>
      </c>
      <c r="L114" s="66" t="s">
        <v>439</v>
      </c>
      <c r="M114" s="67" t="s">
        <v>100</v>
      </c>
      <c r="N114" s="67" t="s">
        <v>101</v>
      </c>
      <c r="O114" s="68" t="s">
        <v>424</v>
      </c>
      <c r="P114" s="69" t="s">
        <v>440</v>
      </c>
    </row>
    <row r="115" spans="1:16" ht="12.75" customHeight="1" x14ac:dyDescent="0.2">
      <c r="A115" s="57" t="str">
        <f t="shared" si="18"/>
        <v>IBVS 2782 </v>
      </c>
      <c r="B115" s="2" t="str">
        <f t="shared" si="19"/>
        <v>II</v>
      </c>
      <c r="C115" s="57">
        <f t="shared" si="20"/>
        <v>45901.404000000002</v>
      </c>
      <c r="D115" t="str">
        <f t="shared" si="21"/>
        <v>vis</v>
      </c>
      <c r="E115">
        <f>VLOOKUP(C115,Active!C$21:E$970,3,FALSE)</f>
        <v>8192.5086917724839</v>
      </c>
      <c r="F115" s="2" t="s">
        <v>96</v>
      </c>
      <c r="G115" t="str">
        <f t="shared" si="22"/>
        <v>45901.4040</v>
      </c>
      <c r="H115" s="57">
        <f t="shared" si="23"/>
        <v>8204.5</v>
      </c>
      <c r="I115" s="66" t="s">
        <v>441</v>
      </c>
      <c r="J115" s="67" t="s">
        <v>442</v>
      </c>
      <c r="K115" s="66">
        <v>8204.5</v>
      </c>
      <c r="L115" s="66" t="s">
        <v>144</v>
      </c>
      <c r="M115" s="67" t="s">
        <v>100</v>
      </c>
      <c r="N115" s="67" t="s">
        <v>101</v>
      </c>
      <c r="O115" s="68" t="s">
        <v>424</v>
      </c>
      <c r="P115" s="69" t="s">
        <v>440</v>
      </c>
    </row>
    <row r="116" spans="1:16" ht="12.75" customHeight="1" x14ac:dyDescent="0.2">
      <c r="A116" s="57" t="str">
        <f t="shared" si="18"/>
        <v>IBVS 2782 </v>
      </c>
      <c r="B116" s="2" t="str">
        <f t="shared" si="19"/>
        <v>I</v>
      </c>
      <c r="C116" s="57">
        <f t="shared" si="20"/>
        <v>45902.447500000002</v>
      </c>
      <c r="D116" t="str">
        <f t="shared" si="21"/>
        <v>vis</v>
      </c>
      <c r="E116">
        <f>VLOOKUP(C116,Active!C$21:E$970,3,FALSE)</f>
        <v>8194.0034759497848</v>
      </c>
      <c r="F116" s="2" t="s">
        <v>96</v>
      </c>
      <c r="G116" t="str">
        <f t="shared" si="22"/>
        <v>45902.4475</v>
      </c>
      <c r="H116" s="57">
        <f t="shared" si="23"/>
        <v>8206</v>
      </c>
      <c r="I116" s="66" t="s">
        <v>443</v>
      </c>
      <c r="J116" s="67" t="s">
        <v>444</v>
      </c>
      <c r="K116" s="66">
        <v>8206</v>
      </c>
      <c r="L116" s="66" t="s">
        <v>445</v>
      </c>
      <c r="M116" s="67" t="s">
        <v>100</v>
      </c>
      <c r="N116" s="67" t="s">
        <v>101</v>
      </c>
      <c r="O116" s="68" t="s">
        <v>424</v>
      </c>
      <c r="P116" s="69" t="s">
        <v>440</v>
      </c>
    </row>
    <row r="117" spans="1:16" ht="12.75" customHeight="1" x14ac:dyDescent="0.2">
      <c r="A117" s="57" t="str">
        <f t="shared" si="18"/>
        <v> ASS 182.281 </v>
      </c>
      <c r="B117" s="2" t="str">
        <f t="shared" si="19"/>
        <v>I</v>
      </c>
      <c r="C117" s="57">
        <f t="shared" si="20"/>
        <v>45933.174899999998</v>
      </c>
      <c r="D117" t="str">
        <f t="shared" si="21"/>
        <v>vis</v>
      </c>
      <c r="E117">
        <f>VLOOKUP(C117,Active!C$21:E$970,3,FALSE)</f>
        <v>8238.0196056379718</v>
      </c>
      <c r="F117" s="2" t="s">
        <v>96</v>
      </c>
      <c r="G117" t="str">
        <f t="shared" si="22"/>
        <v>45933.1749</v>
      </c>
      <c r="H117" s="57">
        <f t="shared" si="23"/>
        <v>8250</v>
      </c>
      <c r="I117" s="66" t="s">
        <v>446</v>
      </c>
      <c r="J117" s="67" t="s">
        <v>447</v>
      </c>
      <c r="K117" s="66">
        <v>8250</v>
      </c>
      <c r="L117" s="66" t="s">
        <v>266</v>
      </c>
      <c r="M117" s="67" t="s">
        <v>100</v>
      </c>
      <c r="N117" s="67" t="s">
        <v>101</v>
      </c>
      <c r="O117" s="68" t="s">
        <v>141</v>
      </c>
      <c r="P117" s="68" t="s">
        <v>59</v>
      </c>
    </row>
    <row r="118" spans="1:16" ht="12.75" customHeight="1" x14ac:dyDescent="0.2">
      <c r="A118" s="57" t="str">
        <f t="shared" si="18"/>
        <v>IBVS 2782 </v>
      </c>
      <c r="B118" s="2" t="str">
        <f t="shared" si="19"/>
        <v>II</v>
      </c>
      <c r="C118" s="57">
        <f t="shared" si="20"/>
        <v>45933.512300000002</v>
      </c>
      <c r="D118" t="str">
        <f t="shared" si="21"/>
        <v>vis</v>
      </c>
      <c r="E118">
        <f>VLOOKUP(C118,Active!C$21:E$970,3,FALSE)</f>
        <v>8238.5029215760896</v>
      </c>
      <c r="F118" s="2" t="s">
        <v>96</v>
      </c>
      <c r="G118" t="str">
        <f t="shared" si="22"/>
        <v>45933.5123</v>
      </c>
      <c r="H118" s="57">
        <f t="shared" si="23"/>
        <v>8250.5</v>
      </c>
      <c r="I118" s="66" t="s">
        <v>448</v>
      </c>
      <c r="J118" s="67" t="s">
        <v>449</v>
      </c>
      <c r="K118" s="66">
        <v>8250.5</v>
      </c>
      <c r="L118" s="66" t="s">
        <v>450</v>
      </c>
      <c r="M118" s="67" t="s">
        <v>100</v>
      </c>
      <c r="N118" s="67" t="s">
        <v>101</v>
      </c>
      <c r="O118" s="68" t="s">
        <v>424</v>
      </c>
      <c r="P118" s="69" t="s">
        <v>440</v>
      </c>
    </row>
    <row r="119" spans="1:16" ht="12.75" customHeight="1" x14ac:dyDescent="0.2">
      <c r="A119" s="57" t="str">
        <f t="shared" si="18"/>
        <v>IBVS 2782 </v>
      </c>
      <c r="B119" s="2" t="str">
        <f t="shared" si="19"/>
        <v>I</v>
      </c>
      <c r="C119" s="57">
        <f t="shared" si="20"/>
        <v>45939.446900000003</v>
      </c>
      <c r="D119" t="str">
        <f t="shared" si="21"/>
        <v>vis</v>
      </c>
      <c r="E119">
        <f>VLOOKUP(C119,Active!C$21:E$970,3,FALSE)</f>
        <v>8247.0040678900496</v>
      </c>
      <c r="F119" s="2" t="s">
        <v>96</v>
      </c>
      <c r="G119" t="str">
        <f t="shared" si="22"/>
        <v>45939.4469</v>
      </c>
      <c r="H119" s="57">
        <f t="shared" si="23"/>
        <v>8259</v>
      </c>
      <c r="I119" s="66" t="s">
        <v>451</v>
      </c>
      <c r="J119" s="67" t="s">
        <v>452</v>
      </c>
      <c r="K119" s="66">
        <v>8259</v>
      </c>
      <c r="L119" s="66" t="s">
        <v>453</v>
      </c>
      <c r="M119" s="67" t="s">
        <v>100</v>
      </c>
      <c r="N119" s="67" t="s">
        <v>101</v>
      </c>
      <c r="O119" s="68" t="s">
        <v>424</v>
      </c>
      <c r="P119" s="69" t="s">
        <v>440</v>
      </c>
    </row>
    <row r="120" spans="1:16" ht="12.75" customHeight="1" x14ac:dyDescent="0.2">
      <c r="A120" s="57" t="str">
        <f t="shared" si="18"/>
        <v>IBVS 2782 </v>
      </c>
      <c r="B120" s="2" t="str">
        <f t="shared" si="19"/>
        <v>I</v>
      </c>
      <c r="C120" s="57">
        <f t="shared" si="20"/>
        <v>46004.379200000003</v>
      </c>
      <c r="D120" t="str">
        <f t="shared" si="21"/>
        <v>vis</v>
      </c>
      <c r="E120">
        <f>VLOOKUP(C120,Active!C$21:E$970,3,FALSE)</f>
        <v>8340.0177474643897</v>
      </c>
      <c r="F120" s="2" t="s">
        <v>96</v>
      </c>
      <c r="G120" t="str">
        <f t="shared" si="22"/>
        <v>46004.3792</v>
      </c>
      <c r="H120" s="57">
        <f t="shared" si="23"/>
        <v>8352</v>
      </c>
      <c r="I120" s="66" t="s">
        <v>454</v>
      </c>
      <c r="J120" s="67" t="s">
        <v>455</v>
      </c>
      <c r="K120" s="66">
        <v>8352</v>
      </c>
      <c r="L120" s="66" t="s">
        <v>456</v>
      </c>
      <c r="M120" s="67" t="s">
        <v>100</v>
      </c>
      <c r="N120" s="67" t="s">
        <v>101</v>
      </c>
      <c r="O120" s="68" t="s">
        <v>424</v>
      </c>
      <c r="P120" s="69" t="s">
        <v>440</v>
      </c>
    </row>
    <row r="121" spans="1:16" ht="12.75" customHeight="1" x14ac:dyDescent="0.2">
      <c r="A121" s="57" t="str">
        <f t="shared" si="18"/>
        <v>IBVS 2782 </v>
      </c>
      <c r="B121" s="2" t="str">
        <f t="shared" si="19"/>
        <v>I</v>
      </c>
      <c r="C121" s="57">
        <f t="shared" si="20"/>
        <v>46235.438699999999</v>
      </c>
      <c r="D121" t="str">
        <f t="shared" si="21"/>
        <v>vis</v>
      </c>
      <c r="E121">
        <f>VLOOKUP(C121,Active!C$21:E$970,3,FALSE)</f>
        <v>8671.0039330085128</v>
      </c>
      <c r="F121" s="2" t="s">
        <v>96</v>
      </c>
      <c r="G121" t="str">
        <f t="shared" si="22"/>
        <v>46235.4387</v>
      </c>
      <c r="H121" s="57">
        <f t="shared" si="23"/>
        <v>8683</v>
      </c>
      <c r="I121" s="66" t="s">
        <v>457</v>
      </c>
      <c r="J121" s="67" t="s">
        <v>458</v>
      </c>
      <c r="K121" s="66">
        <v>8683</v>
      </c>
      <c r="L121" s="66" t="s">
        <v>459</v>
      </c>
      <c r="M121" s="67" t="s">
        <v>100</v>
      </c>
      <c r="N121" s="67" t="s">
        <v>101</v>
      </c>
      <c r="O121" s="68" t="s">
        <v>424</v>
      </c>
      <c r="P121" s="69" t="s">
        <v>440</v>
      </c>
    </row>
    <row r="122" spans="1:16" ht="12.75" customHeight="1" x14ac:dyDescent="0.2">
      <c r="A122" s="57" t="str">
        <f t="shared" si="18"/>
        <v>IBVS 2782 </v>
      </c>
      <c r="B122" s="2" t="str">
        <f t="shared" si="19"/>
        <v>II</v>
      </c>
      <c r="C122" s="57">
        <f t="shared" si="20"/>
        <v>46241.372499999998</v>
      </c>
      <c r="D122" t="str">
        <f t="shared" si="21"/>
        <v>vis</v>
      </c>
      <c r="E122">
        <f>VLOOKUP(C122,Active!C$21:E$970,3,FALSE)</f>
        <v>8679.5039333451423</v>
      </c>
      <c r="F122" s="2" t="s">
        <v>96</v>
      </c>
      <c r="G122" t="str">
        <f t="shared" si="22"/>
        <v>46241.3725</v>
      </c>
      <c r="H122" s="57">
        <f t="shared" si="23"/>
        <v>8691.5</v>
      </c>
      <c r="I122" s="66" t="s">
        <v>460</v>
      </c>
      <c r="J122" s="67" t="s">
        <v>461</v>
      </c>
      <c r="K122" s="66">
        <v>8691.5</v>
      </c>
      <c r="L122" s="66" t="s">
        <v>459</v>
      </c>
      <c r="M122" s="67" t="s">
        <v>100</v>
      </c>
      <c r="N122" s="67" t="s">
        <v>101</v>
      </c>
      <c r="O122" s="68" t="s">
        <v>424</v>
      </c>
      <c r="P122" s="69" t="s">
        <v>440</v>
      </c>
    </row>
    <row r="123" spans="1:16" ht="12.75" customHeight="1" x14ac:dyDescent="0.2">
      <c r="A123" s="57" t="str">
        <f t="shared" si="18"/>
        <v>IBVS 2782 </v>
      </c>
      <c r="B123" s="2" t="str">
        <f t="shared" si="19"/>
        <v>II</v>
      </c>
      <c r="C123" s="57">
        <f t="shared" si="20"/>
        <v>46248.354500000001</v>
      </c>
      <c r="D123" t="str">
        <f t="shared" si="21"/>
        <v>vis</v>
      </c>
      <c r="E123">
        <f>VLOOKUP(C123,Active!C$21:E$970,3,FALSE)</f>
        <v>8689.5054504758828</v>
      </c>
      <c r="F123" s="2" t="s">
        <v>96</v>
      </c>
      <c r="G123" t="str">
        <f t="shared" si="22"/>
        <v>46248.3545</v>
      </c>
      <c r="H123" s="57">
        <f t="shared" si="23"/>
        <v>8701.5</v>
      </c>
      <c r="I123" s="66" t="s">
        <v>462</v>
      </c>
      <c r="J123" s="67" t="s">
        <v>463</v>
      </c>
      <c r="K123" s="66">
        <v>8701.5</v>
      </c>
      <c r="L123" s="66" t="s">
        <v>464</v>
      </c>
      <c r="M123" s="67" t="s">
        <v>100</v>
      </c>
      <c r="N123" s="67" t="s">
        <v>101</v>
      </c>
      <c r="O123" s="68" t="s">
        <v>424</v>
      </c>
      <c r="P123" s="69" t="s">
        <v>440</v>
      </c>
    </row>
    <row r="124" spans="1:16" ht="12.75" customHeight="1" x14ac:dyDescent="0.2">
      <c r="A124" s="57" t="str">
        <f t="shared" si="18"/>
        <v>IBVS 2782 </v>
      </c>
      <c r="B124" s="2" t="str">
        <f t="shared" si="19"/>
        <v>I</v>
      </c>
      <c r="C124" s="57">
        <f t="shared" si="20"/>
        <v>46256.379000000001</v>
      </c>
      <c r="D124" t="str">
        <f t="shared" si="21"/>
        <v>PE</v>
      </c>
      <c r="E124">
        <f>VLOOKUP(C124,Active!C$21:E$970,3,FALSE)</f>
        <v>8701.0003193122593</v>
      </c>
      <c r="F124" s="2" t="str">
        <f>LEFT(M124,1)</f>
        <v>E</v>
      </c>
      <c r="G124" t="str">
        <f t="shared" si="22"/>
        <v>46256.3790</v>
      </c>
      <c r="H124" s="57">
        <f t="shared" si="23"/>
        <v>8713</v>
      </c>
      <c r="I124" s="66" t="s">
        <v>465</v>
      </c>
      <c r="J124" s="67" t="s">
        <v>466</v>
      </c>
      <c r="K124" s="66">
        <v>8713</v>
      </c>
      <c r="L124" s="66" t="s">
        <v>467</v>
      </c>
      <c r="M124" s="67" t="s">
        <v>100</v>
      </c>
      <c r="N124" s="67" t="s">
        <v>101</v>
      </c>
      <c r="O124" s="68" t="s">
        <v>424</v>
      </c>
      <c r="P124" s="69" t="s">
        <v>440</v>
      </c>
    </row>
    <row r="125" spans="1:16" ht="12.75" customHeight="1" x14ac:dyDescent="0.2">
      <c r="A125" s="57" t="str">
        <f t="shared" si="18"/>
        <v> AAP 234.204 </v>
      </c>
      <c r="B125" s="2" t="str">
        <f t="shared" si="19"/>
        <v>I</v>
      </c>
      <c r="C125" s="57">
        <f t="shared" si="20"/>
        <v>46265.460800000001</v>
      </c>
      <c r="D125" t="str">
        <f t="shared" si="21"/>
        <v>PE</v>
      </c>
      <c r="E125">
        <f>VLOOKUP(C125,Active!C$21:E$970,3,FALSE)</f>
        <v>8714.0097404348471</v>
      </c>
      <c r="F125" s="2" t="str">
        <f>LEFT(M125,1)</f>
        <v>E</v>
      </c>
      <c r="G125" t="str">
        <f t="shared" si="22"/>
        <v>46265.4608</v>
      </c>
      <c r="H125" s="57">
        <f t="shared" si="23"/>
        <v>8726</v>
      </c>
      <c r="I125" s="66" t="s">
        <v>468</v>
      </c>
      <c r="J125" s="67" t="s">
        <v>469</v>
      </c>
      <c r="K125" s="66">
        <v>8726</v>
      </c>
      <c r="L125" s="66" t="s">
        <v>470</v>
      </c>
      <c r="M125" s="67" t="s">
        <v>100</v>
      </c>
      <c r="N125" s="67" t="s">
        <v>101</v>
      </c>
      <c r="O125" s="68" t="s">
        <v>148</v>
      </c>
      <c r="P125" s="68" t="s">
        <v>62</v>
      </c>
    </row>
    <row r="126" spans="1:16" ht="12.75" customHeight="1" x14ac:dyDescent="0.2">
      <c r="A126" s="57" t="str">
        <f t="shared" si="18"/>
        <v> AAP 234.204 </v>
      </c>
      <c r="B126" s="2" t="str">
        <f t="shared" si="19"/>
        <v>I</v>
      </c>
      <c r="C126" s="57">
        <f t="shared" si="20"/>
        <v>46267.556499999999</v>
      </c>
      <c r="D126" t="str">
        <f t="shared" si="21"/>
        <v>PE</v>
      </c>
      <c r="E126">
        <f>VLOOKUP(C126,Active!C$21:E$970,3,FALSE)</f>
        <v>8717.0117712928914</v>
      </c>
      <c r="F126" s="2" t="str">
        <f>LEFT(M126,1)</f>
        <v>E</v>
      </c>
      <c r="G126" t="str">
        <f t="shared" si="22"/>
        <v>46267.5565</v>
      </c>
      <c r="H126" s="57">
        <f t="shared" si="23"/>
        <v>8729</v>
      </c>
      <c r="I126" s="66" t="s">
        <v>471</v>
      </c>
      <c r="J126" s="67" t="s">
        <v>472</v>
      </c>
      <c r="K126" s="66">
        <v>8729</v>
      </c>
      <c r="L126" s="66" t="s">
        <v>263</v>
      </c>
      <c r="M126" s="67" t="s">
        <v>100</v>
      </c>
      <c r="N126" s="67" t="s">
        <v>101</v>
      </c>
      <c r="O126" s="68" t="s">
        <v>148</v>
      </c>
      <c r="P126" s="68" t="s">
        <v>62</v>
      </c>
    </row>
    <row r="127" spans="1:16" ht="12.75" customHeight="1" x14ac:dyDescent="0.2">
      <c r="A127" s="57" t="str">
        <f t="shared" si="18"/>
        <v> AAP 234.204 </v>
      </c>
      <c r="B127" s="2" t="str">
        <f t="shared" si="19"/>
        <v>I</v>
      </c>
      <c r="C127" s="57">
        <f t="shared" si="20"/>
        <v>46286.403899999998</v>
      </c>
      <c r="D127" t="str">
        <f t="shared" si="21"/>
        <v>PE</v>
      </c>
      <c r="E127">
        <f>VLOOKUP(C127,Active!C$21:E$970,3,FALSE)</f>
        <v>8744.0101376592338</v>
      </c>
      <c r="F127" s="2" t="str">
        <f>LEFT(M127,1)</f>
        <v>E</v>
      </c>
      <c r="G127" t="str">
        <f t="shared" si="22"/>
        <v>46286.4039</v>
      </c>
      <c r="H127" s="57">
        <f t="shared" si="23"/>
        <v>8756</v>
      </c>
      <c r="I127" s="66" t="s">
        <v>473</v>
      </c>
      <c r="J127" s="67" t="s">
        <v>474</v>
      </c>
      <c r="K127" s="66">
        <v>8756</v>
      </c>
      <c r="L127" s="66" t="s">
        <v>475</v>
      </c>
      <c r="M127" s="67" t="s">
        <v>100</v>
      </c>
      <c r="N127" s="67" t="s">
        <v>101</v>
      </c>
      <c r="O127" s="68" t="s">
        <v>148</v>
      </c>
      <c r="P127" s="68" t="s">
        <v>62</v>
      </c>
    </row>
    <row r="128" spans="1:16" ht="12.75" customHeight="1" x14ac:dyDescent="0.2">
      <c r="A128" s="57" t="str">
        <f t="shared" si="18"/>
        <v>IBVS 3078 </v>
      </c>
      <c r="B128" s="2" t="str">
        <f t="shared" si="19"/>
        <v>I</v>
      </c>
      <c r="C128" s="57">
        <f t="shared" si="20"/>
        <v>46314.325299999997</v>
      </c>
      <c r="D128" t="str">
        <f t="shared" si="21"/>
        <v>vis</v>
      </c>
      <c r="E128">
        <f>VLOOKUP(C128,Active!C$21:E$970,3,FALSE)</f>
        <v>8784.0067518692176</v>
      </c>
      <c r="F128" s="2" t="s">
        <v>96</v>
      </c>
      <c r="G128" t="str">
        <f t="shared" si="22"/>
        <v>46314.3253</v>
      </c>
      <c r="H128" s="57">
        <f t="shared" si="23"/>
        <v>8796</v>
      </c>
      <c r="I128" s="66" t="s">
        <v>476</v>
      </c>
      <c r="J128" s="67" t="s">
        <v>477</v>
      </c>
      <c r="K128" s="66">
        <v>8796</v>
      </c>
      <c r="L128" s="66" t="s">
        <v>478</v>
      </c>
      <c r="M128" s="67" t="s">
        <v>100</v>
      </c>
      <c r="N128" s="67" t="s">
        <v>101</v>
      </c>
      <c r="O128" s="68" t="s">
        <v>479</v>
      </c>
      <c r="P128" s="69" t="s">
        <v>153</v>
      </c>
    </row>
    <row r="129" spans="1:16" ht="12.75" customHeight="1" x14ac:dyDescent="0.2">
      <c r="A129" s="57" t="str">
        <f t="shared" si="18"/>
        <v>IBVS 3078 </v>
      </c>
      <c r="B129" s="2" t="str">
        <f t="shared" si="19"/>
        <v>II</v>
      </c>
      <c r="C129" s="57">
        <f t="shared" si="20"/>
        <v>46317.467700000001</v>
      </c>
      <c r="D129" t="str">
        <f t="shared" si="21"/>
        <v>vis</v>
      </c>
      <c r="E129">
        <f>VLOOKUP(C129,Active!C$21:E$970,3,FALSE)</f>
        <v>8788.5081508138846</v>
      </c>
      <c r="F129" s="2" t="s">
        <v>96</v>
      </c>
      <c r="G129" t="str">
        <f t="shared" si="22"/>
        <v>46317.4677</v>
      </c>
      <c r="H129" s="57">
        <f t="shared" si="23"/>
        <v>8800.5</v>
      </c>
      <c r="I129" s="66" t="s">
        <v>480</v>
      </c>
      <c r="J129" s="67" t="s">
        <v>481</v>
      </c>
      <c r="K129" s="66">
        <v>8800.5</v>
      </c>
      <c r="L129" s="66" t="s">
        <v>482</v>
      </c>
      <c r="M129" s="67" t="s">
        <v>100</v>
      </c>
      <c r="N129" s="67" t="s">
        <v>101</v>
      </c>
      <c r="O129" s="68" t="s">
        <v>483</v>
      </c>
      <c r="P129" s="69" t="s">
        <v>153</v>
      </c>
    </row>
    <row r="130" spans="1:16" ht="12.75" customHeight="1" x14ac:dyDescent="0.2">
      <c r="A130" s="57" t="str">
        <f t="shared" si="18"/>
        <v> AAP 234.204 </v>
      </c>
      <c r="B130" s="2" t="str">
        <f t="shared" si="19"/>
        <v>II</v>
      </c>
      <c r="C130" s="57">
        <f t="shared" si="20"/>
        <v>46322.351199999997</v>
      </c>
      <c r="D130" t="str">
        <f t="shared" si="21"/>
        <v>vis</v>
      </c>
      <c r="E130">
        <f>VLOOKUP(C130,Active!C$21:E$970,3,FALSE)</f>
        <v>8795.5036261659188</v>
      </c>
      <c r="F130" s="2" t="s">
        <v>96</v>
      </c>
      <c r="G130" t="str">
        <f t="shared" si="22"/>
        <v>46322.3512</v>
      </c>
      <c r="H130" s="57">
        <f t="shared" si="23"/>
        <v>8807.5</v>
      </c>
      <c r="I130" s="66" t="s">
        <v>484</v>
      </c>
      <c r="J130" s="67" t="s">
        <v>485</v>
      </c>
      <c r="K130" s="66">
        <v>8807.5</v>
      </c>
      <c r="L130" s="66" t="s">
        <v>486</v>
      </c>
      <c r="M130" s="67" t="s">
        <v>100</v>
      </c>
      <c r="N130" s="67" t="s">
        <v>101</v>
      </c>
      <c r="O130" s="68" t="s">
        <v>148</v>
      </c>
      <c r="P130" s="68" t="s">
        <v>62</v>
      </c>
    </row>
    <row r="131" spans="1:16" ht="12.75" customHeight="1" x14ac:dyDescent="0.2">
      <c r="A131" s="57" t="str">
        <f t="shared" si="18"/>
        <v>IBVS 3078 </v>
      </c>
      <c r="B131" s="2" t="str">
        <f t="shared" si="19"/>
        <v>I</v>
      </c>
      <c r="C131" s="57">
        <f t="shared" si="20"/>
        <v>46651.504500000003</v>
      </c>
      <c r="D131" t="str">
        <f t="shared" si="21"/>
        <v>vis</v>
      </c>
      <c r="E131">
        <f>VLOOKUP(C131,Active!C$21:E$970,3,FALSE)</f>
        <v>9267.0064002404069</v>
      </c>
      <c r="F131" s="2" t="s">
        <v>96</v>
      </c>
      <c r="G131" t="str">
        <f t="shared" si="22"/>
        <v>46651.5045</v>
      </c>
      <c r="H131" s="57">
        <f t="shared" si="23"/>
        <v>9279</v>
      </c>
      <c r="I131" s="66" t="s">
        <v>487</v>
      </c>
      <c r="J131" s="67" t="s">
        <v>488</v>
      </c>
      <c r="K131" s="66">
        <v>9279</v>
      </c>
      <c r="L131" s="66" t="s">
        <v>185</v>
      </c>
      <c r="M131" s="67" t="s">
        <v>100</v>
      </c>
      <c r="N131" s="67" t="s">
        <v>101</v>
      </c>
      <c r="O131" s="68" t="s">
        <v>489</v>
      </c>
      <c r="P131" s="69" t="s">
        <v>153</v>
      </c>
    </row>
    <row r="132" spans="1:16" ht="12.75" customHeight="1" x14ac:dyDescent="0.2">
      <c r="A132" s="57" t="str">
        <f t="shared" si="18"/>
        <v>IBVS 3078 </v>
      </c>
      <c r="B132" s="2" t="str">
        <f t="shared" si="19"/>
        <v>II</v>
      </c>
      <c r="C132" s="57">
        <f t="shared" si="20"/>
        <v>46652.552199999998</v>
      </c>
      <c r="D132" t="str">
        <f t="shared" si="21"/>
        <v>vis</v>
      </c>
      <c r="E132">
        <f>VLOOKUP(C132,Active!C$21:E$970,3,FALSE)</f>
        <v>9268.5072007986746</v>
      </c>
      <c r="F132" s="2" t="s">
        <v>96</v>
      </c>
      <c r="G132" t="str">
        <f t="shared" si="22"/>
        <v>46652.5522</v>
      </c>
      <c r="H132" s="57">
        <f t="shared" si="23"/>
        <v>9280.5</v>
      </c>
      <c r="I132" s="66" t="s">
        <v>490</v>
      </c>
      <c r="J132" s="67" t="s">
        <v>491</v>
      </c>
      <c r="K132" s="66">
        <v>9280.5</v>
      </c>
      <c r="L132" s="66" t="s">
        <v>140</v>
      </c>
      <c r="M132" s="67" t="s">
        <v>100</v>
      </c>
      <c r="N132" s="67" t="s">
        <v>101</v>
      </c>
      <c r="O132" s="68" t="s">
        <v>196</v>
      </c>
      <c r="P132" s="69" t="s">
        <v>153</v>
      </c>
    </row>
    <row r="133" spans="1:16" ht="12.75" customHeight="1" x14ac:dyDescent="0.2">
      <c r="A133" s="57" t="str">
        <f t="shared" si="18"/>
        <v> ASPC </v>
      </c>
      <c r="B133" s="2" t="str">
        <f t="shared" si="19"/>
        <v>I</v>
      </c>
      <c r="C133" s="57">
        <f t="shared" si="20"/>
        <v>49199.553699999997</v>
      </c>
      <c r="D133" t="str">
        <f t="shared" si="21"/>
        <v>vis</v>
      </c>
      <c r="E133">
        <f>VLOOKUP(C133,Active!C$21:E$970,3,FALSE)</f>
        <v>12917.014667750585</v>
      </c>
      <c r="F133" s="2" t="s">
        <v>96</v>
      </c>
      <c r="G133" t="str">
        <f t="shared" si="22"/>
        <v>49199.5537</v>
      </c>
      <c r="H133" s="57">
        <f t="shared" si="23"/>
        <v>12929</v>
      </c>
      <c r="I133" s="66" t="s">
        <v>492</v>
      </c>
      <c r="J133" s="67" t="s">
        <v>493</v>
      </c>
      <c r="K133" s="66">
        <v>12929</v>
      </c>
      <c r="L133" s="66" t="s">
        <v>205</v>
      </c>
      <c r="M133" s="67" t="s">
        <v>100</v>
      </c>
      <c r="N133" s="67" t="s">
        <v>101</v>
      </c>
      <c r="O133" s="68" t="s">
        <v>494</v>
      </c>
      <c r="P133" s="68" t="s">
        <v>68</v>
      </c>
    </row>
    <row r="134" spans="1:16" ht="12.75" customHeight="1" x14ac:dyDescent="0.2">
      <c r="A134" s="57" t="str">
        <f t="shared" si="18"/>
        <v>IBVS 4751 </v>
      </c>
      <c r="B134" s="2" t="str">
        <f t="shared" si="19"/>
        <v>II</v>
      </c>
      <c r="C134" s="57">
        <f t="shared" si="20"/>
        <v>51032.397199999999</v>
      </c>
      <c r="D134" t="str">
        <f t="shared" si="21"/>
        <v>vis</v>
      </c>
      <c r="E134">
        <f>VLOOKUP(C134,Active!C$21:E$970,3,FALSE)</f>
        <v>15542.511038877294</v>
      </c>
      <c r="F134" s="2" t="s">
        <v>96</v>
      </c>
      <c r="G134" t="str">
        <f t="shared" si="22"/>
        <v>51032.3972</v>
      </c>
      <c r="H134" s="57">
        <f t="shared" si="23"/>
        <v>15554.5</v>
      </c>
      <c r="I134" s="66" t="s">
        <v>495</v>
      </c>
      <c r="J134" s="67" t="s">
        <v>496</v>
      </c>
      <c r="K134" s="66">
        <v>15554.5</v>
      </c>
      <c r="L134" s="66" t="s">
        <v>497</v>
      </c>
      <c r="M134" s="67" t="s">
        <v>100</v>
      </c>
      <c r="N134" s="67" t="s">
        <v>172</v>
      </c>
      <c r="O134" s="68" t="s">
        <v>239</v>
      </c>
      <c r="P134" s="69" t="s">
        <v>240</v>
      </c>
    </row>
    <row r="135" spans="1:16" ht="12.75" customHeight="1" x14ac:dyDescent="0.2">
      <c r="A135" s="57" t="str">
        <f t="shared" si="18"/>
        <v>BAVM 203 </v>
      </c>
      <c r="B135" s="2" t="str">
        <f t="shared" si="19"/>
        <v>I</v>
      </c>
      <c r="C135" s="57">
        <f t="shared" si="20"/>
        <v>54682.392099999997</v>
      </c>
      <c r="D135" t="str">
        <f t="shared" si="21"/>
        <v>vis</v>
      </c>
      <c r="E135">
        <f>VLOOKUP(C135,Active!C$21:E$970,3,FALSE)</f>
        <v>20771.025292593433</v>
      </c>
      <c r="F135" s="2" t="s">
        <v>96</v>
      </c>
      <c r="G135" t="str">
        <f t="shared" si="22"/>
        <v>54682.3921</v>
      </c>
      <c r="H135" s="57">
        <f t="shared" si="23"/>
        <v>20783</v>
      </c>
      <c r="I135" s="66" t="s">
        <v>498</v>
      </c>
      <c r="J135" s="67" t="s">
        <v>499</v>
      </c>
      <c r="K135" s="66">
        <v>20783</v>
      </c>
      <c r="L135" s="66" t="s">
        <v>500</v>
      </c>
      <c r="M135" s="67" t="s">
        <v>294</v>
      </c>
      <c r="N135" s="67" t="s">
        <v>501</v>
      </c>
      <c r="O135" s="68" t="s">
        <v>502</v>
      </c>
      <c r="P135" s="69" t="s">
        <v>84</v>
      </c>
    </row>
    <row r="136" spans="1:16" ht="12.75" customHeight="1" x14ac:dyDescent="0.2">
      <c r="A136" s="57" t="str">
        <f t="shared" si="18"/>
        <v>OEJV 0137 </v>
      </c>
      <c r="B136" s="2" t="str">
        <f t="shared" si="19"/>
        <v>I</v>
      </c>
      <c r="C136" s="57">
        <f t="shared" si="20"/>
        <v>55387.466999999997</v>
      </c>
      <c r="D136" t="str">
        <f t="shared" si="21"/>
        <v>vis</v>
      </c>
      <c r="E136" t="e">
        <f>VLOOKUP(C136,Active!C$21:E$970,3,FALSE)</f>
        <v>#N/A</v>
      </c>
      <c r="F136" s="2" t="s">
        <v>96</v>
      </c>
      <c r="G136" t="str">
        <f t="shared" si="22"/>
        <v>55387.4670</v>
      </c>
      <c r="H136" s="57">
        <f t="shared" si="23"/>
        <v>21793</v>
      </c>
      <c r="I136" s="66" t="s">
        <v>503</v>
      </c>
      <c r="J136" s="67" t="s">
        <v>504</v>
      </c>
      <c r="K136" s="66" t="s">
        <v>307</v>
      </c>
      <c r="L136" s="66" t="s">
        <v>505</v>
      </c>
      <c r="M136" s="67" t="s">
        <v>294</v>
      </c>
      <c r="N136" s="67" t="s">
        <v>506</v>
      </c>
      <c r="O136" s="68" t="s">
        <v>309</v>
      </c>
      <c r="P136" s="69" t="s">
        <v>310</v>
      </c>
    </row>
    <row r="137" spans="1:16" ht="12.75" customHeight="1" x14ac:dyDescent="0.2">
      <c r="A137" s="57" t="str">
        <f t="shared" si="18"/>
        <v>OEJV 0137 </v>
      </c>
      <c r="B137" s="2" t="str">
        <f t="shared" si="19"/>
        <v>I</v>
      </c>
      <c r="C137" s="57">
        <f t="shared" si="20"/>
        <v>55387.468699999998</v>
      </c>
      <c r="D137" t="str">
        <f t="shared" si="21"/>
        <v>vis</v>
      </c>
      <c r="E137" t="e">
        <f>VLOOKUP(C137,Active!C$21:E$970,3,FALSE)</f>
        <v>#N/A</v>
      </c>
      <c r="F137" s="2" t="s">
        <v>96</v>
      </c>
      <c r="G137" t="str">
        <f t="shared" si="22"/>
        <v>55387.4687</v>
      </c>
      <c r="H137" s="57">
        <f t="shared" si="23"/>
        <v>21793</v>
      </c>
      <c r="I137" s="66" t="s">
        <v>507</v>
      </c>
      <c r="J137" s="67" t="s">
        <v>508</v>
      </c>
      <c r="K137" s="66" t="s">
        <v>307</v>
      </c>
      <c r="L137" s="66" t="s">
        <v>314</v>
      </c>
      <c r="M137" s="67" t="s">
        <v>294</v>
      </c>
      <c r="N137" s="67" t="s">
        <v>45</v>
      </c>
      <c r="O137" s="68" t="s">
        <v>309</v>
      </c>
      <c r="P137" s="69" t="s">
        <v>310</v>
      </c>
    </row>
  </sheetData>
  <sheetProtection selectLockedCells="1" selectUnlockedCells="1"/>
  <hyperlinks>
    <hyperlink ref="P11" r:id="rId1"/>
    <hyperlink ref="P12" r:id="rId2"/>
    <hyperlink ref="P13" r:id="rId3"/>
    <hyperlink ref="P14" r:id="rId4"/>
    <hyperlink ref="P15" r:id="rId5"/>
    <hyperlink ref="P16" r:id="rId6"/>
    <hyperlink ref="P17" r:id="rId7"/>
    <hyperlink ref="P18" r:id="rId8"/>
    <hyperlink ref="P19" r:id="rId9"/>
    <hyperlink ref="P20" r:id="rId10"/>
    <hyperlink ref="P21" r:id="rId11"/>
    <hyperlink ref="P25" r:id="rId12"/>
    <hyperlink ref="P29" r:id="rId13"/>
    <hyperlink ref="P30" r:id="rId14"/>
    <hyperlink ref="P32" r:id="rId15"/>
    <hyperlink ref="P33" r:id="rId16"/>
    <hyperlink ref="P34" r:id="rId17"/>
    <hyperlink ref="P35" r:id="rId18"/>
    <hyperlink ref="P36" r:id="rId19"/>
    <hyperlink ref="P37" r:id="rId20"/>
    <hyperlink ref="P38" r:id="rId21"/>
    <hyperlink ref="P39" r:id="rId22"/>
    <hyperlink ref="P40" r:id="rId23"/>
    <hyperlink ref="P41" r:id="rId24"/>
    <hyperlink ref="P42" r:id="rId25"/>
    <hyperlink ref="P43" r:id="rId26"/>
    <hyperlink ref="P44" r:id="rId27"/>
    <hyperlink ref="P45" r:id="rId28"/>
    <hyperlink ref="P46" r:id="rId29"/>
    <hyperlink ref="P47" r:id="rId30"/>
    <hyperlink ref="P48" r:id="rId31"/>
    <hyperlink ref="P49" r:id="rId32"/>
    <hyperlink ref="P50" r:id="rId33"/>
    <hyperlink ref="P51" r:id="rId34"/>
    <hyperlink ref="P52" r:id="rId35"/>
    <hyperlink ref="P53" r:id="rId36"/>
    <hyperlink ref="P54" r:id="rId37"/>
    <hyperlink ref="P55" r:id="rId38"/>
    <hyperlink ref="P56" r:id="rId39"/>
    <hyperlink ref="P57" r:id="rId40"/>
    <hyperlink ref="P58" r:id="rId41"/>
    <hyperlink ref="P59" r:id="rId42"/>
    <hyperlink ref="P60" r:id="rId43"/>
    <hyperlink ref="P61" r:id="rId44"/>
    <hyperlink ref="P62" r:id="rId45"/>
    <hyperlink ref="P63" r:id="rId46"/>
    <hyperlink ref="P64" r:id="rId47"/>
    <hyperlink ref="P65" r:id="rId48"/>
    <hyperlink ref="P68" r:id="rId49"/>
    <hyperlink ref="P69" r:id="rId50"/>
    <hyperlink ref="P104" r:id="rId51"/>
    <hyperlink ref="P105" r:id="rId52"/>
    <hyperlink ref="P107" r:id="rId53"/>
    <hyperlink ref="P110" r:id="rId54"/>
    <hyperlink ref="P111" r:id="rId55"/>
    <hyperlink ref="P113" r:id="rId56"/>
    <hyperlink ref="P114" r:id="rId57"/>
    <hyperlink ref="P115" r:id="rId58"/>
    <hyperlink ref="P116" r:id="rId59"/>
    <hyperlink ref="P118" r:id="rId60"/>
    <hyperlink ref="P119" r:id="rId61"/>
    <hyperlink ref="P120" r:id="rId62"/>
    <hyperlink ref="P121" r:id="rId63"/>
    <hyperlink ref="P122" r:id="rId64"/>
    <hyperlink ref="P123" r:id="rId65"/>
    <hyperlink ref="P124" r:id="rId66"/>
    <hyperlink ref="P128" r:id="rId67"/>
    <hyperlink ref="P129" r:id="rId68"/>
    <hyperlink ref="P131" r:id="rId69"/>
    <hyperlink ref="P132" r:id="rId70"/>
    <hyperlink ref="P134" r:id="rId71"/>
    <hyperlink ref="P135" r:id="rId72"/>
    <hyperlink ref="P136" r:id="rId73"/>
    <hyperlink ref="P137" r:id="rId74"/>
  </hyperlinks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dcterms:created xsi:type="dcterms:W3CDTF">2023-01-26T01:14:31Z</dcterms:created>
  <dcterms:modified xsi:type="dcterms:W3CDTF">2023-01-26T01:14:52Z</dcterms:modified>
</cp:coreProperties>
</file>