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231DDC2-CD21-4612-B954-F91570E4E63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2)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C17" i="2" l="1"/>
  <c r="Q47" i="2"/>
  <c r="E47" i="2"/>
  <c r="F47" i="2" s="1"/>
  <c r="G47" i="2" s="1"/>
  <c r="K47" i="2" s="1"/>
  <c r="E41" i="1"/>
  <c r="F41" i="1" s="1"/>
  <c r="G41" i="1" s="1"/>
  <c r="I41" i="1" s="1"/>
  <c r="E29" i="1"/>
  <c r="F29" i="1" s="1"/>
  <c r="G29" i="1" s="1"/>
  <c r="H29" i="1" s="1"/>
  <c r="E44" i="1"/>
  <c r="F44" i="1"/>
  <c r="F11" i="1"/>
  <c r="Q21" i="1"/>
  <c r="Q22" i="1"/>
  <c r="Q23" i="1"/>
  <c r="Q37" i="1"/>
  <c r="Q38" i="1"/>
  <c r="Q39" i="1"/>
  <c r="Q40" i="1"/>
  <c r="Q41" i="1"/>
  <c r="Q42" i="1"/>
  <c r="Q43" i="1"/>
  <c r="G25" i="3"/>
  <c r="C25" i="3" s="1"/>
  <c r="E25" i="3" s="1"/>
  <c r="G26" i="3"/>
  <c r="C26" i="3" s="1"/>
  <c r="E26" i="3" s="1"/>
  <c r="E23" i="1"/>
  <c r="G11" i="3"/>
  <c r="C11" i="3" s="1"/>
  <c r="E11" i="3" s="1"/>
  <c r="G12" i="3"/>
  <c r="C12" i="3" s="1"/>
  <c r="E12" i="3" s="1"/>
  <c r="G13" i="3"/>
  <c r="C13" i="3" s="1"/>
  <c r="E13" i="3" s="1"/>
  <c r="G14" i="3"/>
  <c r="C14" i="3" s="1"/>
  <c r="E14" i="3" s="1"/>
  <c r="G15" i="3"/>
  <c r="C15" i="3" s="1"/>
  <c r="E15" i="3" s="1"/>
  <c r="G16" i="3"/>
  <c r="C16" i="3" s="1"/>
  <c r="E16" i="3" s="1"/>
  <c r="G17" i="3"/>
  <c r="C17" i="3" s="1"/>
  <c r="E17" i="3" s="1"/>
  <c r="G18" i="3"/>
  <c r="C18" i="3"/>
  <c r="G19" i="3"/>
  <c r="C19" i="3" s="1"/>
  <c r="E19" i="3" s="1"/>
  <c r="G20" i="3"/>
  <c r="C20" i="3" s="1"/>
  <c r="E20" i="3" s="1"/>
  <c r="G21" i="3"/>
  <c r="C21" i="3" s="1"/>
  <c r="E21" i="3" s="1"/>
  <c r="G22" i="3"/>
  <c r="C22" i="3"/>
  <c r="G27" i="3"/>
  <c r="C27" i="3" s="1"/>
  <c r="E27" i="3" s="1"/>
  <c r="G28" i="3"/>
  <c r="C28" i="3" s="1"/>
  <c r="E28" i="3" s="1"/>
  <c r="G29" i="3"/>
  <c r="C29" i="3" s="1"/>
  <c r="E29" i="3" s="1"/>
  <c r="G30" i="3"/>
  <c r="C30" i="3"/>
  <c r="G31" i="3"/>
  <c r="C31" i="3" s="1"/>
  <c r="E31" i="3" s="1"/>
  <c r="G32" i="3"/>
  <c r="C32" i="3" s="1"/>
  <c r="E32" i="3" s="1"/>
  <c r="G33" i="3"/>
  <c r="C33" i="3"/>
  <c r="G23" i="3"/>
  <c r="C23" i="3" s="1"/>
  <c r="E23" i="3" s="1"/>
  <c r="G24" i="3"/>
  <c r="C24" i="3" s="1"/>
  <c r="E24" i="3" s="1"/>
  <c r="H23" i="3"/>
  <c r="B23" i="3" s="1"/>
  <c r="D23" i="3"/>
  <c r="A23" i="3"/>
  <c r="H33" i="3"/>
  <c r="D33" i="3"/>
  <c r="B33" i="3"/>
  <c r="A33" i="3"/>
  <c r="H32" i="3"/>
  <c r="B32" i="3" s="1"/>
  <c r="D32" i="3"/>
  <c r="A32" i="3"/>
  <c r="H31" i="3"/>
  <c r="D31" i="3"/>
  <c r="B31" i="3"/>
  <c r="A31" i="3"/>
  <c r="H30" i="3"/>
  <c r="B30" i="3" s="1"/>
  <c r="D30" i="3"/>
  <c r="A30" i="3"/>
  <c r="H29" i="3"/>
  <c r="D29" i="3"/>
  <c r="B29" i="3"/>
  <c r="A29" i="3"/>
  <c r="H28" i="3"/>
  <c r="B28" i="3" s="1"/>
  <c r="D28" i="3"/>
  <c r="A28" i="3"/>
  <c r="H27" i="3"/>
  <c r="D27" i="3"/>
  <c r="B27" i="3"/>
  <c r="A27" i="3"/>
  <c r="H22" i="3"/>
  <c r="B22" i="3" s="1"/>
  <c r="D22" i="3"/>
  <c r="A22" i="3"/>
  <c r="H21" i="3"/>
  <c r="D21" i="3"/>
  <c r="B21" i="3"/>
  <c r="A21" i="3"/>
  <c r="H20" i="3"/>
  <c r="B20" i="3" s="1"/>
  <c r="D20" i="3"/>
  <c r="A20" i="3"/>
  <c r="H19" i="3"/>
  <c r="D19" i="3"/>
  <c r="B19" i="3"/>
  <c r="A19" i="3"/>
  <c r="H18" i="3"/>
  <c r="B18" i="3" s="1"/>
  <c r="D18" i="3"/>
  <c r="A18" i="3"/>
  <c r="H17" i="3"/>
  <c r="D17" i="3"/>
  <c r="B17" i="3"/>
  <c r="A17" i="3"/>
  <c r="H16" i="3"/>
  <c r="B16" i="3" s="1"/>
  <c r="D16" i="3"/>
  <c r="A16" i="3"/>
  <c r="H15" i="3"/>
  <c r="D15" i="3"/>
  <c r="B15" i="3"/>
  <c r="A15" i="3"/>
  <c r="H14" i="3"/>
  <c r="B14" i="3" s="1"/>
  <c r="D14" i="3"/>
  <c r="A14" i="3"/>
  <c r="H13" i="3"/>
  <c r="D13" i="3"/>
  <c r="B13" i="3"/>
  <c r="A13" i="3"/>
  <c r="H12" i="3"/>
  <c r="B12" i="3" s="1"/>
  <c r="D12" i="3"/>
  <c r="A12" i="3"/>
  <c r="H11" i="3"/>
  <c r="D11" i="3"/>
  <c r="B11" i="3"/>
  <c r="A11" i="3"/>
  <c r="H26" i="3"/>
  <c r="B26" i="3" s="1"/>
  <c r="D26" i="3"/>
  <c r="A26" i="3"/>
  <c r="H25" i="3"/>
  <c r="D25" i="3"/>
  <c r="B25" i="3"/>
  <c r="A25" i="3"/>
  <c r="H24" i="3"/>
  <c r="B24" i="3" s="1"/>
  <c r="D24" i="3"/>
  <c r="A24" i="3"/>
  <c r="G11" i="1"/>
  <c r="E15" i="1"/>
  <c r="C17" i="1"/>
  <c r="Q32" i="1"/>
  <c r="Q33" i="1"/>
  <c r="Q34" i="1"/>
  <c r="Q35" i="1"/>
  <c r="Q36" i="1"/>
  <c r="F23" i="1"/>
  <c r="Q24" i="1"/>
  <c r="Q26" i="1"/>
  <c r="Q27" i="1"/>
  <c r="Q28" i="1"/>
  <c r="Q29" i="1"/>
  <c r="Q30" i="1"/>
  <c r="Q31" i="1"/>
  <c r="Q44" i="1"/>
  <c r="D15" i="2"/>
  <c r="C18" i="2"/>
  <c r="E21" i="2"/>
  <c r="F21" i="2" s="1"/>
  <c r="G21" i="2" s="1"/>
  <c r="Q21" i="2"/>
  <c r="E22" i="2"/>
  <c r="F22" i="2" s="1"/>
  <c r="G22" i="2" s="1"/>
  <c r="N22" i="2" s="1"/>
  <c r="Q22" i="2"/>
  <c r="E23" i="2"/>
  <c r="F23" i="2" s="1"/>
  <c r="G23" i="2" s="1"/>
  <c r="I23" i="2" s="1"/>
  <c r="Q23" i="2"/>
  <c r="E24" i="2"/>
  <c r="F24" i="2" s="1"/>
  <c r="G24" i="2" s="1"/>
  <c r="I24" i="2" s="1"/>
  <c r="Q24" i="2"/>
  <c r="E25" i="2"/>
  <c r="F25" i="2" s="1"/>
  <c r="G25" i="2" s="1"/>
  <c r="I25" i="2" s="1"/>
  <c r="Q25" i="2"/>
  <c r="E26" i="2"/>
  <c r="F26" i="2" s="1"/>
  <c r="G26" i="2" s="1"/>
  <c r="I26" i="2" s="1"/>
  <c r="Q26" i="2"/>
  <c r="E27" i="2"/>
  <c r="F27" i="2"/>
  <c r="G27" i="2" s="1"/>
  <c r="I27" i="2" s="1"/>
  <c r="Q27" i="2"/>
  <c r="E28" i="2"/>
  <c r="F28" i="2"/>
  <c r="G28" i="2" s="1"/>
  <c r="I28" i="2" s="1"/>
  <c r="Q28" i="2"/>
  <c r="E29" i="2"/>
  <c r="F29" i="2" s="1"/>
  <c r="G29" i="2" s="1"/>
  <c r="N29" i="2" s="1"/>
  <c r="Q29" i="2"/>
  <c r="E30" i="2"/>
  <c r="F30" i="2" s="1"/>
  <c r="G30" i="2" s="1"/>
  <c r="I30" i="2" s="1"/>
  <c r="Q30" i="2"/>
  <c r="E31" i="2"/>
  <c r="F31" i="2" s="1"/>
  <c r="G31" i="2" s="1"/>
  <c r="I31" i="2" s="1"/>
  <c r="Q31" i="2"/>
  <c r="E32" i="2"/>
  <c r="F32" i="2" s="1"/>
  <c r="G32" i="2" s="1"/>
  <c r="J32" i="2" s="1"/>
  <c r="Q32" i="2"/>
  <c r="E33" i="2"/>
  <c r="F33" i="2" s="1"/>
  <c r="G33" i="2" s="1"/>
  <c r="J33" i="2" s="1"/>
  <c r="Q33" i="2"/>
  <c r="E34" i="2"/>
  <c r="F34" i="2" s="1"/>
  <c r="G34" i="2" s="1"/>
  <c r="J34" i="2" s="1"/>
  <c r="Q34" i="2"/>
  <c r="E35" i="2"/>
  <c r="F35" i="2"/>
  <c r="G35" i="2" s="1"/>
  <c r="I35" i="2" s="1"/>
  <c r="Q35" i="2"/>
  <c r="E36" i="2"/>
  <c r="F36" i="2"/>
  <c r="G36" i="2" s="1"/>
  <c r="I36" i="2" s="1"/>
  <c r="Q36" i="2"/>
  <c r="E37" i="2"/>
  <c r="F37" i="2" s="1"/>
  <c r="G37" i="2" s="1"/>
  <c r="I37" i="2" s="1"/>
  <c r="Q37" i="2"/>
  <c r="E38" i="2"/>
  <c r="F38" i="2" s="1"/>
  <c r="G38" i="2" s="1"/>
  <c r="K38" i="2" s="1"/>
  <c r="Q38" i="2"/>
  <c r="E39" i="2"/>
  <c r="F39" i="2" s="1"/>
  <c r="G39" i="2" s="1"/>
  <c r="K39" i="2" s="1"/>
  <c r="Q39" i="2"/>
  <c r="E40" i="2"/>
  <c r="F40" i="2" s="1"/>
  <c r="G40" i="2" s="1"/>
  <c r="N40" i="2" s="1"/>
  <c r="Q40" i="2"/>
  <c r="E41" i="2"/>
  <c r="F41" i="2" s="1"/>
  <c r="G41" i="2" s="1"/>
  <c r="N41" i="2" s="1"/>
  <c r="Q41" i="2"/>
  <c r="E42" i="2"/>
  <c r="F42" i="2" s="1"/>
  <c r="Q42" i="2"/>
  <c r="E43" i="2"/>
  <c r="F43" i="2" s="1"/>
  <c r="G43" i="2" s="1"/>
  <c r="K43" i="2" s="1"/>
  <c r="Q43" i="2"/>
  <c r="E44" i="2"/>
  <c r="F44" i="2" s="1"/>
  <c r="G44" i="2" s="1"/>
  <c r="K44" i="2" s="1"/>
  <c r="Q44" i="2"/>
  <c r="E45" i="2"/>
  <c r="F45" i="2"/>
  <c r="G45" i="2" s="1"/>
  <c r="N45" i="2" s="1"/>
  <c r="Q45" i="2"/>
  <c r="E46" i="2"/>
  <c r="F46" i="2"/>
  <c r="G46" i="2" s="1"/>
  <c r="L46" i="2" s="1"/>
  <c r="Q46" i="2"/>
  <c r="Q25" i="1"/>
  <c r="E40" i="1"/>
  <c r="E30" i="3" s="1"/>
  <c r="E27" i="1"/>
  <c r="E43" i="1"/>
  <c r="E33" i="3"/>
  <c r="E36" i="1"/>
  <c r="E22" i="3" s="1"/>
  <c r="E30" i="1"/>
  <c r="F30" i="1" s="1"/>
  <c r="G30" i="1" s="1"/>
  <c r="H30" i="1" s="1"/>
  <c r="E22" i="1"/>
  <c r="E34" i="1"/>
  <c r="F34" i="1"/>
  <c r="E26" i="1"/>
  <c r="F26" i="1" s="1"/>
  <c r="G26" i="1" s="1"/>
  <c r="H26" i="1" s="1"/>
  <c r="E38" i="1"/>
  <c r="F38" i="1"/>
  <c r="E31" i="1"/>
  <c r="F31" i="1"/>
  <c r="G31" i="1" s="1"/>
  <c r="H31" i="1" s="1"/>
  <c r="F43" i="1"/>
  <c r="G43" i="1" s="1"/>
  <c r="I43" i="1" s="1"/>
  <c r="F22" i="1"/>
  <c r="G22" i="1" s="1"/>
  <c r="H22" i="1" s="1"/>
  <c r="E28" i="1"/>
  <c r="F28" i="1" s="1"/>
  <c r="G28" i="1" s="1"/>
  <c r="H28" i="1" s="1"/>
  <c r="F40" i="1"/>
  <c r="G40" i="1" s="1"/>
  <c r="I40" i="1" s="1"/>
  <c r="E33" i="1"/>
  <c r="F33" i="1" s="1"/>
  <c r="G33" i="1" s="1"/>
  <c r="H33" i="1" s="1"/>
  <c r="E25" i="1"/>
  <c r="F25" i="1"/>
  <c r="G25" i="1" s="1"/>
  <c r="H25" i="1" s="1"/>
  <c r="E37" i="1"/>
  <c r="F37" i="1" s="1"/>
  <c r="G37" i="1" s="1"/>
  <c r="I37" i="1" s="1"/>
  <c r="E24" i="1"/>
  <c r="F24" i="1"/>
  <c r="G24" i="1" s="1"/>
  <c r="J24" i="1" s="1"/>
  <c r="E42" i="1"/>
  <c r="F42" i="1" s="1"/>
  <c r="G42" i="1" s="1"/>
  <c r="I42" i="1" s="1"/>
  <c r="G23" i="1"/>
  <c r="H23" i="1"/>
  <c r="G44" i="1"/>
  <c r="K44" i="1" s="1"/>
  <c r="E35" i="1"/>
  <c r="F35" i="1" s="1"/>
  <c r="G35" i="1" s="1"/>
  <c r="H35" i="1" s="1"/>
  <c r="F27" i="1"/>
  <c r="G27" i="1" s="1"/>
  <c r="H27" i="1" s="1"/>
  <c r="E39" i="1"/>
  <c r="F39" i="1"/>
  <c r="G39" i="1"/>
  <c r="I39" i="1" s="1"/>
  <c r="E21" i="1"/>
  <c r="F21" i="1"/>
  <c r="G21" i="1" s="1"/>
  <c r="H21" i="1" s="1"/>
  <c r="G34" i="1"/>
  <c r="H34" i="1" s="1"/>
  <c r="E32" i="1"/>
  <c r="F32" i="1"/>
  <c r="G32" i="1" s="1"/>
  <c r="H32" i="1" s="1"/>
  <c r="G38" i="1"/>
  <c r="I38" i="1" s="1"/>
  <c r="E18" i="3"/>
  <c r="G42" i="2" l="1"/>
  <c r="C11" i="2" s="1"/>
  <c r="I42" i="2"/>
  <c r="N42" i="2" s="1"/>
  <c r="H21" i="2"/>
  <c r="D16" i="2"/>
  <c r="F36" i="1"/>
  <c r="G36" i="1" s="1"/>
  <c r="C11" i="1"/>
  <c r="C12" i="1"/>
  <c r="C16" i="1" l="1"/>
  <c r="D18" i="1" s="1"/>
  <c r="O23" i="1"/>
  <c r="O21" i="1"/>
  <c r="C15" i="1"/>
  <c r="O34" i="1"/>
  <c r="O22" i="1"/>
  <c r="O33" i="1"/>
  <c r="O26" i="1"/>
  <c r="O29" i="1"/>
  <c r="O30" i="1"/>
  <c r="O24" i="1"/>
  <c r="O36" i="1"/>
  <c r="O39" i="1"/>
  <c r="O40" i="1"/>
  <c r="O25" i="1"/>
  <c r="O32" i="1"/>
  <c r="O27" i="1"/>
  <c r="O28" i="1"/>
  <c r="O41" i="1"/>
  <c r="O37" i="1"/>
  <c r="O44" i="1"/>
  <c r="O42" i="1"/>
  <c r="O31" i="1"/>
  <c r="O43" i="1"/>
  <c r="O38" i="1"/>
  <c r="O35" i="1"/>
  <c r="H36" i="1"/>
  <c r="C12" i="2"/>
  <c r="C16" i="2" s="1"/>
  <c r="D18" i="2" s="1"/>
  <c r="O47" i="2" l="1"/>
  <c r="O45" i="2"/>
  <c r="O25" i="2"/>
  <c r="O36" i="2"/>
  <c r="O41" i="2"/>
  <c r="O22" i="2"/>
  <c r="O31" i="2"/>
  <c r="O42" i="2"/>
  <c r="O33" i="2"/>
  <c r="O44" i="2"/>
  <c r="O38" i="2"/>
  <c r="O29" i="2"/>
  <c r="O21" i="2"/>
  <c r="O37" i="2"/>
  <c r="O39" i="2"/>
  <c r="O27" i="2"/>
  <c r="O30" i="2"/>
  <c r="O35" i="2"/>
  <c r="O40" i="2"/>
  <c r="O32" i="2"/>
  <c r="O34" i="2"/>
  <c r="O43" i="2"/>
  <c r="O46" i="2"/>
  <c r="O28" i="2"/>
  <c r="O24" i="2"/>
  <c r="O26" i="2"/>
  <c r="O23" i="2"/>
  <c r="C18" i="1"/>
  <c r="E16" i="1"/>
  <c r="E17" i="1" s="1"/>
</calcChain>
</file>

<file path=xl/sharedStrings.xml><?xml version="1.0" encoding="utf-8"?>
<sst xmlns="http://schemas.openxmlformats.org/spreadsheetml/2006/main" count="350" uniqueCount="159">
  <si>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</si>
  <si>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</si>
  <si>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</si>
  <si>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</si>
  <si>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</si>
  <si>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</si>
  <si>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</si>
  <si>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</si>
  <si>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</si>
  <si>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</si>
  <si>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</si>
  <si>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</si>
  <si>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</si>
  <si>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</si>
  <si>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</si>
  <si>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</si>
  <si>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</si>
  <si>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</si>
  <si>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</si>
  <si>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</si>
  <si>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</si>
  <si>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</si>
  <si>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</si>
  <si>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</si>
  <si>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</si>
  <si>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Misc</t>
  </si>
  <si>
    <t>AA And</t>
  </si>
  <si>
    <t>Revised:</t>
  </si>
  <si>
    <t>2003-12-06</t>
  </si>
  <si>
    <t>Type of system</t>
  </si>
  <si>
    <t>EA</t>
  </si>
  <si>
    <t>Rounding Tol. =</t>
  </si>
  <si>
    <t>BBSAG</t>
  </si>
  <si>
    <t xml:space="preserve">MVS 5,95 </t>
  </si>
  <si>
    <t>(IBVS 3593)</t>
  </si>
  <si>
    <t>MVS 7,143</t>
  </si>
  <si>
    <t>IBVS 3593</t>
  </si>
  <si>
    <t>BAV-M 56</t>
  </si>
  <si>
    <t>BAV-M 59</t>
  </si>
  <si>
    <t>IBVS 4711</t>
  </si>
  <si>
    <t>IBVS 5016</t>
  </si>
  <si>
    <t>BBSAG 127</t>
  </si>
  <si>
    <t>I</t>
  </si>
  <si>
    <t>II</t>
  </si>
  <si>
    <t>Krajci, private comm.</t>
  </si>
  <si>
    <t>VS Bull 40</t>
  </si>
  <si>
    <t>BAV</t>
  </si>
  <si>
    <t>IBVS</t>
  </si>
  <si>
    <t>IBVS 5296</t>
  </si>
  <si>
    <t>Krajci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</si>
  <si>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</si>
  <si>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</si>
  <si>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</si>
  <si>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</si>
  <si>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</si>
  <si>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</si>
  <si>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Local time</t>
  </si>
  <si>
    <t>AM And / GSC 3250-0033</t>
  </si>
  <si>
    <t xml:space="preserve">EA/DS     </t>
  </si>
  <si>
    <t>IBVS 5761</t>
  </si>
  <si>
    <t>Whitney 1957</t>
  </si>
  <si>
    <t>1957AJ.....62..371W</t>
  </si>
  <si>
    <t>Whitney 1959</t>
  </si>
  <si>
    <t>S6</t>
  </si>
  <si>
    <t>1959AJ.....64..258W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</si>
  <si>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</si>
  <si>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</si>
  <si>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</si>
  <si>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</si>
  <si>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</si>
  <si>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</si>
  <si>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</si>
  <si>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</si>
  <si>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</si>
  <si>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</si>
  <si>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</si>
  <si>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</si>
  <si>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</si>
  <si>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</si>
  <si>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2416730.41 </t>
  </si>
  <si>
    <t> 06.09.1904 21:50 </t>
  </si>
  <si>
    <t> 0.14 </t>
  </si>
  <si>
    <t>P </t>
  </si>
  <si>
    <t> N.F.Florja </t>
  </si>
  <si>
    <t> PSMO 16.218 </t>
  </si>
  <si>
    <t>2418535.85 </t>
  </si>
  <si>
    <t> 17.08.1909 08:24 </t>
  </si>
  <si>
    <t> 0.08 </t>
  </si>
  <si>
    <t>2429165.45 </t>
  </si>
  <si>
    <t> 23.09.1938 22:48 </t>
  </si>
  <si>
    <t> 0.22 </t>
  </si>
  <si>
    <t>2430696.363 </t>
  </si>
  <si>
    <t> 02.12.1942 20:42 </t>
  </si>
  <si>
    <t> -0.010 </t>
  </si>
  <si>
    <t> B.S.Whitney </t>
  </si>
  <si>
    <t> AJ 62.363 </t>
  </si>
  <si>
    <t>2431404.409 </t>
  </si>
  <si>
    <t> 09.11.1944 21:48 </t>
  </si>
  <si>
    <t> -0.005 </t>
  </si>
  <si>
    <t>2431439.803 </t>
  </si>
  <si>
    <t> 15.12.1944 07:16 </t>
  </si>
  <si>
    <t> -0.013 </t>
  </si>
  <si>
    <t>2432209.842 </t>
  </si>
  <si>
    <t> 24.01.1947 08:12 </t>
  </si>
  <si>
    <t> 0.032 </t>
  </si>
  <si>
    <t>2432501.875 </t>
  </si>
  <si>
    <t> 12.11.1947 09:00 </t>
  </si>
  <si>
    <t> -0.002 </t>
  </si>
  <si>
    <t>2432554.956 </t>
  </si>
  <si>
    <t> 04.01.1948 10:56 </t>
  </si>
  <si>
    <t> -0.024 </t>
  </si>
  <si>
    <t>2434360.521 </t>
  </si>
  <si>
    <t> 14.12.1952 00:30 </t>
  </si>
  <si>
    <t> 0.037 </t>
  </si>
  <si>
    <t>2435732.320 </t>
  </si>
  <si>
    <t> 15.09.1956 19:40 </t>
  </si>
  <si>
    <t> 0.007 </t>
  </si>
  <si>
    <t> AJ 64.260 </t>
  </si>
  <si>
    <t>2435838.522 </t>
  </si>
  <si>
    <t> 31.12.1956 00:31 </t>
  </si>
  <si>
    <t> 0.003 </t>
  </si>
  <si>
    <t>2436077.480 </t>
  </si>
  <si>
    <t> 26.08.1957 23:31 </t>
  </si>
  <si>
    <t>2436112.884 </t>
  </si>
  <si>
    <t> 01.10.1957 09:12 </t>
  </si>
  <si>
    <t> -0.001 </t>
  </si>
  <si>
    <t>2436174.835 </t>
  </si>
  <si>
    <t> 02.12.1957 08:02 </t>
  </si>
  <si>
    <t> -0.004 </t>
  </si>
  <si>
    <t>2437909.526 </t>
  </si>
  <si>
    <t> 02.09.1962 00:37 </t>
  </si>
  <si>
    <t> E.Splittgerber </t>
  </si>
  <si>
    <t> MVS 5.38 </t>
  </si>
  <si>
    <t>2438042.236 </t>
  </si>
  <si>
    <t> 12.01.1963 17:39 </t>
  </si>
  <si>
    <t> -0.060 </t>
  </si>
  <si>
    <t>2438325.374 </t>
  </si>
  <si>
    <t> 22.10.1963 20:58 </t>
  </si>
  <si>
    <t> -0.139 </t>
  </si>
  <si>
    <t>2438617.547 </t>
  </si>
  <si>
    <t> 10.08.1964 01:07 </t>
  </si>
  <si>
    <t> -0.032 </t>
  </si>
  <si>
    <t>2438670.449 </t>
  </si>
  <si>
    <t> 01.10.1964 22:46 </t>
  </si>
  <si>
    <t> -0.234 </t>
  </si>
  <si>
    <t>2439051.414 </t>
  </si>
  <si>
    <t> 17.10.1965 21:56 </t>
  </si>
  <si>
    <t> 0.160 </t>
  </si>
  <si>
    <t>2439803.258 </t>
  </si>
  <si>
    <t> 08.11.1967 18:11 </t>
  </si>
  <si>
    <t> -0.290 </t>
  </si>
  <si>
    <t>2454026.4049 </t>
  </si>
  <si>
    <t> 17.10.2006 21:43 </t>
  </si>
  <si>
    <t> 0.0875 </t>
  </si>
  <si>
    <t>C </t>
  </si>
  <si>
    <t>-I</t>
  </si>
  <si>
    <t> F. Agerer </t>
  </si>
  <si>
    <t>BAVM 183 </t>
  </si>
  <si>
    <t># data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</si>
</sst>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name val="Arial Unicode MS"/>
    </font>
    <font>
      <sz val="10"/>
      <color indexed="8"/>
      <name val="Arial"/>
    </font>
    <font>
      <u/>
      <sz val="10"/>
      <color indexed="12"/>
      <name val="Arial"/>
    </font>
    <font>
      <sz val="10"/>
      <color indexed="2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quotePrefix="1" applyFont="1" applyAlignment="1"/>
    <xf numFmtId="0" fontId="10" fillId="0" borderId="0" xfId="0" applyFont="1" applyAlignment="1"/>
    <xf numFmtId="2" fontId="0" fillId="0" borderId="0" xfId="0" applyNumberFormat="1" applyAlignment="1"/>
    <xf numFmtId="172" fontId="0" fillId="0" borderId="0" xfId="0" applyNumberForma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NumberFormat="1" applyFont="1" applyAlignment="1">
      <alignment horizontal="left"/>
    </xf>
    <xf numFmtId="0" fontId="11" fillId="0" borderId="0" xfId="0" applyFont="1">
      <alignment vertical="top"/>
    </xf>
    <xf numFmtId="0" fontId="0" fillId="0" borderId="0" xfId="0" applyAlignment="1">
      <alignment horizontal="left"/>
    </xf>
    <xf numFmtId="172" fontId="11" fillId="0" borderId="0" xfId="0" applyNumberFormat="1" applyFont="1" applyAlignment="1"/>
    <xf numFmtId="0" fontId="0" fillId="0" borderId="0" xfId="0" applyAlignment="1">
      <alignment wrapText="1"/>
    </xf>
    <xf numFmtId="0" fontId="0" fillId="0" borderId="0" xfId="0">
      <alignment vertical="top"/>
    </xf>
    <xf numFmtId="0" fontId="16" fillId="0" borderId="0" xfId="0" applyFont="1" applyAlignment="1"/>
    <xf numFmtId="0" fontId="16" fillId="0" borderId="5" xfId="0" applyFont="1" applyBorder="1" applyAlignment="1"/>
    <xf numFmtId="0" fontId="16" fillId="0" borderId="6" xfId="0" applyFont="1" applyBorder="1" applyAlignment="1"/>
    <xf numFmtId="0" fontId="17" fillId="0" borderId="0" xfId="0" applyFont="1">
      <alignment vertical="top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left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1" fillId="0" borderId="0" xfId="0" applyFont="1" applyAlignment="1">
      <alignment horizontal="right"/>
    </xf>
    <xf numFmtId="0" fontId="19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8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8" fillId="2" borderId="13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NumberFormat="1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And - O-C Diagr.</a:t>
            </a:r>
          </a:p>
        </c:rich>
      </c:tx>
      <c:layout>
        <c:manualLayout>
          <c:xMode val="edge"/>
          <c:yMode val="edge"/>
          <c:x val="0.353383853334122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9637689473033"/>
          <c:y val="0.14906854902912253"/>
          <c:w val="0.7951135117274801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-1578</c:v>
                </c:pt>
                <c:pt idx="1">
                  <c:v>-1374</c:v>
                </c:pt>
                <c:pt idx="2">
                  <c:v>-173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84</c:v>
                </c:pt>
                <c:pt idx="7">
                  <c:v>171</c:v>
                </c:pt>
                <c:pt idx="8">
                  <c:v>204</c:v>
                </c:pt>
                <c:pt idx="9">
                  <c:v>210</c:v>
                </c:pt>
                <c:pt idx="10">
                  <c:v>414</c:v>
                </c:pt>
                <c:pt idx="11">
                  <c:v>569</c:v>
                </c:pt>
                <c:pt idx="12">
                  <c:v>581</c:v>
                </c:pt>
                <c:pt idx="13">
                  <c:v>608</c:v>
                </c:pt>
                <c:pt idx="14">
                  <c:v>612</c:v>
                </c:pt>
                <c:pt idx="15">
                  <c:v>619</c:v>
                </c:pt>
                <c:pt idx="16">
                  <c:v>815</c:v>
                </c:pt>
                <c:pt idx="17">
                  <c:v>830</c:v>
                </c:pt>
                <c:pt idx="18">
                  <c:v>862</c:v>
                </c:pt>
                <c:pt idx="19">
                  <c:v>895</c:v>
                </c:pt>
                <c:pt idx="20">
                  <c:v>901</c:v>
                </c:pt>
                <c:pt idx="21">
                  <c:v>944</c:v>
                </c:pt>
                <c:pt idx="22">
                  <c:v>1029</c:v>
                </c:pt>
                <c:pt idx="23">
                  <c:v>2636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0.14178000000174507</c:v>
                </c:pt>
                <c:pt idx="1">
                  <c:v>7.7740000000630971E-2</c:v>
                </c:pt>
                <c:pt idx="2">
                  <c:v>0.21523000000161119</c:v>
                </c:pt>
                <c:pt idx="4">
                  <c:v>0</c:v>
                </c:pt>
                <c:pt idx="5">
                  <c:v>-4.7999999987951014E-3</c:v>
                </c:pt>
                <c:pt idx="6">
                  <c:v>-1.2839999999414431E-2</c:v>
                </c:pt>
                <c:pt idx="7">
                  <c:v>3.1790000000910368E-2</c:v>
                </c:pt>
                <c:pt idx="8">
                  <c:v>-2.0399999993969686E-3</c:v>
                </c:pt>
                <c:pt idx="9">
                  <c:v>-2.4100000002363231E-2</c:v>
                </c:pt>
                <c:pt idx="10">
                  <c:v>3.6860000000160653E-2</c:v>
                </c:pt>
                <c:pt idx="11">
                  <c:v>6.8099999989499338E-3</c:v>
                </c:pt>
                <c:pt idx="12">
                  <c:v>2.6899999938905239E-3</c:v>
                </c:pt>
                <c:pt idx="13">
                  <c:v>-3.0799999949522316E-3</c:v>
                </c:pt>
                <c:pt idx="14">
                  <c:v>-1.1200000008102506E-3</c:v>
                </c:pt>
                <c:pt idx="15">
                  <c:v>-3.6899999977322295E-3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65-47EC-A133-52D101EFA0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-1578</c:v>
                </c:pt>
                <c:pt idx="1">
                  <c:v>-1374</c:v>
                </c:pt>
                <c:pt idx="2">
                  <c:v>-173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84</c:v>
                </c:pt>
                <c:pt idx="7">
                  <c:v>171</c:v>
                </c:pt>
                <c:pt idx="8">
                  <c:v>204</c:v>
                </c:pt>
                <c:pt idx="9">
                  <c:v>210</c:v>
                </c:pt>
                <c:pt idx="10">
                  <c:v>414</c:v>
                </c:pt>
                <c:pt idx="11">
                  <c:v>569</c:v>
                </c:pt>
                <c:pt idx="12">
                  <c:v>581</c:v>
                </c:pt>
                <c:pt idx="13">
                  <c:v>608</c:v>
                </c:pt>
                <c:pt idx="14">
                  <c:v>612</c:v>
                </c:pt>
                <c:pt idx="15">
                  <c:v>619</c:v>
                </c:pt>
                <c:pt idx="16">
                  <c:v>815</c:v>
                </c:pt>
                <c:pt idx="17">
                  <c:v>830</c:v>
                </c:pt>
                <c:pt idx="18">
                  <c:v>862</c:v>
                </c:pt>
                <c:pt idx="19">
                  <c:v>895</c:v>
                </c:pt>
                <c:pt idx="20">
                  <c:v>901</c:v>
                </c:pt>
                <c:pt idx="21">
                  <c:v>944</c:v>
                </c:pt>
                <c:pt idx="22">
                  <c:v>1029</c:v>
                </c:pt>
                <c:pt idx="23">
                  <c:v>2636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6">
                  <c:v>-1.2650000004214235E-2</c:v>
                </c:pt>
                <c:pt idx="17">
                  <c:v>-6.0300000004644971E-2</c:v>
                </c:pt>
                <c:pt idx="18">
                  <c:v>-0.13861999999789987</c:v>
                </c:pt>
                <c:pt idx="19">
                  <c:v>-3.2449999998789281E-2</c:v>
                </c:pt>
                <c:pt idx="20">
                  <c:v>-0.23350999999820488</c:v>
                </c:pt>
                <c:pt idx="21">
                  <c:v>0.15956000000005588</c:v>
                </c:pt>
                <c:pt idx="22">
                  <c:v>-0.28978999999526422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65-47EC-A133-52D101EFA0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-1578</c:v>
                </c:pt>
                <c:pt idx="1">
                  <c:v>-1374</c:v>
                </c:pt>
                <c:pt idx="2">
                  <c:v>-173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84</c:v>
                </c:pt>
                <c:pt idx="7">
                  <c:v>171</c:v>
                </c:pt>
                <c:pt idx="8">
                  <c:v>204</c:v>
                </c:pt>
                <c:pt idx="9">
                  <c:v>210</c:v>
                </c:pt>
                <c:pt idx="10">
                  <c:v>414</c:v>
                </c:pt>
                <c:pt idx="11">
                  <c:v>569</c:v>
                </c:pt>
                <c:pt idx="12">
                  <c:v>581</c:v>
                </c:pt>
                <c:pt idx="13">
                  <c:v>608</c:v>
                </c:pt>
                <c:pt idx="14">
                  <c:v>612</c:v>
                </c:pt>
                <c:pt idx="15">
                  <c:v>619</c:v>
                </c:pt>
                <c:pt idx="16">
                  <c:v>815</c:v>
                </c:pt>
                <c:pt idx="17">
                  <c:v>830</c:v>
                </c:pt>
                <c:pt idx="18">
                  <c:v>862</c:v>
                </c:pt>
                <c:pt idx="19">
                  <c:v>895</c:v>
                </c:pt>
                <c:pt idx="20">
                  <c:v>901</c:v>
                </c:pt>
                <c:pt idx="21">
                  <c:v>944</c:v>
                </c:pt>
                <c:pt idx="22">
                  <c:v>1029</c:v>
                </c:pt>
                <c:pt idx="23">
                  <c:v>2636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">
                  <c:v>-9.9999999983992893E-3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65-47EC-A133-52D101EFA0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-1578</c:v>
                </c:pt>
                <c:pt idx="1">
                  <c:v>-1374</c:v>
                </c:pt>
                <c:pt idx="2">
                  <c:v>-173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84</c:v>
                </c:pt>
                <c:pt idx="7">
                  <c:v>171</c:v>
                </c:pt>
                <c:pt idx="8">
                  <c:v>204</c:v>
                </c:pt>
                <c:pt idx="9">
                  <c:v>210</c:v>
                </c:pt>
                <c:pt idx="10">
                  <c:v>414</c:v>
                </c:pt>
                <c:pt idx="11">
                  <c:v>569</c:v>
                </c:pt>
                <c:pt idx="12">
                  <c:v>581</c:v>
                </c:pt>
                <c:pt idx="13">
                  <c:v>608</c:v>
                </c:pt>
                <c:pt idx="14">
                  <c:v>612</c:v>
                </c:pt>
                <c:pt idx="15">
                  <c:v>619</c:v>
                </c:pt>
                <c:pt idx="16">
                  <c:v>815</c:v>
                </c:pt>
                <c:pt idx="17">
                  <c:v>830</c:v>
                </c:pt>
                <c:pt idx="18">
                  <c:v>862</c:v>
                </c:pt>
                <c:pt idx="19">
                  <c:v>895</c:v>
                </c:pt>
                <c:pt idx="20">
                  <c:v>901</c:v>
                </c:pt>
                <c:pt idx="21">
                  <c:v>944</c:v>
                </c:pt>
                <c:pt idx="22">
                  <c:v>1029</c:v>
                </c:pt>
                <c:pt idx="23">
                  <c:v>2636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23">
                  <c:v>8.7540000000444707E-2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65-47EC-A133-52D101EFA0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-1578</c:v>
                </c:pt>
                <c:pt idx="1">
                  <c:v>-1374</c:v>
                </c:pt>
                <c:pt idx="2">
                  <c:v>-173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84</c:v>
                </c:pt>
                <c:pt idx="7">
                  <c:v>171</c:v>
                </c:pt>
                <c:pt idx="8">
                  <c:v>204</c:v>
                </c:pt>
                <c:pt idx="9">
                  <c:v>210</c:v>
                </c:pt>
                <c:pt idx="10">
                  <c:v>414</c:v>
                </c:pt>
                <c:pt idx="11">
                  <c:v>569</c:v>
                </c:pt>
                <c:pt idx="12">
                  <c:v>581</c:v>
                </c:pt>
                <c:pt idx="13">
                  <c:v>608</c:v>
                </c:pt>
                <c:pt idx="14">
                  <c:v>612</c:v>
                </c:pt>
                <c:pt idx="15">
                  <c:v>619</c:v>
                </c:pt>
                <c:pt idx="16">
                  <c:v>815</c:v>
                </c:pt>
                <c:pt idx="17">
                  <c:v>830</c:v>
                </c:pt>
                <c:pt idx="18">
                  <c:v>862</c:v>
                </c:pt>
                <c:pt idx="19">
                  <c:v>895</c:v>
                </c:pt>
                <c:pt idx="20">
                  <c:v>901</c:v>
                </c:pt>
                <c:pt idx="21">
                  <c:v>944</c:v>
                </c:pt>
                <c:pt idx="22">
                  <c:v>1029</c:v>
                </c:pt>
                <c:pt idx="23">
                  <c:v>2636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65-47EC-A133-52D101EFA0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-1578</c:v>
                </c:pt>
                <c:pt idx="1">
                  <c:v>-1374</c:v>
                </c:pt>
                <c:pt idx="2">
                  <c:v>-173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84</c:v>
                </c:pt>
                <c:pt idx="7">
                  <c:v>171</c:v>
                </c:pt>
                <c:pt idx="8">
                  <c:v>204</c:v>
                </c:pt>
                <c:pt idx="9">
                  <c:v>210</c:v>
                </c:pt>
                <c:pt idx="10">
                  <c:v>414</c:v>
                </c:pt>
                <c:pt idx="11">
                  <c:v>569</c:v>
                </c:pt>
                <c:pt idx="12">
                  <c:v>581</c:v>
                </c:pt>
                <c:pt idx="13">
                  <c:v>608</c:v>
                </c:pt>
                <c:pt idx="14">
                  <c:v>612</c:v>
                </c:pt>
                <c:pt idx="15">
                  <c:v>619</c:v>
                </c:pt>
                <c:pt idx="16">
                  <c:v>815</c:v>
                </c:pt>
                <c:pt idx="17">
                  <c:v>830</c:v>
                </c:pt>
                <c:pt idx="18">
                  <c:v>862</c:v>
                </c:pt>
                <c:pt idx="19">
                  <c:v>895</c:v>
                </c:pt>
                <c:pt idx="20">
                  <c:v>901</c:v>
                </c:pt>
                <c:pt idx="21">
                  <c:v>944</c:v>
                </c:pt>
                <c:pt idx="22">
                  <c:v>1029</c:v>
                </c:pt>
                <c:pt idx="23">
                  <c:v>2636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65-47EC-A133-52D101EFA0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-1578</c:v>
                </c:pt>
                <c:pt idx="1">
                  <c:v>-1374</c:v>
                </c:pt>
                <c:pt idx="2">
                  <c:v>-173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84</c:v>
                </c:pt>
                <c:pt idx="7">
                  <c:v>171</c:v>
                </c:pt>
                <c:pt idx="8">
                  <c:v>204</c:v>
                </c:pt>
                <c:pt idx="9">
                  <c:v>210</c:v>
                </c:pt>
                <c:pt idx="10">
                  <c:v>414</c:v>
                </c:pt>
                <c:pt idx="11">
                  <c:v>569</c:v>
                </c:pt>
                <c:pt idx="12">
                  <c:v>581</c:v>
                </c:pt>
                <c:pt idx="13">
                  <c:v>608</c:v>
                </c:pt>
                <c:pt idx="14">
                  <c:v>612</c:v>
                </c:pt>
                <c:pt idx="15">
                  <c:v>619</c:v>
                </c:pt>
                <c:pt idx="16">
                  <c:v>815</c:v>
                </c:pt>
                <c:pt idx="17">
                  <c:v>830</c:v>
                </c:pt>
                <c:pt idx="18">
                  <c:v>862</c:v>
                </c:pt>
                <c:pt idx="19">
                  <c:v>895</c:v>
                </c:pt>
                <c:pt idx="20">
                  <c:v>901</c:v>
                </c:pt>
                <c:pt idx="21">
                  <c:v>944</c:v>
                </c:pt>
                <c:pt idx="22">
                  <c:v>1029</c:v>
                </c:pt>
                <c:pt idx="23">
                  <c:v>2636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65-47EC-A133-52D101EFA0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-1578</c:v>
                </c:pt>
                <c:pt idx="1">
                  <c:v>-1374</c:v>
                </c:pt>
                <c:pt idx="2">
                  <c:v>-173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84</c:v>
                </c:pt>
                <c:pt idx="7">
                  <c:v>171</c:v>
                </c:pt>
                <c:pt idx="8">
                  <c:v>204</c:v>
                </c:pt>
                <c:pt idx="9">
                  <c:v>210</c:v>
                </c:pt>
                <c:pt idx="10">
                  <c:v>414</c:v>
                </c:pt>
                <c:pt idx="11">
                  <c:v>569</c:v>
                </c:pt>
                <c:pt idx="12">
                  <c:v>581</c:v>
                </c:pt>
                <c:pt idx="13">
                  <c:v>608</c:v>
                </c:pt>
                <c:pt idx="14">
                  <c:v>612</c:v>
                </c:pt>
                <c:pt idx="15">
                  <c:v>619</c:v>
                </c:pt>
                <c:pt idx="16">
                  <c:v>815</c:v>
                </c:pt>
                <c:pt idx="17">
                  <c:v>830</c:v>
                </c:pt>
                <c:pt idx="18">
                  <c:v>862</c:v>
                </c:pt>
                <c:pt idx="19">
                  <c:v>895</c:v>
                </c:pt>
                <c:pt idx="20">
                  <c:v>901</c:v>
                </c:pt>
                <c:pt idx="21">
                  <c:v>944</c:v>
                </c:pt>
                <c:pt idx="22">
                  <c:v>1029</c:v>
                </c:pt>
                <c:pt idx="23">
                  <c:v>2636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8.4976691003259275E-2</c:v>
                </c:pt>
                <c:pt idx="1">
                  <c:v>7.5980438275844581E-2</c:v>
                </c:pt>
                <c:pt idx="2">
                  <c:v>2.301720530709438E-2</c:v>
                </c:pt>
                <c:pt idx="3">
                  <c:v>1.5388030200022119E-2</c:v>
                </c:pt>
                <c:pt idx="4">
                  <c:v>1.5388030200022119E-2</c:v>
                </c:pt>
                <c:pt idx="5">
                  <c:v>1.1860087953977142E-2</c:v>
                </c:pt>
                <c:pt idx="6">
                  <c:v>1.1683690841674893E-2</c:v>
                </c:pt>
                <c:pt idx="7">
                  <c:v>7.8470536491009827E-3</c:v>
                </c:pt>
                <c:pt idx="8">
                  <c:v>6.3917774726074301E-3</c:v>
                </c:pt>
                <c:pt idx="9">
                  <c:v>6.1271818041540565E-3</c:v>
                </c:pt>
                <c:pt idx="10">
                  <c:v>-2.8690709232606342E-3</c:v>
                </c:pt>
                <c:pt idx="11">
                  <c:v>-9.7044590249727742E-3</c:v>
                </c:pt>
                <c:pt idx="12">
                  <c:v>-1.0233650361879522E-2</c:v>
                </c:pt>
                <c:pt idx="13">
                  <c:v>-1.14243308699197E-2</c:v>
                </c:pt>
                <c:pt idx="14">
                  <c:v>-1.160072798222195E-2</c:v>
                </c:pt>
                <c:pt idx="15">
                  <c:v>-1.1909422928750883E-2</c:v>
                </c:pt>
                <c:pt idx="16">
                  <c:v>-2.0552881431561074E-2</c:v>
                </c:pt>
                <c:pt idx="17">
                  <c:v>-2.1214370602694509E-2</c:v>
                </c:pt>
                <c:pt idx="18">
                  <c:v>-2.2625547501112495E-2</c:v>
                </c:pt>
                <c:pt idx="19">
                  <c:v>-2.4080823677606049E-2</c:v>
                </c:pt>
                <c:pt idx="20">
                  <c:v>-2.4345419346059424E-2</c:v>
                </c:pt>
                <c:pt idx="21">
                  <c:v>-2.62416883033086E-2</c:v>
                </c:pt>
                <c:pt idx="22">
                  <c:v>-2.9990126939731389E-2</c:v>
                </c:pt>
                <c:pt idx="23">
                  <c:v>-0.10085766680715985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65-47EC-A133-52D101EFA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35200"/>
        <c:axId val="1"/>
      </c:scatterChart>
      <c:valAx>
        <c:axId val="14803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738716870916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03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5583644149743"/>
          <c:y val="0.91925596256989606"/>
          <c:w val="0.78571507508929805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And - O-C Diagr.</a:t>
            </a:r>
          </a:p>
        </c:rich>
      </c:tx>
      <c:layout>
        <c:manualLayout>
          <c:xMode val="edge"/>
          <c:yMode val="edge"/>
          <c:x val="0.3552635525822430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5"/>
          <c:w val="0.77819620296732095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-24690</c:v>
                </c:pt>
                <c:pt idx="1">
                  <c:v>-15319</c:v>
                </c:pt>
                <c:pt idx="2">
                  <c:v>-14902</c:v>
                </c:pt>
                <c:pt idx="3">
                  <c:v>-12159</c:v>
                </c:pt>
                <c:pt idx="4">
                  <c:v>-12158</c:v>
                </c:pt>
                <c:pt idx="5">
                  <c:v>-12157</c:v>
                </c:pt>
                <c:pt idx="6">
                  <c:v>-11773</c:v>
                </c:pt>
                <c:pt idx="7">
                  <c:v>-11772</c:v>
                </c:pt>
                <c:pt idx="8">
                  <c:v>-11032</c:v>
                </c:pt>
                <c:pt idx="9">
                  <c:v>-6318</c:v>
                </c:pt>
                <c:pt idx="10">
                  <c:v>-5522</c:v>
                </c:pt>
                <c:pt idx="11">
                  <c:v>-5472</c:v>
                </c:pt>
                <c:pt idx="12">
                  <c:v>-5120</c:v>
                </c:pt>
                <c:pt idx="13">
                  <c:v>-5120</c:v>
                </c:pt>
                <c:pt idx="14">
                  <c:v>-5089</c:v>
                </c:pt>
                <c:pt idx="15">
                  <c:v>-3160</c:v>
                </c:pt>
                <c:pt idx="16">
                  <c:v>-1604</c:v>
                </c:pt>
                <c:pt idx="17">
                  <c:v>-802</c:v>
                </c:pt>
                <c:pt idx="18">
                  <c:v>-795.5</c:v>
                </c:pt>
                <c:pt idx="19">
                  <c:v>-411</c:v>
                </c:pt>
                <c:pt idx="20">
                  <c:v>0</c:v>
                </c:pt>
                <c:pt idx="21">
                  <c:v>-1281</c:v>
                </c:pt>
                <c:pt idx="22">
                  <c:v>-802</c:v>
                </c:pt>
                <c:pt idx="23">
                  <c:v>-795.5</c:v>
                </c:pt>
                <c:pt idx="24">
                  <c:v>-411</c:v>
                </c:pt>
                <c:pt idx="25">
                  <c:v>0</c:v>
                </c:pt>
                <c:pt idx="26">
                  <c:v>1131.5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  <c:pt idx="0">
                  <c:v>1.0939627016341547E-2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62-4412-B33B-169659E7E79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5">
                    <c:v>2.2000000000000001E-3</c:v>
                  </c:pt>
                  <c:pt idx="16">
                    <c:v>5.0000000000000001E-4</c:v>
                  </c:pt>
                  <c:pt idx="17">
                    <c:v>1.2999999999999999E-3</c:v>
                  </c:pt>
                  <c:pt idx="18">
                    <c:v>4.0000000000000001E-3</c:v>
                  </c:pt>
                  <c:pt idx="20">
                    <c:v>1E-4</c:v>
                  </c:pt>
                  <c:pt idx="21">
                    <c:v>5.9999999999999995E-4</c:v>
                  </c:pt>
                  <c:pt idx="22">
                    <c:v>1.2999999999999999E-3</c:v>
                  </c:pt>
                  <c:pt idx="23">
                    <c:v>4.0000000000000001E-3</c:v>
                  </c:pt>
                  <c:pt idx="25">
                    <c:v>1E-4</c:v>
                  </c:pt>
                  <c:pt idx="26">
                    <c:v>2.2000000000000001E-3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5">
                    <c:v>2.2000000000000001E-3</c:v>
                  </c:pt>
                  <c:pt idx="16">
                    <c:v>5.0000000000000001E-4</c:v>
                  </c:pt>
                  <c:pt idx="17">
                    <c:v>1.2999999999999999E-3</c:v>
                  </c:pt>
                  <c:pt idx="18">
                    <c:v>4.0000000000000001E-3</c:v>
                  </c:pt>
                  <c:pt idx="20">
                    <c:v>1E-4</c:v>
                  </c:pt>
                  <c:pt idx="21">
                    <c:v>5.9999999999999995E-4</c:v>
                  </c:pt>
                  <c:pt idx="22">
                    <c:v>1.2999999999999999E-3</c:v>
                  </c:pt>
                  <c:pt idx="23">
                    <c:v>4.0000000000000001E-3</c:v>
                  </c:pt>
                  <c:pt idx="25">
                    <c:v>1E-4</c:v>
                  </c:pt>
                  <c:pt idx="2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-24690</c:v>
                </c:pt>
                <c:pt idx="1">
                  <c:v>-15319</c:v>
                </c:pt>
                <c:pt idx="2">
                  <c:v>-14902</c:v>
                </c:pt>
                <c:pt idx="3">
                  <c:v>-12159</c:v>
                </c:pt>
                <c:pt idx="4">
                  <c:v>-12158</c:v>
                </c:pt>
                <c:pt idx="5">
                  <c:v>-12157</c:v>
                </c:pt>
                <c:pt idx="6">
                  <c:v>-11773</c:v>
                </c:pt>
                <c:pt idx="7">
                  <c:v>-11772</c:v>
                </c:pt>
                <c:pt idx="8">
                  <c:v>-11032</c:v>
                </c:pt>
                <c:pt idx="9">
                  <c:v>-6318</c:v>
                </c:pt>
                <c:pt idx="10">
                  <c:v>-5522</c:v>
                </c:pt>
                <c:pt idx="11">
                  <c:v>-5472</c:v>
                </c:pt>
                <c:pt idx="12">
                  <c:v>-5120</c:v>
                </c:pt>
                <c:pt idx="13">
                  <c:v>-5120</c:v>
                </c:pt>
                <c:pt idx="14">
                  <c:v>-5089</c:v>
                </c:pt>
                <c:pt idx="15">
                  <c:v>-3160</c:v>
                </c:pt>
                <c:pt idx="16">
                  <c:v>-1604</c:v>
                </c:pt>
                <c:pt idx="17">
                  <c:v>-802</c:v>
                </c:pt>
                <c:pt idx="18">
                  <c:v>-795.5</c:v>
                </c:pt>
                <c:pt idx="19">
                  <c:v>-411</c:v>
                </c:pt>
                <c:pt idx="20">
                  <c:v>0</c:v>
                </c:pt>
                <c:pt idx="21">
                  <c:v>-1281</c:v>
                </c:pt>
                <c:pt idx="22">
                  <c:v>-802</c:v>
                </c:pt>
                <c:pt idx="23">
                  <c:v>-795.5</c:v>
                </c:pt>
                <c:pt idx="24">
                  <c:v>-411</c:v>
                </c:pt>
                <c:pt idx="25">
                  <c:v>0</c:v>
                </c:pt>
                <c:pt idx="26">
                  <c:v>1131.5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  <c:pt idx="2">
                  <c:v>-1.1848071218992118E-2</c:v>
                </c:pt>
                <c:pt idx="3">
                  <c:v>1.1702127376338467E-2</c:v>
                </c:pt>
                <c:pt idx="4">
                  <c:v>9.6049892745213583E-3</c:v>
                </c:pt>
                <c:pt idx="5">
                  <c:v>6.5078511761385016E-3</c:v>
                </c:pt>
                <c:pt idx="6">
                  <c:v>-4.7931782537489198E-3</c:v>
                </c:pt>
                <c:pt idx="7">
                  <c:v>1.0109683644259349E-2</c:v>
                </c:pt>
                <c:pt idx="9">
                  <c:v>1.1818499944638461E-2</c:v>
                </c:pt>
                <c:pt idx="10">
                  <c:v>-4.0034256599028595E-3</c:v>
                </c:pt>
                <c:pt idx="14">
                  <c:v>8.3577811892610043E-4</c:v>
                </c:pt>
                <c:pt idx="15">
                  <c:v>5.5638806952629238E-4</c:v>
                </c:pt>
                <c:pt idx="16">
                  <c:v>2.6095083740074188E-3</c:v>
                </c:pt>
                <c:pt idx="21">
                  <c:v>-1.2660971115110442E-3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62-4412-B33B-169659E7E79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5">
                    <c:v>2.2000000000000001E-3</c:v>
                  </c:pt>
                  <c:pt idx="16">
                    <c:v>5.0000000000000001E-4</c:v>
                  </c:pt>
                  <c:pt idx="17">
                    <c:v>1.2999999999999999E-3</c:v>
                  </c:pt>
                  <c:pt idx="18">
                    <c:v>4.0000000000000001E-3</c:v>
                  </c:pt>
                  <c:pt idx="20">
                    <c:v>1E-4</c:v>
                  </c:pt>
                  <c:pt idx="21">
                    <c:v>5.9999999999999995E-4</c:v>
                  </c:pt>
                  <c:pt idx="22">
                    <c:v>1.2999999999999999E-3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5">
                    <c:v>2.2000000000000001E-3</c:v>
                  </c:pt>
                  <c:pt idx="16">
                    <c:v>5.0000000000000001E-4</c:v>
                  </c:pt>
                  <c:pt idx="17">
                    <c:v>1.2999999999999999E-3</c:v>
                  </c:pt>
                  <c:pt idx="18">
                    <c:v>4.0000000000000001E-3</c:v>
                  </c:pt>
                  <c:pt idx="20">
                    <c:v>1E-4</c:v>
                  </c:pt>
                  <c:pt idx="21">
                    <c:v>5.9999999999999995E-4</c:v>
                  </c:pt>
                  <c:pt idx="22">
                    <c:v>1.2999999999999999E-3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-24690</c:v>
                </c:pt>
                <c:pt idx="1">
                  <c:v>-15319</c:v>
                </c:pt>
                <c:pt idx="2">
                  <c:v>-14902</c:v>
                </c:pt>
                <c:pt idx="3">
                  <c:v>-12159</c:v>
                </c:pt>
                <c:pt idx="4">
                  <c:v>-12158</c:v>
                </c:pt>
                <c:pt idx="5">
                  <c:v>-12157</c:v>
                </c:pt>
                <c:pt idx="6">
                  <c:v>-11773</c:v>
                </c:pt>
                <c:pt idx="7">
                  <c:v>-11772</c:v>
                </c:pt>
                <c:pt idx="8">
                  <c:v>-11032</c:v>
                </c:pt>
                <c:pt idx="9">
                  <c:v>-6318</c:v>
                </c:pt>
                <c:pt idx="10">
                  <c:v>-5522</c:v>
                </c:pt>
                <c:pt idx="11">
                  <c:v>-5472</c:v>
                </c:pt>
                <c:pt idx="12">
                  <c:v>-5120</c:v>
                </c:pt>
                <c:pt idx="13">
                  <c:v>-5120</c:v>
                </c:pt>
                <c:pt idx="14">
                  <c:v>-5089</c:v>
                </c:pt>
                <c:pt idx="15">
                  <c:v>-3160</c:v>
                </c:pt>
                <c:pt idx="16">
                  <c:v>-1604</c:v>
                </c:pt>
                <c:pt idx="17">
                  <c:v>-802</c:v>
                </c:pt>
                <c:pt idx="18">
                  <c:v>-795.5</c:v>
                </c:pt>
                <c:pt idx="19">
                  <c:v>-411</c:v>
                </c:pt>
                <c:pt idx="20">
                  <c:v>0</c:v>
                </c:pt>
                <c:pt idx="21">
                  <c:v>-1281</c:v>
                </c:pt>
                <c:pt idx="22">
                  <c:v>-802</c:v>
                </c:pt>
                <c:pt idx="23">
                  <c:v>-795.5</c:v>
                </c:pt>
                <c:pt idx="24">
                  <c:v>-411</c:v>
                </c:pt>
                <c:pt idx="25">
                  <c:v>0</c:v>
                </c:pt>
                <c:pt idx="26">
                  <c:v>1131.5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11">
                  <c:v>3.8396694653783925E-3</c:v>
                </c:pt>
                <c:pt idx="12">
                  <c:v>-7.5294085399946198E-4</c:v>
                </c:pt>
                <c:pt idx="13">
                  <c:v>2.4705914984224364E-4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62-4412-B33B-169659E7E79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5">
                    <c:v>2.2000000000000001E-3</c:v>
                  </c:pt>
                  <c:pt idx="16">
                    <c:v>5.0000000000000001E-4</c:v>
                  </c:pt>
                  <c:pt idx="17">
                    <c:v>1.2999999999999999E-3</c:v>
                  </c:pt>
                  <c:pt idx="18">
                    <c:v>4.0000000000000001E-3</c:v>
                  </c:pt>
                  <c:pt idx="20">
                    <c:v>1E-4</c:v>
                  </c:pt>
                  <c:pt idx="21">
                    <c:v>5.9999999999999995E-4</c:v>
                  </c:pt>
                  <c:pt idx="22">
                    <c:v>1.2999999999999999E-3</c:v>
                  </c:pt>
                  <c:pt idx="23">
                    <c:v>4.0000000000000001E-3</c:v>
                  </c:pt>
                  <c:pt idx="25">
                    <c:v>1E-4</c:v>
                  </c:pt>
                  <c:pt idx="26">
                    <c:v>2.2000000000000001E-3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5">
                    <c:v>2.2000000000000001E-3</c:v>
                  </c:pt>
                  <c:pt idx="16">
                    <c:v>5.0000000000000001E-4</c:v>
                  </c:pt>
                  <c:pt idx="17">
                    <c:v>1.2999999999999999E-3</c:v>
                  </c:pt>
                  <c:pt idx="18">
                    <c:v>4.0000000000000001E-3</c:v>
                  </c:pt>
                  <c:pt idx="20">
                    <c:v>1E-4</c:v>
                  </c:pt>
                  <c:pt idx="21">
                    <c:v>5.9999999999999995E-4</c:v>
                  </c:pt>
                  <c:pt idx="22">
                    <c:v>1.2999999999999999E-3</c:v>
                  </c:pt>
                  <c:pt idx="23">
                    <c:v>4.0000000000000001E-3</c:v>
                  </c:pt>
                  <c:pt idx="25">
                    <c:v>1E-4</c:v>
                  </c:pt>
                  <c:pt idx="2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-24690</c:v>
                </c:pt>
                <c:pt idx="1">
                  <c:v>-15319</c:v>
                </c:pt>
                <c:pt idx="2">
                  <c:v>-14902</c:v>
                </c:pt>
                <c:pt idx="3">
                  <c:v>-12159</c:v>
                </c:pt>
                <c:pt idx="4">
                  <c:v>-12158</c:v>
                </c:pt>
                <c:pt idx="5">
                  <c:v>-12157</c:v>
                </c:pt>
                <c:pt idx="6">
                  <c:v>-11773</c:v>
                </c:pt>
                <c:pt idx="7">
                  <c:v>-11772</c:v>
                </c:pt>
                <c:pt idx="8">
                  <c:v>-11032</c:v>
                </c:pt>
                <c:pt idx="9">
                  <c:v>-6318</c:v>
                </c:pt>
                <c:pt idx="10">
                  <c:v>-5522</c:v>
                </c:pt>
                <c:pt idx="11">
                  <c:v>-5472</c:v>
                </c:pt>
                <c:pt idx="12">
                  <c:v>-5120</c:v>
                </c:pt>
                <c:pt idx="13">
                  <c:v>-5120</c:v>
                </c:pt>
                <c:pt idx="14">
                  <c:v>-5089</c:v>
                </c:pt>
                <c:pt idx="15">
                  <c:v>-3160</c:v>
                </c:pt>
                <c:pt idx="16">
                  <c:v>-1604</c:v>
                </c:pt>
                <c:pt idx="17">
                  <c:v>-802</c:v>
                </c:pt>
                <c:pt idx="18">
                  <c:v>-795.5</c:v>
                </c:pt>
                <c:pt idx="19">
                  <c:v>-411</c:v>
                </c:pt>
                <c:pt idx="20">
                  <c:v>0</c:v>
                </c:pt>
                <c:pt idx="21">
                  <c:v>-1281</c:v>
                </c:pt>
                <c:pt idx="22">
                  <c:v>-802</c:v>
                </c:pt>
                <c:pt idx="23">
                  <c:v>-795.5</c:v>
                </c:pt>
                <c:pt idx="24">
                  <c:v>-411</c:v>
                </c:pt>
                <c:pt idx="25">
                  <c:v>0</c:v>
                </c:pt>
                <c:pt idx="26">
                  <c:v>1131.5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  <c:pt idx="17">
                  <c:v>1.7047541914507747E-3</c:v>
                </c:pt>
                <c:pt idx="18">
                  <c:v>6.3733565475558862E-3</c:v>
                </c:pt>
                <c:pt idx="22" formatCode="0.0000">
                  <c:v>1.7047541914507747E-3</c:v>
                </c:pt>
                <c:pt idx="23" formatCode="0.0000">
                  <c:v>6.3733565475558862E-3</c:v>
                </c:pt>
                <c:pt idx="26">
                  <c:v>6.5088242692581844E-2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62-4412-B33B-169659E7E79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5">
                    <c:v>2.2000000000000001E-3</c:v>
                  </c:pt>
                  <c:pt idx="16">
                    <c:v>5.0000000000000001E-4</c:v>
                  </c:pt>
                  <c:pt idx="17">
                    <c:v>1.2999999999999999E-3</c:v>
                  </c:pt>
                  <c:pt idx="18">
                    <c:v>4.0000000000000001E-3</c:v>
                  </c:pt>
                  <c:pt idx="20">
                    <c:v>1E-4</c:v>
                  </c:pt>
                  <c:pt idx="21">
                    <c:v>5.9999999999999995E-4</c:v>
                  </c:pt>
                  <c:pt idx="22">
                    <c:v>1.2999999999999999E-3</c:v>
                  </c:pt>
                  <c:pt idx="23">
                    <c:v>4.0000000000000001E-3</c:v>
                  </c:pt>
                  <c:pt idx="25">
                    <c:v>1E-4</c:v>
                  </c:pt>
                  <c:pt idx="26">
                    <c:v>2.2000000000000001E-3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5">
                    <c:v>2.2000000000000001E-3</c:v>
                  </c:pt>
                  <c:pt idx="16">
                    <c:v>5.0000000000000001E-4</c:v>
                  </c:pt>
                  <c:pt idx="17">
                    <c:v>1.2999999999999999E-3</c:v>
                  </c:pt>
                  <c:pt idx="18">
                    <c:v>4.0000000000000001E-3</c:v>
                  </c:pt>
                  <c:pt idx="20">
                    <c:v>1E-4</c:v>
                  </c:pt>
                  <c:pt idx="21">
                    <c:v>5.9999999999999995E-4</c:v>
                  </c:pt>
                  <c:pt idx="22">
                    <c:v>1.2999999999999999E-3</c:v>
                  </c:pt>
                  <c:pt idx="23">
                    <c:v>4.0000000000000001E-3</c:v>
                  </c:pt>
                  <c:pt idx="25">
                    <c:v>1E-4</c:v>
                  </c:pt>
                  <c:pt idx="2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-24690</c:v>
                </c:pt>
                <c:pt idx="1">
                  <c:v>-15319</c:v>
                </c:pt>
                <c:pt idx="2">
                  <c:v>-14902</c:v>
                </c:pt>
                <c:pt idx="3">
                  <c:v>-12159</c:v>
                </c:pt>
                <c:pt idx="4">
                  <c:v>-12158</c:v>
                </c:pt>
                <c:pt idx="5">
                  <c:v>-12157</c:v>
                </c:pt>
                <c:pt idx="6">
                  <c:v>-11773</c:v>
                </c:pt>
                <c:pt idx="7">
                  <c:v>-11772</c:v>
                </c:pt>
                <c:pt idx="8">
                  <c:v>-11032</c:v>
                </c:pt>
                <c:pt idx="9">
                  <c:v>-6318</c:v>
                </c:pt>
                <c:pt idx="10">
                  <c:v>-5522</c:v>
                </c:pt>
                <c:pt idx="11">
                  <c:v>-5472</c:v>
                </c:pt>
                <c:pt idx="12">
                  <c:v>-5120</c:v>
                </c:pt>
                <c:pt idx="13">
                  <c:v>-5120</c:v>
                </c:pt>
                <c:pt idx="14">
                  <c:v>-5089</c:v>
                </c:pt>
                <c:pt idx="15">
                  <c:v>-3160</c:v>
                </c:pt>
                <c:pt idx="16">
                  <c:v>-1604</c:v>
                </c:pt>
                <c:pt idx="17">
                  <c:v>-802</c:v>
                </c:pt>
                <c:pt idx="18">
                  <c:v>-795.5</c:v>
                </c:pt>
                <c:pt idx="19">
                  <c:v>-411</c:v>
                </c:pt>
                <c:pt idx="20">
                  <c:v>0</c:v>
                </c:pt>
                <c:pt idx="21">
                  <c:v>-1281</c:v>
                </c:pt>
                <c:pt idx="22">
                  <c:v>-802</c:v>
                </c:pt>
                <c:pt idx="23">
                  <c:v>-795.5</c:v>
                </c:pt>
                <c:pt idx="24">
                  <c:v>-411</c:v>
                </c:pt>
                <c:pt idx="25">
                  <c:v>0</c:v>
                </c:pt>
                <c:pt idx="26">
                  <c:v>1131.5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  <c:pt idx="25" formatCode="0.0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62-4412-B33B-169659E7E79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5">
                    <c:v>2.2000000000000001E-3</c:v>
                  </c:pt>
                  <c:pt idx="16">
                    <c:v>5.0000000000000001E-4</c:v>
                  </c:pt>
                  <c:pt idx="17">
                    <c:v>1.2999999999999999E-3</c:v>
                  </c:pt>
                  <c:pt idx="18">
                    <c:v>4.0000000000000001E-3</c:v>
                  </c:pt>
                  <c:pt idx="20">
                    <c:v>1E-4</c:v>
                  </c:pt>
                  <c:pt idx="21">
                    <c:v>5.9999999999999995E-4</c:v>
                  </c:pt>
                  <c:pt idx="22">
                    <c:v>1.2999999999999999E-3</c:v>
                  </c:pt>
                  <c:pt idx="23">
                    <c:v>4.0000000000000001E-3</c:v>
                  </c:pt>
                  <c:pt idx="25">
                    <c:v>1E-4</c:v>
                  </c:pt>
                  <c:pt idx="26">
                    <c:v>2.2000000000000001E-3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5">
                    <c:v>2.2000000000000001E-3</c:v>
                  </c:pt>
                  <c:pt idx="16">
                    <c:v>5.0000000000000001E-4</c:v>
                  </c:pt>
                  <c:pt idx="17">
                    <c:v>1.2999999999999999E-3</c:v>
                  </c:pt>
                  <c:pt idx="18">
                    <c:v>4.0000000000000001E-3</c:v>
                  </c:pt>
                  <c:pt idx="20">
                    <c:v>1E-4</c:v>
                  </c:pt>
                  <c:pt idx="21">
                    <c:v>5.9999999999999995E-4</c:v>
                  </c:pt>
                  <c:pt idx="22">
                    <c:v>1.2999999999999999E-3</c:v>
                  </c:pt>
                  <c:pt idx="23">
                    <c:v>4.0000000000000001E-3</c:v>
                  </c:pt>
                  <c:pt idx="25">
                    <c:v>1E-4</c:v>
                  </c:pt>
                  <c:pt idx="2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-24690</c:v>
                </c:pt>
                <c:pt idx="1">
                  <c:v>-15319</c:v>
                </c:pt>
                <c:pt idx="2">
                  <c:v>-14902</c:v>
                </c:pt>
                <c:pt idx="3">
                  <c:v>-12159</c:v>
                </c:pt>
                <c:pt idx="4">
                  <c:v>-12158</c:v>
                </c:pt>
                <c:pt idx="5">
                  <c:v>-12157</c:v>
                </c:pt>
                <c:pt idx="6">
                  <c:v>-11773</c:v>
                </c:pt>
                <c:pt idx="7">
                  <c:v>-11772</c:v>
                </c:pt>
                <c:pt idx="8">
                  <c:v>-11032</c:v>
                </c:pt>
                <c:pt idx="9">
                  <c:v>-6318</c:v>
                </c:pt>
                <c:pt idx="10">
                  <c:v>-5522</c:v>
                </c:pt>
                <c:pt idx="11">
                  <c:v>-5472</c:v>
                </c:pt>
                <c:pt idx="12">
                  <c:v>-5120</c:v>
                </c:pt>
                <c:pt idx="13">
                  <c:v>-5120</c:v>
                </c:pt>
                <c:pt idx="14">
                  <c:v>-5089</c:v>
                </c:pt>
                <c:pt idx="15">
                  <c:v>-3160</c:v>
                </c:pt>
                <c:pt idx="16">
                  <c:v>-1604</c:v>
                </c:pt>
                <c:pt idx="17">
                  <c:v>-802</c:v>
                </c:pt>
                <c:pt idx="18">
                  <c:v>-795.5</c:v>
                </c:pt>
                <c:pt idx="19">
                  <c:v>-411</c:v>
                </c:pt>
                <c:pt idx="20">
                  <c:v>0</c:v>
                </c:pt>
                <c:pt idx="21">
                  <c:v>-1281</c:v>
                </c:pt>
                <c:pt idx="22">
                  <c:v>-802</c:v>
                </c:pt>
                <c:pt idx="23">
                  <c:v>-795.5</c:v>
                </c:pt>
                <c:pt idx="24">
                  <c:v>-411</c:v>
                </c:pt>
                <c:pt idx="25">
                  <c:v>0</c:v>
                </c:pt>
                <c:pt idx="26">
                  <c:v>1131.5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62-4412-B33B-169659E7E79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5">
                    <c:v>2.2000000000000001E-3</c:v>
                  </c:pt>
                  <c:pt idx="16">
                    <c:v>5.0000000000000001E-4</c:v>
                  </c:pt>
                  <c:pt idx="17">
                    <c:v>1.2999999999999999E-3</c:v>
                  </c:pt>
                  <c:pt idx="18">
                    <c:v>4.0000000000000001E-3</c:v>
                  </c:pt>
                  <c:pt idx="20">
                    <c:v>1E-4</c:v>
                  </c:pt>
                  <c:pt idx="21">
                    <c:v>5.9999999999999995E-4</c:v>
                  </c:pt>
                  <c:pt idx="22">
                    <c:v>1.2999999999999999E-3</c:v>
                  </c:pt>
                  <c:pt idx="23">
                    <c:v>4.0000000000000001E-3</c:v>
                  </c:pt>
                  <c:pt idx="25">
                    <c:v>1E-4</c:v>
                  </c:pt>
                  <c:pt idx="26">
                    <c:v>2.2000000000000001E-3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5">
                    <c:v>2.2000000000000001E-3</c:v>
                  </c:pt>
                  <c:pt idx="16">
                    <c:v>5.0000000000000001E-4</c:v>
                  </c:pt>
                  <c:pt idx="17">
                    <c:v>1.2999999999999999E-3</c:v>
                  </c:pt>
                  <c:pt idx="18">
                    <c:v>4.0000000000000001E-3</c:v>
                  </c:pt>
                  <c:pt idx="20">
                    <c:v>1E-4</c:v>
                  </c:pt>
                  <c:pt idx="21">
                    <c:v>5.9999999999999995E-4</c:v>
                  </c:pt>
                  <c:pt idx="22">
                    <c:v>1.2999999999999999E-3</c:v>
                  </c:pt>
                  <c:pt idx="23">
                    <c:v>4.0000000000000001E-3</c:v>
                  </c:pt>
                  <c:pt idx="25">
                    <c:v>1E-4</c:v>
                  </c:pt>
                  <c:pt idx="2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-24690</c:v>
                </c:pt>
                <c:pt idx="1">
                  <c:v>-15319</c:v>
                </c:pt>
                <c:pt idx="2">
                  <c:v>-14902</c:v>
                </c:pt>
                <c:pt idx="3">
                  <c:v>-12159</c:v>
                </c:pt>
                <c:pt idx="4">
                  <c:v>-12158</c:v>
                </c:pt>
                <c:pt idx="5">
                  <c:v>-12157</c:v>
                </c:pt>
                <c:pt idx="6">
                  <c:v>-11773</c:v>
                </c:pt>
                <c:pt idx="7">
                  <c:v>-11772</c:v>
                </c:pt>
                <c:pt idx="8">
                  <c:v>-11032</c:v>
                </c:pt>
                <c:pt idx="9">
                  <c:v>-6318</c:v>
                </c:pt>
                <c:pt idx="10">
                  <c:v>-5522</c:v>
                </c:pt>
                <c:pt idx="11">
                  <c:v>-5472</c:v>
                </c:pt>
                <c:pt idx="12">
                  <c:v>-5120</c:v>
                </c:pt>
                <c:pt idx="13">
                  <c:v>-5120</c:v>
                </c:pt>
                <c:pt idx="14">
                  <c:v>-5089</c:v>
                </c:pt>
                <c:pt idx="15">
                  <c:v>-3160</c:v>
                </c:pt>
                <c:pt idx="16">
                  <c:v>-1604</c:v>
                </c:pt>
                <c:pt idx="17">
                  <c:v>-802</c:v>
                </c:pt>
                <c:pt idx="18">
                  <c:v>-795.5</c:v>
                </c:pt>
                <c:pt idx="19">
                  <c:v>-411</c:v>
                </c:pt>
                <c:pt idx="20">
                  <c:v>0</c:v>
                </c:pt>
                <c:pt idx="21">
                  <c:v>-1281</c:v>
                </c:pt>
                <c:pt idx="22">
                  <c:v>-802</c:v>
                </c:pt>
                <c:pt idx="23">
                  <c:v>-795.5</c:v>
                </c:pt>
                <c:pt idx="24">
                  <c:v>-411</c:v>
                </c:pt>
                <c:pt idx="25">
                  <c:v>0</c:v>
                </c:pt>
                <c:pt idx="26">
                  <c:v>1131.5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  <c:pt idx="1">
                  <c:v>-3.2341484562493861E-2</c:v>
                </c:pt>
                <c:pt idx="8">
                  <c:v>4.2227491503581405E-2</c:v>
                </c:pt>
                <c:pt idx="19">
                  <c:v>7.3237580654677004E-3</c:v>
                </c:pt>
                <c:pt idx="20">
                  <c:v>1.599999814061448E-5</c:v>
                </c:pt>
                <c:pt idx="21">
                  <c:v>-1.2660971115110442E-3</c:v>
                </c:pt>
                <c:pt idx="24" formatCode="0.0000">
                  <c:v>7.3237580654677004E-3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62-4412-B33B-169659E7E79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-24690</c:v>
                </c:pt>
                <c:pt idx="1">
                  <c:v>-15319</c:v>
                </c:pt>
                <c:pt idx="2">
                  <c:v>-14902</c:v>
                </c:pt>
                <c:pt idx="3">
                  <c:v>-12159</c:v>
                </c:pt>
                <c:pt idx="4">
                  <c:v>-12158</c:v>
                </c:pt>
                <c:pt idx="5">
                  <c:v>-12157</c:v>
                </c:pt>
                <c:pt idx="6">
                  <c:v>-11773</c:v>
                </c:pt>
                <c:pt idx="7">
                  <c:v>-11772</c:v>
                </c:pt>
                <c:pt idx="8">
                  <c:v>-11032</c:v>
                </c:pt>
                <c:pt idx="9">
                  <c:v>-6318</c:v>
                </c:pt>
                <c:pt idx="10">
                  <c:v>-5522</c:v>
                </c:pt>
                <c:pt idx="11">
                  <c:v>-5472</c:v>
                </c:pt>
                <c:pt idx="12">
                  <c:v>-5120</c:v>
                </c:pt>
                <c:pt idx="13">
                  <c:v>-5120</c:v>
                </c:pt>
                <c:pt idx="14">
                  <c:v>-5089</c:v>
                </c:pt>
                <c:pt idx="15">
                  <c:v>-3160</c:v>
                </c:pt>
                <c:pt idx="16">
                  <c:v>-1604</c:v>
                </c:pt>
                <c:pt idx="17">
                  <c:v>-802</c:v>
                </c:pt>
                <c:pt idx="18">
                  <c:v>-795.5</c:v>
                </c:pt>
                <c:pt idx="19">
                  <c:v>-411</c:v>
                </c:pt>
                <c:pt idx="20">
                  <c:v>0</c:v>
                </c:pt>
                <c:pt idx="21">
                  <c:v>-1281</c:v>
                </c:pt>
                <c:pt idx="22">
                  <c:v>-802</c:v>
                </c:pt>
                <c:pt idx="23">
                  <c:v>-795.5</c:v>
                </c:pt>
                <c:pt idx="24">
                  <c:v>-411</c:v>
                </c:pt>
                <c:pt idx="25">
                  <c:v>0</c:v>
                </c:pt>
                <c:pt idx="26">
                  <c:v>1131.5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0">
                  <c:v>-2.2282541814549819E-3</c:v>
                </c:pt>
                <c:pt idx="1">
                  <c:v>1.7534502185680258E-3</c:v>
                </c:pt>
                <c:pt idx="2">
                  <c:v>1.9306320278530114E-3</c:v>
                </c:pt>
                <c:pt idx="3">
                  <c:v>3.0961229220225883E-3</c:v>
                </c:pt>
                <c:pt idx="4">
                  <c:v>3.0965478184477322E-3</c:v>
                </c:pt>
                <c:pt idx="5">
                  <c:v>3.0969727148728761E-3</c:v>
                </c:pt>
                <c:pt idx="6">
                  <c:v>3.260132942128114E-3</c:v>
                </c:pt>
                <c:pt idx="7">
                  <c:v>3.2605578385532579E-3</c:v>
                </c:pt>
                <c:pt idx="8">
                  <c:v>3.5749811931597058E-3</c:v>
                </c:pt>
                <c:pt idx="9">
                  <c:v>5.5779429412878088E-3</c:v>
                </c:pt>
                <c:pt idx="10">
                  <c:v>5.9161604957023127E-3</c:v>
                </c:pt>
                <c:pt idx="11">
                  <c:v>5.9374053169595053E-3</c:v>
                </c:pt>
                <c:pt idx="12">
                  <c:v>6.0869688586101395E-3</c:v>
                </c:pt>
                <c:pt idx="13">
                  <c:v>6.0869688586101395E-3</c:v>
                </c:pt>
                <c:pt idx="14">
                  <c:v>6.1001406477895993E-3</c:v>
                </c:pt>
                <c:pt idx="15">
                  <c:v>6.9197658518920834E-3</c:v>
                </c:pt>
                <c:pt idx="16">
                  <c:v>7.5809046894159127E-3</c:v>
                </c:pt>
                <c:pt idx="17">
                  <c:v>7.9216716223812784E-3</c:v>
                </c:pt>
                <c:pt idx="18">
                  <c:v>7.9244334491447143E-3</c:v>
                </c:pt>
                <c:pt idx="19">
                  <c:v>8.0878061246125246E-3</c:v>
                </c:pt>
                <c:pt idx="20">
                  <c:v>8.2624385553466458E-3</c:v>
                </c:pt>
                <c:pt idx="21">
                  <c:v>7.7181462347373758E-3</c:v>
                </c:pt>
                <c:pt idx="22">
                  <c:v>7.9216716223812784E-3</c:v>
                </c:pt>
                <c:pt idx="23">
                  <c:v>7.9244334491447143E-3</c:v>
                </c:pt>
                <c:pt idx="24">
                  <c:v>8.0878061246125246E-3</c:v>
                </c:pt>
                <c:pt idx="25">
                  <c:v>8.2624385553466458E-3</c:v>
                </c:pt>
                <c:pt idx="26">
                  <c:v>8.7432088603969105E-3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62-4412-B33B-169659E7E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557792"/>
        <c:axId val="1"/>
      </c:scatterChart>
      <c:valAx>
        <c:axId val="53155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67856649497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557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0.91874999999999996"/>
          <c:w val="0.9323308270676691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142875</xdr:rowOff>
    </xdr:from>
    <xdr:to>
      <xdr:col>14</xdr:col>
      <xdr:colOff>19050</xdr:colOff>
      <xdr:row>18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407DD66-0226-49C0-3791-E399B508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552450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47C5185-F06E-C535-1F23-B90FFC10A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57</v>
      </c>
      <c r="D1" s="11"/>
    </row>
    <row r="2" spans="1:7">
      <c r="A2" t="s">
        <v>29</v>
      </c>
      <c r="B2" s="24" t="s">
        <v>58</v>
      </c>
      <c r="C2" s="6"/>
      <c r="D2" s="6"/>
    </row>
    <row r="3" spans="1:7" ht="13.5" thickBot="1"/>
    <row r="4" spans="1:7" ht="13.5" thickBot="1">
      <c r="A4" s="8" t="s">
        <v>0</v>
      </c>
      <c r="C4" s="25">
        <v>30696.373</v>
      </c>
      <c r="D4" s="26">
        <v>8.8505099999999999</v>
      </c>
    </row>
    <row r="6" spans="1:7">
      <c r="A6" s="8" t="s">
        <v>1</v>
      </c>
    </row>
    <row r="7" spans="1:7">
      <c r="A7" t="s">
        <v>2</v>
      </c>
      <c r="C7">
        <v>30696.373</v>
      </c>
    </row>
    <row r="8" spans="1:7">
      <c r="A8" t="s">
        <v>3</v>
      </c>
      <c r="C8">
        <v>8.8505099999999999</v>
      </c>
    </row>
    <row r="9" spans="1:7">
      <c r="A9" s="30" t="s">
        <v>54</v>
      </c>
      <c r="B9" s="23"/>
      <c r="C9" s="31">
        <v>-9.5</v>
      </c>
      <c r="D9" s="23" t="s">
        <v>55</v>
      </c>
      <c r="E9" s="23"/>
    </row>
    <row r="10" spans="1:7" ht="13.5" thickBot="1">
      <c r="A10" s="23"/>
      <c r="B10" s="23"/>
      <c r="C10" s="7" t="s">
        <v>20</v>
      </c>
      <c r="D10" s="7" t="s">
        <v>21</v>
      </c>
      <c r="E10" s="23"/>
    </row>
    <row r="11" spans="1:7">
      <c r="A11" s="23" t="s">
        <v>16</v>
      </c>
      <c r="B11" s="23"/>
      <c r="C11" s="19">
        <f ca="1">INTERCEPT(INDIRECT($G$11):G992,INDIRECT($F$11):F992)</f>
        <v>1.5388030200022119E-2</v>
      </c>
      <c r="D11" s="6"/>
      <c r="E11" s="23"/>
      <c r="F11" s="32" t="str">
        <f>"F"&amp;E19</f>
        <v>F21</v>
      </c>
      <c r="G11" s="33" t="str">
        <f>"G"&amp;E19</f>
        <v>G21</v>
      </c>
    </row>
    <row r="12" spans="1:7">
      <c r="A12" s="23" t="s">
        <v>17</v>
      </c>
      <c r="B12" s="23"/>
      <c r="C12" s="19">
        <f ca="1">SLOPE(INDIRECT($G$11):G992,INDIRECT($F$11):F992)</f>
        <v>-4.4099278075562203E-5</v>
      </c>
      <c r="D12" s="6"/>
      <c r="E12" s="23"/>
    </row>
    <row r="13" spans="1:7">
      <c r="A13" s="23" t="s">
        <v>19</v>
      </c>
      <c r="B13" s="23"/>
      <c r="C13" s="6" t="s">
        <v>14</v>
      </c>
      <c r="D13" s="6"/>
      <c r="E13" s="23"/>
    </row>
    <row r="14" spans="1:7">
      <c r="A14" s="23"/>
      <c r="B14" s="23"/>
      <c r="C14" s="23"/>
      <c r="D14" s="23"/>
      <c r="E14" s="23"/>
    </row>
    <row r="15" spans="1:7">
      <c r="A15" s="34" t="s">
        <v>18</v>
      </c>
      <c r="B15" s="23"/>
      <c r="C15" s="35">
        <f ca="1">(C7+C11)+(C8+C12)*INT(MAX(F21:F3533))</f>
        <v>54026.216502333191</v>
      </c>
      <c r="D15" s="36" t="s">
        <v>51</v>
      </c>
      <c r="E15" s="37">
        <f ca="1">TODAY()+15018.5-B9/24</f>
        <v>60094.5</v>
      </c>
    </row>
    <row r="16" spans="1:7">
      <c r="A16" s="38" t="s">
        <v>4</v>
      </c>
      <c r="B16" s="23"/>
      <c r="C16" s="39">
        <f ca="1">+C8+C12</f>
        <v>8.8504659007219235</v>
      </c>
      <c r="D16" s="36" t="s">
        <v>53</v>
      </c>
      <c r="E16" s="37">
        <f ca="1">ROUND(2*(E15-C15)/C16,0)/2+1</f>
        <v>686.5</v>
      </c>
    </row>
    <row r="17" spans="1:18" ht="13.5" thickBot="1">
      <c r="A17" s="36" t="s">
        <v>50</v>
      </c>
      <c r="B17" s="23"/>
      <c r="C17" s="23">
        <f>COUNT(C21:C2191)</f>
        <v>24</v>
      </c>
      <c r="D17" s="36" t="s">
        <v>52</v>
      </c>
      <c r="E17" s="40">
        <f ca="1">+C15+C16*E16-15018.5-C9/24</f>
        <v>45083.957176512129</v>
      </c>
    </row>
    <row r="18" spans="1:18">
      <c r="A18" s="38" t="s">
        <v>5</v>
      </c>
      <c r="B18" s="23"/>
      <c r="C18" s="41">
        <f ca="1">+C15</f>
        <v>54026.216502333191</v>
      </c>
      <c r="D18" s="42">
        <f ca="1">+C16</f>
        <v>8.8504659007219235</v>
      </c>
      <c r="E18" s="43" t="s">
        <v>56</v>
      </c>
    </row>
    <row r="19" spans="1:18" ht="13.5" thickTop="1">
      <c r="A19" s="44" t="s">
        <v>65</v>
      </c>
      <c r="E19" s="45">
        <v>21</v>
      </c>
    </row>
    <row r="20" spans="1:18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73</v>
      </c>
      <c r="I20" s="10" t="s">
        <v>76</v>
      </c>
      <c r="J20" s="10" t="s">
        <v>70</v>
      </c>
      <c r="K20" s="10" t="s">
        <v>68</v>
      </c>
      <c r="L20" s="10" t="s">
        <v>24</v>
      </c>
      <c r="M20" s="10" t="s">
        <v>63</v>
      </c>
      <c r="N20" s="10" t="s">
        <v>25</v>
      </c>
      <c r="O20" s="10" t="s">
        <v>23</v>
      </c>
      <c r="P20" s="9" t="s">
        <v>22</v>
      </c>
      <c r="Q20" s="7" t="s">
        <v>15</v>
      </c>
    </row>
    <row r="21" spans="1:18">
      <c r="A21" s="33" t="s">
        <v>84</v>
      </c>
      <c r="B21" t="s">
        <v>42</v>
      </c>
      <c r="C21" s="20">
        <v>16730.41</v>
      </c>
      <c r="D21" s="20" t="s">
        <v>76</v>
      </c>
      <c r="E21">
        <f t="shared" ref="E21:E44" si="0">+(C21-C$7)/C$8</f>
        <v>-1577.9839805841698</v>
      </c>
      <c r="F21">
        <f t="shared" ref="F21:F44" si="1">ROUND(2*E21,0)/2</f>
        <v>-1578</v>
      </c>
      <c r="G21">
        <f t="shared" ref="G21:G44" si="2">+C21-(C$7+F21*C$8)</f>
        <v>0.14178000000174507</v>
      </c>
      <c r="H21">
        <f>+G21</f>
        <v>0.14178000000174507</v>
      </c>
      <c r="O21">
        <f t="shared" ref="O21:O44" ca="1" si="3">+C$11+C$12*F21</f>
        <v>8.4976691003259275E-2</v>
      </c>
      <c r="Q21" s="2">
        <f t="shared" ref="Q21:Q44" si="4">+C21-15018.5</f>
        <v>1711.9099999999999</v>
      </c>
    </row>
    <row r="22" spans="1:18">
      <c r="A22" s="33" t="s">
        <v>84</v>
      </c>
      <c r="B22" t="s">
        <v>42</v>
      </c>
      <c r="C22" s="20">
        <v>18535.849999999999</v>
      </c>
      <c r="D22" s="20" t="s">
        <v>76</v>
      </c>
      <c r="E22">
        <f t="shared" si="0"/>
        <v>-1373.9912163253871</v>
      </c>
      <c r="F22">
        <f t="shared" si="1"/>
        <v>-1374</v>
      </c>
      <c r="G22">
        <f t="shared" si="2"/>
        <v>7.7740000000630971E-2</v>
      </c>
      <c r="H22">
        <f>+G22</f>
        <v>7.7740000000630971E-2</v>
      </c>
      <c r="O22">
        <f t="shared" ca="1" si="3"/>
        <v>7.5980438275844581E-2</v>
      </c>
      <c r="Q22" s="2">
        <f t="shared" si="4"/>
        <v>3517.3499999999985</v>
      </c>
    </row>
    <row r="23" spans="1:18">
      <c r="A23" s="33" t="s">
        <v>84</v>
      </c>
      <c r="B23" t="s">
        <v>42</v>
      </c>
      <c r="C23" s="20">
        <v>29165.45</v>
      </c>
      <c r="D23" s="20" t="s">
        <v>76</v>
      </c>
      <c r="E23">
        <f t="shared" si="0"/>
        <v>-172.97568162738631</v>
      </c>
      <c r="F23">
        <f t="shared" si="1"/>
        <v>-173</v>
      </c>
      <c r="G23">
        <f t="shared" si="2"/>
        <v>0.21523000000161119</v>
      </c>
      <c r="H23">
        <f>+G23</f>
        <v>0.21523000000161119</v>
      </c>
      <c r="O23">
        <f t="shared" ca="1" si="3"/>
        <v>2.301720530709438E-2</v>
      </c>
      <c r="Q23" s="2">
        <f t="shared" si="4"/>
        <v>14146.95</v>
      </c>
    </row>
    <row r="24" spans="1:18">
      <c r="A24" t="s">
        <v>60</v>
      </c>
      <c r="C24" s="29">
        <v>30696.363000000001</v>
      </c>
      <c r="D24" s="20"/>
      <c r="E24">
        <f t="shared" si="0"/>
        <v>-1.1298783910078955E-3</v>
      </c>
      <c r="F24">
        <f t="shared" si="1"/>
        <v>0</v>
      </c>
      <c r="G24">
        <f t="shared" si="2"/>
        <v>-9.9999999983992893E-3</v>
      </c>
      <c r="J24">
        <f>+G24</f>
        <v>-9.9999999983992893E-3</v>
      </c>
      <c r="O24">
        <f t="shared" ca="1" si="3"/>
        <v>1.5388030200022119E-2</v>
      </c>
      <c r="Q24" s="2">
        <f t="shared" si="4"/>
        <v>15677.863000000001</v>
      </c>
      <c r="R24" s="23" t="s">
        <v>61</v>
      </c>
    </row>
    <row r="25" spans="1:18">
      <c r="A25" t="s">
        <v>12</v>
      </c>
      <c r="C25" s="29">
        <v>30696.373</v>
      </c>
      <c r="D25" s="20"/>
      <c r="E25">
        <f t="shared" si="0"/>
        <v>0</v>
      </c>
      <c r="F25">
        <f t="shared" si="1"/>
        <v>0</v>
      </c>
      <c r="G25">
        <f t="shared" si="2"/>
        <v>0</v>
      </c>
      <c r="H25">
        <f t="shared" ref="H25:H36" si="5">+G25</f>
        <v>0</v>
      </c>
      <c r="O25">
        <f t="shared" ca="1" si="3"/>
        <v>1.5388030200022119E-2</v>
      </c>
      <c r="Q25" s="2">
        <f t="shared" si="4"/>
        <v>15677.873</v>
      </c>
    </row>
    <row r="26" spans="1:18">
      <c r="A26" t="s">
        <v>60</v>
      </c>
      <c r="C26" s="29">
        <v>31404.409</v>
      </c>
      <c r="D26" s="20"/>
      <c r="E26">
        <f t="shared" si="0"/>
        <v>79.999457658372236</v>
      </c>
      <c r="F26">
        <f t="shared" si="1"/>
        <v>80</v>
      </c>
      <c r="G26">
        <f t="shared" si="2"/>
        <v>-4.7999999987951014E-3</v>
      </c>
      <c r="H26">
        <f t="shared" si="5"/>
        <v>-4.7999999987951014E-3</v>
      </c>
      <c r="O26">
        <f t="shared" ca="1" si="3"/>
        <v>1.1860087953977142E-2</v>
      </c>
      <c r="Q26" s="2">
        <f t="shared" si="4"/>
        <v>16385.909</v>
      </c>
      <c r="R26" s="23" t="s">
        <v>61</v>
      </c>
    </row>
    <row r="27" spans="1:18">
      <c r="A27" t="s">
        <v>60</v>
      </c>
      <c r="C27" s="29">
        <v>31439.803</v>
      </c>
      <c r="D27" s="20"/>
      <c r="E27">
        <f t="shared" si="0"/>
        <v>83.998549236145749</v>
      </c>
      <c r="F27">
        <f t="shared" si="1"/>
        <v>84</v>
      </c>
      <c r="G27">
        <f t="shared" si="2"/>
        <v>-1.2839999999414431E-2</v>
      </c>
      <c r="H27">
        <f t="shared" si="5"/>
        <v>-1.2839999999414431E-2</v>
      </c>
      <c r="O27">
        <f t="shared" ca="1" si="3"/>
        <v>1.1683690841674893E-2</v>
      </c>
      <c r="Q27" s="2">
        <f t="shared" si="4"/>
        <v>16421.303</v>
      </c>
      <c r="R27" s="23" t="s">
        <v>61</v>
      </c>
    </row>
    <row r="28" spans="1:18">
      <c r="A28" t="s">
        <v>60</v>
      </c>
      <c r="C28" s="29">
        <v>32209.842000000001</v>
      </c>
      <c r="D28" s="20"/>
      <c r="E28">
        <f t="shared" si="0"/>
        <v>171.0035918834057</v>
      </c>
      <c r="F28">
        <f t="shared" si="1"/>
        <v>171</v>
      </c>
      <c r="G28">
        <f t="shared" si="2"/>
        <v>3.1790000000910368E-2</v>
      </c>
      <c r="H28">
        <f t="shared" si="5"/>
        <v>3.1790000000910368E-2</v>
      </c>
      <c r="O28">
        <f t="shared" ca="1" si="3"/>
        <v>7.8470536491009827E-3</v>
      </c>
      <c r="Q28" s="2">
        <f t="shared" si="4"/>
        <v>17191.342000000001</v>
      </c>
      <c r="R28" s="23" t="s">
        <v>61</v>
      </c>
    </row>
    <row r="29" spans="1:18">
      <c r="A29" t="s">
        <v>60</v>
      </c>
      <c r="C29" s="29">
        <v>32501.875</v>
      </c>
      <c r="D29" s="20"/>
      <c r="E29">
        <f t="shared" si="0"/>
        <v>203.99976950480826</v>
      </c>
      <c r="F29">
        <f t="shared" si="1"/>
        <v>204</v>
      </c>
      <c r="G29">
        <f t="shared" si="2"/>
        <v>-2.0399999993969686E-3</v>
      </c>
      <c r="H29">
        <f t="shared" si="5"/>
        <v>-2.0399999993969686E-3</v>
      </c>
      <c r="O29">
        <f t="shared" ca="1" si="3"/>
        <v>6.3917774726074301E-3</v>
      </c>
      <c r="Q29" s="2">
        <f t="shared" si="4"/>
        <v>17483.375</v>
      </c>
      <c r="R29" s="23" t="s">
        <v>61</v>
      </c>
    </row>
    <row r="30" spans="1:18">
      <c r="A30" t="s">
        <v>60</v>
      </c>
      <c r="C30" s="29">
        <v>32554.955999999998</v>
      </c>
      <c r="D30" s="20"/>
      <c r="E30">
        <f t="shared" si="0"/>
        <v>209.99727699307709</v>
      </c>
      <c r="F30">
        <f t="shared" si="1"/>
        <v>210</v>
      </c>
      <c r="G30">
        <f t="shared" si="2"/>
        <v>-2.4100000002363231E-2</v>
      </c>
      <c r="H30">
        <f t="shared" si="5"/>
        <v>-2.4100000002363231E-2</v>
      </c>
      <c r="O30">
        <f t="shared" ca="1" si="3"/>
        <v>6.1271818041540565E-3</v>
      </c>
      <c r="Q30" s="2">
        <f t="shared" si="4"/>
        <v>17536.455999999998</v>
      </c>
      <c r="R30" s="23" t="s">
        <v>61</v>
      </c>
    </row>
    <row r="31" spans="1:18">
      <c r="A31" t="s">
        <v>60</v>
      </c>
      <c r="C31" s="29">
        <v>34360.521000000001</v>
      </c>
      <c r="D31" s="20"/>
      <c r="E31">
        <f t="shared" si="0"/>
        <v>414.00416473175005</v>
      </c>
      <c r="F31">
        <f t="shared" si="1"/>
        <v>414</v>
      </c>
      <c r="G31">
        <f t="shared" si="2"/>
        <v>3.6860000000160653E-2</v>
      </c>
      <c r="H31">
        <f t="shared" si="5"/>
        <v>3.6860000000160653E-2</v>
      </c>
      <c r="O31">
        <f t="shared" ca="1" si="3"/>
        <v>-2.8690709232606342E-3</v>
      </c>
      <c r="Q31" s="2">
        <f t="shared" si="4"/>
        <v>19342.021000000001</v>
      </c>
      <c r="R31" s="23" t="s">
        <v>61</v>
      </c>
    </row>
    <row r="32" spans="1:18">
      <c r="A32" t="s">
        <v>62</v>
      </c>
      <c r="C32" s="29">
        <v>35732.32</v>
      </c>
      <c r="D32" s="20"/>
      <c r="E32">
        <f t="shared" si="0"/>
        <v>569.00076944718444</v>
      </c>
      <c r="F32">
        <f t="shared" si="1"/>
        <v>569</v>
      </c>
      <c r="G32">
        <f t="shared" si="2"/>
        <v>6.8099999989499338E-3</v>
      </c>
      <c r="H32">
        <f t="shared" si="5"/>
        <v>6.8099999989499338E-3</v>
      </c>
      <c r="O32">
        <f t="shared" ca="1" si="3"/>
        <v>-9.7044590249727742E-3</v>
      </c>
      <c r="Q32" s="2">
        <f t="shared" si="4"/>
        <v>20713.82</v>
      </c>
      <c r="R32" s="23" t="s">
        <v>64</v>
      </c>
    </row>
    <row r="33" spans="1:18">
      <c r="A33" t="s">
        <v>62</v>
      </c>
      <c r="C33" s="29">
        <v>35838.521999999997</v>
      </c>
      <c r="D33" s="20"/>
      <c r="E33">
        <f t="shared" si="0"/>
        <v>581.00030393728696</v>
      </c>
      <c r="F33">
        <f t="shared" si="1"/>
        <v>581</v>
      </c>
      <c r="G33">
        <f t="shared" si="2"/>
        <v>2.6899999938905239E-3</v>
      </c>
      <c r="H33">
        <f t="shared" si="5"/>
        <v>2.6899999938905239E-3</v>
      </c>
      <c r="O33">
        <f t="shared" ca="1" si="3"/>
        <v>-1.0233650361879522E-2</v>
      </c>
      <c r="Q33" s="2">
        <f t="shared" si="4"/>
        <v>20820.021999999997</v>
      </c>
      <c r="R33" s="23" t="s">
        <v>64</v>
      </c>
    </row>
    <row r="34" spans="1:18">
      <c r="A34" t="s">
        <v>62</v>
      </c>
      <c r="C34" s="29">
        <v>36077.480000000003</v>
      </c>
      <c r="D34" s="20"/>
      <c r="E34">
        <f t="shared" si="0"/>
        <v>607.99965199745589</v>
      </c>
      <c r="F34">
        <f t="shared" si="1"/>
        <v>608</v>
      </c>
      <c r="G34">
        <f t="shared" si="2"/>
        <v>-3.0799999949522316E-3</v>
      </c>
      <c r="H34">
        <f t="shared" si="5"/>
        <v>-3.0799999949522316E-3</v>
      </c>
      <c r="O34">
        <f t="shared" ca="1" si="3"/>
        <v>-1.14243308699197E-2</v>
      </c>
      <c r="Q34" s="2">
        <f t="shared" si="4"/>
        <v>21058.980000000003</v>
      </c>
      <c r="R34" s="23" t="s">
        <v>64</v>
      </c>
    </row>
    <row r="35" spans="1:18">
      <c r="A35" t="s">
        <v>62</v>
      </c>
      <c r="C35" s="29">
        <v>36112.883999999998</v>
      </c>
      <c r="D35" s="20"/>
      <c r="E35">
        <f t="shared" si="0"/>
        <v>611.99987345362001</v>
      </c>
      <c r="F35">
        <f t="shared" si="1"/>
        <v>612</v>
      </c>
      <c r="G35">
        <f t="shared" si="2"/>
        <v>-1.1200000008102506E-3</v>
      </c>
      <c r="H35">
        <f t="shared" si="5"/>
        <v>-1.1200000008102506E-3</v>
      </c>
      <c r="O35">
        <f t="shared" ca="1" si="3"/>
        <v>-1.160072798222195E-2</v>
      </c>
      <c r="Q35" s="2">
        <f t="shared" si="4"/>
        <v>21094.383999999998</v>
      </c>
      <c r="R35" s="23" t="s">
        <v>64</v>
      </c>
    </row>
    <row r="36" spans="1:18">
      <c r="A36" t="s">
        <v>62</v>
      </c>
      <c r="C36" s="29">
        <v>36174.834999999999</v>
      </c>
      <c r="D36" s="20"/>
      <c r="E36">
        <f t="shared" si="0"/>
        <v>618.99958307487361</v>
      </c>
      <c r="F36">
        <f t="shared" si="1"/>
        <v>619</v>
      </c>
      <c r="G36">
        <f t="shared" si="2"/>
        <v>-3.6899999977322295E-3</v>
      </c>
      <c r="H36">
        <f t="shared" si="5"/>
        <v>-3.6899999977322295E-3</v>
      </c>
      <c r="O36">
        <f t="shared" ca="1" si="3"/>
        <v>-1.1909422928750883E-2</v>
      </c>
      <c r="Q36" s="2">
        <f t="shared" si="4"/>
        <v>21156.334999999999</v>
      </c>
      <c r="R36" s="23" t="s">
        <v>64</v>
      </c>
    </row>
    <row r="37" spans="1:18">
      <c r="A37" s="33" t="s">
        <v>132</v>
      </c>
      <c r="B37" t="s">
        <v>42</v>
      </c>
      <c r="C37" s="20">
        <v>37909.525999999998</v>
      </c>
      <c r="D37" s="20" t="s">
        <v>76</v>
      </c>
      <c r="E37">
        <f t="shared" si="0"/>
        <v>814.99857070383496</v>
      </c>
      <c r="F37">
        <f t="shared" si="1"/>
        <v>815</v>
      </c>
      <c r="G37">
        <f t="shared" si="2"/>
        <v>-1.2650000004214235E-2</v>
      </c>
      <c r="I37">
        <f t="shared" ref="I37:I43" si="6">+G37</f>
        <v>-1.2650000004214235E-2</v>
      </c>
      <c r="O37">
        <f t="shared" ca="1" si="3"/>
        <v>-2.0552881431561074E-2</v>
      </c>
      <c r="Q37" s="2">
        <f t="shared" si="4"/>
        <v>22891.025999999998</v>
      </c>
    </row>
    <row r="38" spans="1:18">
      <c r="A38" s="33" t="s">
        <v>132</v>
      </c>
      <c r="B38" t="s">
        <v>42</v>
      </c>
      <c r="C38" s="20">
        <v>38042.235999999997</v>
      </c>
      <c r="D38" s="20" t="s">
        <v>76</v>
      </c>
      <c r="E38">
        <f t="shared" si="0"/>
        <v>829.99318683330091</v>
      </c>
      <c r="F38">
        <f t="shared" si="1"/>
        <v>830</v>
      </c>
      <c r="G38">
        <f t="shared" si="2"/>
        <v>-6.0300000004644971E-2</v>
      </c>
      <c r="I38">
        <f t="shared" si="6"/>
        <v>-6.0300000004644971E-2</v>
      </c>
      <c r="O38">
        <f t="shared" ca="1" si="3"/>
        <v>-2.1214370602694509E-2</v>
      </c>
      <c r="Q38" s="2">
        <f t="shared" si="4"/>
        <v>23023.735999999997</v>
      </c>
    </row>
    <row r="39" spans="1:18">
      <c r="A39" s="33" t="s">
        <v>132</v>
      </c>
      <c r="B39" t="s">
        <v>42</v>
      </c>
      <c r="C39" s="20">
        <v>38325.374000000003</v>
      </c>
      <c r="D39" s="20" t="s">
        <v>76</v>
      </c>
      <c r="E39">
        <f t="shared" si="0"/>
        <v>861.98433762574177</v>
      </c>
      <c r="F39">
        <f t="shared" si="1"/>
        <v>862</v>
      </c>
      <c r="G39">
        <f t="shared" si="2"/>
        <v>-0.13861999999789987</v>
      </c>
      <c r="I39">
        <f t="shared" si="6"/>
        <v>-0.13861999999789987</v>
      </c>
      <c r="O39">
        <f t="shared" ca="1" si="3"/>
        <v>-2.2625547501112495E-2</v>
      </c>
      <c r="Q39" s="2">
        <f t="shared" si="4"/>
        <v>23306.874000000003</v>
      </c>
    </row>
    <row r="40" spans="1:18">
      <c r="A40" s="33" t="s">
        <v>132</v>
      </c>
      <c r="B40" t="s">
        <v>42</v>
      </c>
      <c r="C40" s="59">
        <v>38617.546999999999</v>
      </c>
      <c r="D40" s="59" t="s">
        <v>76</v>
      </c>
      <c r="E40">
        <f t="shared" si="0"/>
        <v>894.99633354462048</v>
      </c>
      <c r="F40">
        <f t="shared" si="1"/>
        <v>895</v>
      </c>
      <c r="G40">
        <f t="shared" si="2"/>
        <v>-3.2449999998789281E-2</v>
      </c>
      <c r="I40">
        <f t="shared" si="6"/>
        <v>-3.2449999998789281E-2</v>
      </c>
      <c r="O40">
        <f t="shared" ca="1" si="3"/>
        <v>-2.4080823677606049E-2</v>
      </c>
      <c r="Q40" s="2">
        <f t="shared" si="4"/>
        <v>23599.046999999999</v>
      </c>
    </row>
    <row r="41" spans="1:18">
      <c r="A41" s="15" t="s">
        <v>132</v>
      </c>
      <c r="B41" s="16" t="s">
        <v>42</v>
      </c>
      <c r="C41" s="60">
        <v>38670.449000000001</v>
      </c>
      <c r="D41" s="61" t="s">
        <v>76</v>
      </c>
      <c r="E41">
        <f t="shared" si="0"/>
        <v>900.97361620968752</v>
      </c>
      <c r="F41">
        <f t="shared" si="1"/>
        <v>901</v>
      </c>
      <c r="G41">
        <f t="shared" si="2"/>
        <v>-0.23350999999820488</v>
      </c>
      <c r="I41">
        <f t="shared" si="6"/>
        <v>-0.23350999999820488</v>
      </c>
      <c r="O41">
        <f t="shared" ca="1" si="3"/>
        <v>-2.4345419346059424E-2</v>
      </c>
      <c r="Q41" s="2">
        <f t="shared" si="4"/>
        <v>23651.949000000001</v>
      </c>
    </row>
    <row r="42" spans="1:18">
      <c r="A42" s="19" t="s">
        <v>132</v>
      </c>
      <c r="B42" s="16" t="s">
        <v>42</v>
      </c>
      <c r="C42" s="60">
        <v>39051.413999999997</v>
      </c>
      <c r="D42" s="60" t="s">
        <v>76</v>
      </c>
      <c r="E42">
        <f t="shared" si="0"/>
        <v>944.01802833960949</v>
      </c>
      <c r="F42">
        <f t="shared" si="1"/>
        <v>944</v>
      </c>
      <c r="G42">
        <f t="shared" si="2"/>
        <v>0.15956000000005588</v>
      </c>
      <c r="I42">
        <f t="shared" si="6"/>
        <v>0.15956000000005588</v>
      </c>
      <c r="O42">
        <f t="shared" ca="1" si="3"/>
        <v>-2.62416883033086E-2</v>
      </c>
      <c r="Q42" s="2">
        <f t="shared" si="4"/>
        <v>24032.913999999997</v>
      </c>
    </row>
    <row r="43" spans="1:18">
      <c r="A43" s="15" t="s">
        <v>132</v>
      </c>
      <c r="B43" s="16" t="s">
        <v>42</v>
      </c>
      <c r="C43" s="60">
        <v>39803.258000000002</v>
      </c>
      <c r="D43" s="61" t="s">
        <v>76</v>
      </c>
      <c r="E43">
        <f t="shared" si="0"/>
        <v>1028.9672572541019</v>
      </c>
      <c r="F43">
        <f t="shared" si="1"/>
        <v>1029</v>
      </c>
      <c r="G43">
        <f t="shared" si="2"/>
        <v>-0.28978999999526422</v>
      </c>
      <c r="I43">
        <f t="shared" si="6"/>
        <v>-0.28978999999526422</v>
      </c>
      <c r="O43">
        <f t="shared" ca="1" si="3"/>
        <v>-2.9990126939731389E-2</v>
      </c>
      <c r="Q43" s="2">
        <f t="shared" si="4"/>
        <v>24784.758000000002</v>
      </c>
    </row>
    <row r="44" spans="1:18">
      <c r="A44" s="27" t="s">
        <v>59</v>
      </c>
      <c r="B44" s="28" t="s">
        <v>42</v>
      </c>
      <c r="C44" s="29">
        <v>54026.404900000001</v>
      </c>
      <c r="D44" s="20">
        <v>2.2000000000000001E-3</v>
      </c>
      <c r="E44">
        <f t="shared" si="0"/>
        <v>2636.0098909554367</v>
      </c>
      <c r="F44">
        <f t="shared" si="1"/>
        <v>2636</v>
      </c>
      <c r="G44">
        <f t="shared" si="2"/>
        <v>8.7540000000444707E-2</v>
      </c>
      <c r="K44">
        <f>+G44</f>
        <v>8.7540000000444707E-2</v>
      </c>
      <c r="O44">
        <f t="shared" ca="1" si="3"/>
        <v>-0.10085766680715985</v>
      </c>
      <c r="Q44" s="2">
        <f t="shared" si="4"/>
        <v>39007.904900000001</v>
      </c>
    </row>
    <row r="45" spans="1:18">
      <c r="A45" s="19"/>
      <c r="B45" s="16"/>
      <c r="C45" s="17"/>
      <c r="D45" s="17"/>
      <c r="E45" s="13"/>
      <c r="G45" s="14"/>
      <c r="I45" s="21"/>
      <c r="Q45" s="2"/>
    </row>
    <row r="46" spans="1:18">
      <c r="A46" s="15"/>
      <c r="B46" s="16"/>
      <c r="C46" s="17"/>
      <c r="D46" s="18"/>
      <c r="E46" s="13"/>
      <c r="G46" s="14"/>
      <c r="I46" s="21"/>
      <c r="Q46" s="2"/>
    </row>
    <row r="47" spans="1:18">
      <c r="A47" s="19"/>
      <c r="B47" s="16"/>
      <c r="C47" s="17"/>
      <c r="D47" s="17"/>
      <c r="E47" s="13"/>
      <c r="G47" s="14"/>
      <c r="I47" s="21"/>
      <c r="Q47" s="2"/>
    </row>
    <row r="48" spans="1:18">
      <c r="C48" s="20"/>
      <c r="D48" s="20"/>
      <c r="E48" s="13"/>
      <c r="G48" s="14"/>
      <c r="L48" s="14"/>
      <c r="Q48" s="2"/>
    </row>
    <row r="49" spans="1:17">
      <c r="A49" s="23"/>
      <c r="B49" s="22"/>
      <c r="C49" s="20"/>
      <c r="D49" s="20"/>
      <c r="E49" s="13"/>
      <c r="G49" s="14"/>
      <c r="I49" s="14"/>
      <c r="Q49" s="2"/>
    </row>
    <row r="50" spans="1:17">
      <c r="D50" s="2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D17" sqref="D1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26</v>
      </c>
      <c r="C1" t="s">
        <v>27</v>
      </c>
      <c r="D1" s="11" t="s">
        <v>28</v>
      </c>
    </row>
    <row r="2" spans="1:4">
      <c r="A2" t="s">
        <v>29</v>
      </c>
      <c r="B2" t="s">
        <v>30</v>
      </c>
    </row>
    <row r="4" spans="1:4">
      <c r="A4" s="8" t="s">
        <v>0</v>
      </c>
      <c r="C4" s="3">
        <v>29880.74</v>
      </c>
      <c r="D4" s="4">
        <v>0.93510040000000005</v>
      </c>
    </row>
    <row r="6" spans="1:4">
      <c r="A6" s="8" t="s">
        <v>1</v>
      </c>
    </row>
    <row r="7" spans="1:4">
      <c r="A7" t="s">
        <v>2</v>
      </c>
      <c r="C7">
        <v>52968.277399999999</v>
      </c>
    </row>
    <row r="8" spans="1:4">
      <c r="A8" t="s">
        <v>3</v>
      </c>
      <c r="C8">
        <v>0.9350971380974894</v>
      </c>
    </row>
    <row r="9" spans="1:4">
      <c r="A9" t="s">
        <v>31</v>
      </c>
      <c r="C9">
        <v>0.2</v>
      </c>
    </row>
    <row r="10" spans="1:4" ht="13.5" thickBot="1">
      <c r="C10" s="7" t="s">
        <v>20</v>
      </c>
      <c r="D10" s="7" t="s">
        <v>21</v>
      </c>
    </row>
    <row r="11" spans="1:4">
      <c r="A11" t="s">
        <v>16</v>
      </c>
      <c r="C11">
        <f>INTERCEPT(G21:G99,F21:F99)</f>
        <v>8.2624385553466458E-3</v>
      </c>
      <c r="D11" s="6"/>
    </row>
    <row r="12" spans="1:4">
      <c r="A12" t="s">
        <v>17</v>
      </c>
      <c r="C12">
        <f>SLOPE(G21:G99,F21:F99)</f>
        <v>4.248964251438488E-7</v>
      </c>
      <c r="D12" s="6"/>
    </row>
    <row r="13" spans="1:4">
      <c r="A13" t="s">
        <v>19</v>
      </c>
      <c r="C13" s="6" t="s">
        <v>14</v>
      </c>
      <c r="D13" s="6"/>
    </row>
    <row r="15" spans="1:4">
      <c r="A15" s="5" t="s">
        <v>18</v>
      </c>
      <c r="C15">
        <v>52968.277415999997</v>
      </c>
      <c r="D15">
        <f>MAX(C21:C38)</f>
        <v>52218.331200000001</v>
      </c>
    </row>
    <row r="16" spans="1:4">
      <c r="A16" s="8" t="s">
        <v>4</v>
      </c>
      <c r="C16">
        <f>+C8+C12</f>
        <v>0.93509756299391456</v>
      </c>
      <c r="D16">
        <f>+C$8+D$12+2*D$13*MAX(G21:G38)</f>
        <v>0.9350971380974894</v>
      </c>
    </row>
    <row r="17" spans="1:17" ht="13.5" thickBot="1">
      <c r="A17" t="s">
        <v>158</v>
      </c>
      <c r="C17">
        <f>COUNT(C21:C200)</f>
        <v>27</v>
      </c>
    </row>
    <row r="18" spans="1:17">
      <c r="A18" s="8" t="s">
        <v>5</v>
      </c>
      <c r="C18" s="3">
        <f>+C15</f>
        <v>52968.277415999997</v>
      </c>
      <c r="D18" s="4">
        <f>+C16</f>
        <v>0.93509756299391456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47</v>
      </c>
      <c r="J20" s="10" t="s">
        <v>46</v>
      </c>
      <c r="K20" s="10" t="s">
        <v>32</v>
      </c>
      <c r="L20" s="10" t="s">
        <v>49</v>
      </c>
      <c r="M20" s="10" t="s">
        <v>24</v>
      </c>
      <c r="N20" s="10" t="s">
        <v>25</v>
      </c>
      <c r="O20" s="10" t="s">
        <v>23</v>
      </c>
      <c r="P20" s="9" t="s">
        <v>22</v>
      </c>
      <c r="Q20" s="7" t="s">
        <v>15</v>
      </c>
    </row>
    <row r="21" spans="1:17">
      <c r="A21" t="s">
        <v>12</v>
      </c>
      <c r="C21">
        <v>29880.74</v>
      </c>
      <c r="E21">
        <f t="shared" ref="E21:E47" si="0">+(C21-C$7)/C$8</f>
        <v>-24689.988301079567</v>
      </c>
      <c r="F21">
        <f t="shared" ref="F21:F47" si="1">ROUND(2*E21,0)/2</f>
        <v>-24690</v>
      </c>
      <c r="G21">
        <f t="shared" ref="G21:G47" si="2">+C21-(C$7+F21*C$8)</f>
        <v>1.0939627016341547E-2</v>
      </c>
      <c r="H21">
        <f>+G21</f>
        <v>1.0939627016341547E-2</v>
      </c>
      <c r="O21">
        <f t="shared" ref="O21:O47" si="3">+C$11+C$12*F21</f>
        <v>-2.2282541814549819E-3</v>
      </c>
      <c r="Q21" s="2">
        <f t="shared" ref="Q21:Q47" si="4">+C21-15018.5</f>
        <v>14862.240000000002</v>
      </c>
    </row>
    <row r="22" spans="1:17">
      <c r="A22" t="s">
        <v>33</v>
      </c>
      <c r="C22">
        <v>38643.491999999998</v>
      </c>
      <c r="E22">
        <f t="shared" si="0"/>
        <v>-15319.034586229862</v>
      </c>
      <c r="F22">
        <f t="shared" si="1"/>
        <v>-15319</v>
      </c>
      <c r="G22">
        <f t="shared" si="2"/>
        <v>-3.2341484562493861E-2</v>
      </c>
      <c r="N22">
        <f>G22</f>
        <v>-3.2341484562493861E-2</v>
      </c>
      <c r="O22">
        <f t="shared" si="3"/>
        <v>1.7534502185680258E-3</v>
      </c>
      <c r="Q22" s="2">
        <f t="shared" si="4"/>
        <v>23624.991999999998</v>
      </c>
    </row>
    <row r="23" spans="1:17">
      <c r="A23" t="s">
        <v>34</v>
      </c>
      <c r="C23">
        <v>39033.447999999997</v>
      </c>
      <c r="D23" s="6" t="s">
        <v>14</v>
      </c>
      <c r="E23">
        <f t="shared" si="0"/>
        <v>-14902.012670417578</v>
      </c>
      <c r="F23">
        <f t="shared" si="1"/>
        <v>-14902</v>
      </c>
      <c r="G23">
        <f t="shared" si="2"/>
        <v>-1.1848071218992118E-2</v>
      </c>
      <c r="I23">
        <f t="shared" ref="I23:I28" si="5">G23</f>
        <v>-1.1848071218992118E-2</v>
      </c>
      <c r="O23">
        <f t="shared" si="3"/>
        <v>1.9306320278530114E-3</v>
      </c>
      <c r="Q23" s="2">
        <f t="shared" si="4"/>
        <v>24014.947999999997</v>
      </c>
    </row>
    <row r="24" spans="1:17">
      <c r="A24" t="s">
        <v>34</v>
      </c>
      <c r="C24">
        <v>41598.442999999999</v>
      </c>
      <c r="D24" s="6" t="s">
        <v>14</v>
      </c>
      <c r="E24">
        <f t="shared" si="0"/>
        <v>-12158.987485655878</v>
      </c>
      <c r="F24">
        <f t="shared" si="1"/>
        <v>-12159</v>
      </c>
      <c r="G24">
        <f t="shared" si="2"/>
        <v>1.1702127376338467E-2</v>
      </c>
      <c r="I24">
        <f t="shared" si="5"/>
        <v>1.1702127376338467E-2</v>
      </c>
      <c r="O24">
        <f t="shared" si="3"/>
        <v>3.0961229220225883E-3</v>
      </c>
      <c r="Q24" s="2">
        <f t="shared" si="4"/>
        <v>26579.942999999999</v>
      </c>
    </row>
    <row r="25" spans="1:17">
      <c r="A25" t="s">
        <v>34</v>
      </c>
      <c r="C25">
        <v>41599.375999999997</v>
      </c>
      <c r="D25" s="6" t="s">
        <v>14</v>
      </c>
      <c r="E25">
        <f t="shared" si="0"/>
        <v>-12157.989728351331</v>
      </c>
      <c r="F25">
        <f t="shared" si="1"/>
        <v>-12158</v>
      </c>
      <c r="G25">
        <f t="shared" si="2"/>
        <v>9.6049892745213583E-3</v>
      </c>
      <c r="I25">
        <f t="shared" si="5"/>
        <v>9.6049892745213583E-3</v>
      </c>
      <c r="O25">
        <f t="shared" si="3"/>
        <v>3.0965478184477322E-3</v>
      </c>
      <c r="Q25" s="2">
        <f t="shared" si="4"/>
        <v>26580.875999999997</v>
      </c>
    </row>
    <row r="26" spans="1:17">
      <c r="A26" t="s">
        <v>34</v>
      </c>
      <c r="C26">
        <v>41600.307999999997</v>
      </c>
      <c r="D26" s="6" t="s">
        <v>14</v>
      </c>
      <c r="E26">
        <f t="shared" si="0"/>
        <v>-12156.993040454396</v>
      </c>
      <c r="F26">
        <f t="shared" si="1"/>
        <v>-12157</v>
      </c>
      <c r="G26">
        <f t="shared" si="2"/>
        <v>6.5078511761385016E-3</v>
      </c>
      <c r="I26">
        <f t="shared" si="5"/>
        <v>6.5078511761385016E-3</v>
      </c>
      <c r="O26">
        <f t="shared" si="3"/>
        <v>3.0969727148728761E-3</v>
      </c>
      <c r="Q26" s="2">
        <f t="shared" si="4"/>
        <v>26581.807999999997</v>
      </c>
    </row>
    <row r="27" spans="1:17">
      <c r="A27" t="s">
        <v>34</v>
      </c>
      <c r="C27">
        <v>41959.374000000003</v>
      </c>
      <c r="D27" s="6" t="s">
        <v>14</v>
      </c>
      <c r="E27">
        <f t="shared" si="0"/>
        <v>-11773.005125861322</v>
      </c>
      <c r="F27">
        <f t="shared" si="1"/>
        <v>-11773</v>
      </c>
      <c r="G27">
        <f t="shared" si="2"/>
        <v>-4.7931782537489198E-3</v>
      </c>
      <c r="I27">
        <f t="shared" si="5"/>
        <v>-4.7931782537489198E-3</v>
      </c>
      <c r="O27">
        <f t="shared" si="3"/>
        <v>3.260132942128114E-3</v>
      </c>
      <c r="Q27" s="2">
        <f t="shared" si="4"/>
        <v>26940.874000000003</v>
      </c>
    </row>
    <row r="28" spans="1:17">
      <c r="A28" t="s">
        <v>34</v>
      </c>
      <c r="C28">
        <v>41960.324000000001</v>
      </c>
      <c r="D28" s="6" t="s">
        <v>14</v>
      </c>
      <c r="E28">
        <f t="shared" si="0"/>
        <v>-11771.989188627325</v>
      </c>
      <c r="F28">
        <f t="shared" si="1"/>
        <v>-11772</v>
      </c>
      <c r="G28">
        <f t="shared" si="2"/>
        <v>1.0109683644259349E-2</v>
      </c>
      <c r="I28">
        <f t="shared" si="5"/>
        <v>1.0109683644259349E-2</v>
      </c>
      <c r="O28">
        <f t="shared" si="3"/>
        <v>3.2605578385532579E-3</v>
      </c>
      <c r="Q28" s="2">
        <f t="shared" si="4"/>
        <v>26941.824000000001</v>
      </c>
    </row>
    <row r="29" spans="1:17">
      <c r="A29" t="s">
        <v>35</v>
      </c>
      <c r="C29">
        <v>42652.328000000001</v>
      </c>
      <c r="E29">
        <f t="shared" si="0"/>
        <v>-11031.954841599032</v>
      </c>
      <c r="F29">
        <f t="shared" si="1"/>
        <v>-11032</v>
      </c>
      <c r="G29">
        <f t="shared" si="2"/>
        <v>4.2227491503581405E-2</v>
      </c>
      <c r="N29">
        <f>G29</f>
        <v>4.2227491503581405E-2</v>
      </c>
      <c r="O29">
        <f t="shared" si="3"/>
        <v>3.5749811931597058E-3</v>
      </c>
      <c r="Q29" s="2">
        <f t="shared" si="4"/>
        <v>27633.828000000001</v>
      </c>
    </row>
    <row r="30" spans="1:17">
      <c r="A30" t="s">
        <v>34</v>
      </c>
      <c r="C30">
        <v>47060.345500000003</v>
      </c>
      <c r="D30" s="6" t="s">
        <v>14</v>
      </c>
      <c r="E30">
        <f t="shared" si="0"/>
        <v>-6317.9873612061674</v>
      </c>
      <c r="F30">
        <f t="shared" si="1"/>
        <v>-6318</v>
      </c>
      <c r="G30">
        <f t="shared" si="2"/>
        <v>1.1818499944638461E-2</v>
      </c>
      <c r="I30">
        <f>G30</f>
        <v>1.1818499944638461E-2</v>
      </c>
      <c r="O30">
        <f t="shared" si="3"/>
        <v>5.5779429412878088E-3</v>
      </c>
      <c r="Q30" s="2">
        <f t="shared" si="4"/>
        <v>32041.845500000003</v>
      </c>
    </row>
    <row r="31" spans="1:17">
      <c r="A31" t="s">
        <v>36</v>
      </c>
      <c r="C31">
        <v>47804.667000000001</v>
      </c>
      <c r="D31" s="6" t="s">
        <v>14</v>
      </c>
      <c r="E31">
        <f t="shared" si="0"/>
        <v>-5522.0042812938873</v>
      </c>
      <c r="F31">
        <f t="shared" si="1"/>
        <v>-5522</v>
      </c>
      <c r="G31">
        <f t="shared" si="2"/>
        <v>-4.0034256599028595E-3</v>
      </c>
      <c r="I31">
        <f>G31</f>
        <v>-4.0034256599028595E-3</v>
      </c>
      <c r="O31">
        <f t="shared" si="3"/>
        <v>5.9161604957023127E-3</v>
      </c>
      <c r="Q31" s="2">
        <f t="shared" si="4"/>
        <v>32786.167000000001</v>
      </c>
    </row>
    <row r="32" spans="1:17">
      <c r="A32" t="s">
        <v>37</v>
      </c>
      <c r="C32">
        <v>47851.429700000001</v>
      </c>
      <c r="E32">
        <f t="shared" si="0"/>
        <v>-5471.995893828238</v>
      </c>
      <c r="F32">
        <f t="shared" si="1"/>
        <v>-5472</v>
      </c>
      <c r="G32">
        <f t="shared" si="2"/>
        <v>3.8396694653783925E-3</v>
      </c>
      <c r="J32">
        <f>G32</f>
        <v>3.8396694653783925E-3</v>
      </c>
      <c r="O32">
        <f t="shared" si="3"/>
        <v>5.9374053169595053E-3</v>
      </c>
      <c r="Q32" s="2">
        <f t="shared" si="4"/>
        <v>32832.929700000001</v>
      </c>
    </row>
    <row r="33" spans="1:17">
      <c r="A33" t="s">
        <v>38</v>
      </c>
      <c r="C33">
        <v>48180.579299999998</v>
      </c>
      <c r="E33">
        <f t="shared" si="0"/>
        <v>-5120.0008052006842</v>
      </c>
      <c r="F33">
        <f t="shared" si="1"/>
        <v>-5120</v>
      </c>
      <c r="G33">
        <f t="shared" si="2"/>
        <v>-7.5294085399946198E-4</v>
      </c>
      <c r="J33">
        <f>G33</f>
        <v>-7.5294085399946198E-4</v>
      </c>
      <c r="O33">
        <f t="shared" si="3"/>
        <v>6.0869688586101395E-3</v>
      </c>
      <c r="Q33" s="2">
        <f t="shared" si="4"/>
        <v>33162.079299999998</v>
      </c>
    </row>
    <row r="34" spans="1:17">
      <c r="A34" t="s">
        <v>38</v>
      </c>
      <c r="C34">
        <v>48180.580300000001</v>
      </c>
      <c r="E34">
        <f t="shared" si="0"/>
        <v>-5119.9997357930661</v>
      </c>
      <c r="F34">
        <f t="shared" si="1"/>
        <v>-5120</v>
      </c>
      <c r="G34">
        <f t="shared" si="2"/>
        <v>2.4705914984224364E-4</v>
      </c>
      <c r="J34">
        <f>G34</f>
        <v>2.4705914984224364E-4</v>
      </c>
      <c r="O34">
        <f t="shared" si="3"/>
        <v>6.0869688586101395E-3</v>
      </c>
      <c r="Q34" s="2">
        <f t="shared" si="4"/>
        <v>33162.080300000001</v>
      </c>
    </row>
    <row r="35" spans="1:17">
      <c r="A35" t="s">
        <v>34</v>
      </c>
      <c r="C35">
        <v>48209.568899999998</v>
      </c>
      <c r="D35" s="6" t="s">
        <v>14</v>
      </c>
      <c r="E35">
        <f t="shared" si="0"/>
        <v>-5088.9991062125109</v>
      </c>
      <c r="F35">
        <f t="shared" si="1"/>
        <v>-5089</v>
      </c>
      <c r="G35">
        <f t="shared" si="2"/>
        <v>8.3577811892610043E-4</v>
      </c>
      <c r="I35">
        <f>G35</f>
        <v>8.3577811892610043E-4</v>
      </c>
      <c r="O35">
        <f t="shared" si="3"/>
        <v>6.1001406477895993E-3</v>
      </c>
      <c r="Q35" s="2">
        <f t="shared" si="4"/>
        <v>33191.068899999998</v>
      </c>
    </row>
    <row r="36" spans="1:17">
      <c r="A36" t="s">
        <v>39</v>
      </c>
      <c r="C36">
        <v>50013.370999999999</v>
      </c>
      <c r="D36" s="6">
        <v>2.2000000000000001E-3</v>
      </c>
      <c r="E36">
        <f t="shared" si="0"/>
        <v>-3159.9994049943648</v>
      </c>
      <c r="F36">
        <f t="shared" si="1"/>
        <v>-3160</v>
      </c>
      <c r="G36">
        <f t="shared" si="2"/>
        <v>5.5638806952629238E-4</v>
      </c>
      <c r="I36">
        <f>G36</f>
        <v>5.5638806952629238E-4</v>
      </c>
      <c r="O36">
        <f t="shared" si="3"/>
        <v>6.9197658518920834E-3</v>
      </c>
      <c r="Q36" s="2">
        <f t="shared" si="4"/>
        <v>34994.870999999999</v>
      </c>
    </row>
    <row r="37" spans="1:17">
      <c r="A37" s="12" t="s">
        <v>40</v>
      </c>
      <c r="C37">
        <v>51468.3842</v>
      </c>
      <c r="D37" s="6">
        <v>5.0000000000000001E-4</v>
      </c>
      <c r="E37">
        <f t="shared" si="0"/>
        <v>-1603.9972093718736</v>
      </c>
      <c r="F37">
        <f t="shared" si="1"/>
        <v>-1604</v>
      </c>
      <c r="G37">
        <f t="shared" si="2"/>
        <v>2.6095083740074188E-3</v>
      </c>
      <c r="I37">
        <f>G37</f>
        <v>2.6095083740074188E-3</v>
      </c>
      <c r="O37">
        <f t="shared" si="3"/>
        <v>7.5809046894159127E-3</v>
      </c>
      <c r="Q37" s="2">
        <f t="shared" si="4"/>
        <v>36449.8842</v>
      </c>
    </row>
    <row r="38" spans="1:17">
      <c r="A38" t="s">
        <v>41</v>
      </c>
      <c r="B38" t="s">
        <v>42</v>
      </c>
      <c r="C38">
        <v>52218.331200000001</v>
      </c>
      <c r="D38" s="6">
        <v>1.2999999999999999E-3</v>
      </c>
      <c r="E38">
        <f t="shared" si="0"/>
        <v>-801.99817692289014</v>
      </c>
      <c r="F38">
        <f t="shared" si="1"/>
        <v>-802</v>
      </c>
      <c r="G38">
        <f t="shared" si="2"/>
        <v>1.7047541914507747E-3</v>
      </c>
      <c r="K38">
        <f>G38</f>
        <v>1.7047541914507747E-3</v>
      </c>
      <c r="O38">
        <f t="shared" si="3"/>
        <v>7.9216716223812784E-3</v>
      </c>
      <c r="Q38" s="2">
        <f t="shared" si="4"/>
        <v>37199.831200000001</v>
      </c>
    </row>
    <row r="39" spans="1:17">
      <c r="A39" t="s">
        <v>41</v>
      </c>
      <c r="B39" t="s">
        <v>43</v>
      </c>
      <c r="C39">
        <v>52224.413999999997</v>
      </c>
      <c r="D39" s="6">
        <v>4.0000000000000001E-3</v>
      </c>
      <c r="E39">
        <f t="shared" si="0"/>
        <v>-795.49318428397316</v>
      </c>
      <c r="F39">
        <f t="shared" si="1"/>
        <v>-795.5</v>
      </c>
      <c r="G39">
        <f t="shared" si="2"/>
        <v>6.3733565475558862E-3</v>
      </c>
      <c r="K39">
        <f>G39</f>
        <v>6.3733565475558862E-3</v>
      </c>
      <c r="O39">
        <f t="shared" si="3"/>
        <v>7.9244334491447143E-3</v>
      </c>
      <c r="Q39" s="2">
        <f t="shared" si="4"/>
        <v>37205.913999999997</v>
      </c>
    </row>
    <row r="40" spans="1:17">
      <c r="A40" t="s">
        <v>45</v>
      </c>
      <c r="C40">
        <v>52583.959799999997</v>
      </c>
      <c r="E40">
        <f t="shared" si="0"/>
        <v>-410.99216791735574</v>
      </c>
      <c r="F40">
        <f t="shared" si="1"/>
        <v>-411</v>
      </c>
      <c r="G40">
        <f t="shared" si="2"/>
        <v>7.3237580654677004E-3</v>
      </c>
      <c r="N40">
        <f>G40</f>
        <v>7.3237580654677004E-3</v>
      </c>
      <c r="O40">
        <f t="shared" si="3"/>
        <v>8.0878061246125246E-3</v>
      </c>
      <c r="Q40" s="2">
        <f t="shared" si="4"/>
        <v>37565.459799999997</v>
      </c>
    </row>
    <row r="41" spans="1:17">
      <c r="A41" t="s">
        <v>44</v>
      </c>
      <c r="C41">
        <v>52968.277415999997</v>
      </c>
      <c r="D41" s="6">
        <v>1E-4</v>
      </c>
      <c r="E41">
        <f t="shared" si="0"/>
        <v>1.711051984734701E-5</v>
      </c>
      <c r="F41">
        <f t="shared" si="1"/>
        <v>0</v>
      </c>
      <c r="G41">
        <f t="shared" si="2"/>
        <v>1.599999814061448E-5</v>
      </c>
      <c r="N41">
        <f>G41</f>
        <v>1.599999814061448E-5</v>
      </c>
      <c r="O41">
        <f t="shared" si="3"/>
        <v>8.2624385553466458E-3</v>
      </c>
      <c r="Q41" s="2">
        <f t="shared" si="4"/>
        <v>37949.777415999997</v>
      </c>
    </row>
    <row r="42" spans="1:17">
      <c r="A42" t="s">
        <v>48</v>
      </c>
      <c r="C42">
        <v>51770.416700000002</v>
      </c>
      <c r="D42" s="6">
        <v>5.9999999999999995E-4</v>
      </c>
      <c r="E42">
        <f t="shared" si="0"/>
        <v>-1281.0013539738943</v>
      </c>
      <c r="F42">
        <f t="shared" si="1"/>
        <v>-1281</v>
      </c>
      <c r="G42">
        <f t="shared" si="2"/>
        <v>-1.2660971115110442E-3</v>
      </c>
      <c r="I42">
        <f>+C42-(C$7+F42*C$8)</f>
        <v>-1.2660971115110442E-3</v>
      </c>
      <c r="N42">
        <f>I42</f>
        <v>-1.2660971115110442E-3</v>
      </c>
      <c r="O42">
        <f t="shared" si="3"/>
        <v>7.7181462347373758E-3</v>
      </c>
      <c r="Q42" s="2">
        <f t="shared" si="4"/>
        <v>36751.916700000002</v>
      </c>
    </row>
    <row r="43" spans="1:17">
      <c r="A43" t="s">
        <v>41</v>
      </c>
      <c r="B43" t="s">
        <v>42</v>
      </c>
      <c r="C43">
        <v>52218.331200000001</v>
      </c>
      <c r="D43" s="6">
        <v>1.2999999999999999E-3</v>
      </c>
      <c r="E43" s="13">
        <f t="shared" si="0"/>
        <v>-801.99817692289014</v>
      </c>
      <c r="F43">
        <f t="shared" si="1"/>
        <v>-802</v>
      </c>
      <c r="G43" s="14">
        <f t="shared" si="2"/>
        <v>1.7047541914507747E-3</v>
      </c>
      <c r="K43" s="14">
        <f>G43</f>
        <v>1.7047541914507747E-3</v>
      </c>
      <c r="O43">
        <f t="shared" si="3"/>
        <v>7.9216716223812784E-3</v>
      </c>
      <c r="Q43" s="2">
        <f t="shared" si="4"/>
        <v>37199.831200000001</v>
      </c>
    </row>
    <row r="44" spans="1:17">
      <c r="A44" t="s">
        <v>41</v>
      </c>
      <c r="B44" t="s">
        <v>43</v>
      </c>
      <c r="C44">
        <v>52224.413999999997</v>
      </c>
      <c r="D44" s="6">
        <v>4.0000000000000001E-3</v>
      </c>
      <c r="E44" s="13">
        <f t="shared" si="0"/>
        <v>-795.49318428397316</v>
      </c>
      <c r="F44">
        <f t="shared" si="1"/>
        <v>-795.5</v>
      </c>
      <c r="G44" s="14">
        <f t="shared" si="2"/>
        <v>6.3733565475558862E-3</v>
      </c>
      <c r="K44" s="14">
        <f>G44</f>
        <v>6.3733565475558862E-3</v>
      </c>
      <c r="O44">
        <f t="shared" si="3"/>
        <v>7.9244334491447143E-3</v>
      </c>
      <c r="Q44" s="2">
        <f t="shared" si="4"/>
        <v>37205.913999999997</v>
      </c>
    </row>
    <row r="45" spans="1:17">
      <c r="A45" t="s">
        <v>45</v>
      </c>
      <c r="C45">
        <v>52583.959799999997</v>
      </c>
      <c r="E45" s="13">
        <f t="shared" si="0"/>
        <v>-410.99216791735574</v>
      </c>
      <c r="F45">
        <f t="shared" si="1"/>
        <v>-411</v>
      </c>
      <c r="G45" s="14">
        <f t="shared" si="2"/>
        <v>7.3237580654677004E-3</v>
      </c>
      <c r="N45" s="14">
        <f>G45</f>
        <v>7.3237580654677004E-3</v>
      </c>
      <c r="O45">
        <f t="shared" si="3"/>
        <v>8.0878061246125246E-3</v>
      </c>
      <c r="Q45" s="2">
        <f t="shared" si="4"/>
        <v>37565.459799999997</v>
      </c>
    </row>
    <row r="46" spans="1:17">
      <c r="A46" t="s">
        <v>49</v>
      </c>
      <c r="C46">
        <v>52968.277399999999</v>
      </c>
      <c r="D46" s="6">
        <v>1E-4</v>
      </c>
      <c r="E46" s="13">
        <f t="shared" si="0"/>
        <v>0</v>
      </c>
      <c r="F46">
        <f t="shared" si="1"/>
        <v>0</v>
      </c>
      <c r="G46" s="14">
        <f t="shared" si="2"/>
        <v>0</v>
      </c>
      <c r="L46" s="14">
        <f>G46</f>
        <v>0</v>
      </c>
      <c r="O46">
        <f t="shared" si="3"/>
        <v>8.2624385553466458E-3</v>
      </c>
      <c r="Q46" s="2">
        <f t="shared" si="4"/>
        <v>37949.777399999999</v>
      </c>
    </row>
    <row r="47" spans="1:17">
      <c r="A47" s="27" t="s">
        <v>59</v>
      </c>
      <c r="B47" s="28" t="s">
        <v>42</v>
      </c>
      <c r="C47" s="29">
        <v>54026.404900000001</v>
      </c>
      <c r="D47" s="20">
        <v>2.2000000000000001E-3</v>
      </c>
      <c r="E47">
        <f t="shared" si="0"/>
        <v>1131.5696058623657</v>
      </c>
      <c r="F47">
        <f t="shared" si="1"/>
        <v>1131.5</v>
      </c>
      <c r="G47">
        <f t="shared" si="2"/>
        <v>6.5088242692581844E-2</v>
      </c>
      <c r="K47">
        <f>+G47</f>
        <v>6.5088242692581844E-2</v>
      </c>
      <c r="O47">
        <f t="shared" si="3"/>
        <v>8.7432088603969105E-3</v>
      </c>
      <c r="Q47" s="2">
        <f t="shared" si="4"/>
        <v>39007.904900000001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activeCell="A24" sqref="A24:D33"/>
    </sheetView>
  </sheetViews>
  <sheetFormatPr defaultRowHeight="12.75"/>
  <cols>
    <col min="1" max="1" width="19.7109375" style="20" customWidth="1"/>
    <col min="2" max="2" width="4.42578125" style="23" customWidth="1"/>
    <col min="3" max="3" width="12.7109375" style="20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20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46" t="s">
        <v>66</v>
      </c>
      <c r="I1" s="47" t="s">
        <v>67</v>
      </c>
      <c r="J1" s="48" t="s">
        <v>68</v>
      </c>
    </row>
    <row r="2" spans="1:16">
      <c r="I2" s="49" t="s">
        <v>69</v>
      </c>
      <c r="J2" s="50" t="s">
        <v>70</v>
      </c>
    </row>
    <row r="3" spans="1:16">
      <c r="A3" s="51" t="s">
        <v>71</v>
      </c>
      <c r="I3" s="49" t="s">
        <v>72</v>
      </c>
      <c r="J3" s="50" t="s">
        <v>73</v>
      </c>
    </row>
    <row r="4" spans="1:16">
      <c r="I4" s="49" t="s">
        <v>74</v>
      </c>
      <c r="J4" s="50" t="s">
        <v>73</v>
      </c>
    </row>
    <row r="5" spans="1:16" ht="13.5" thickBot="1">
      <c r="I5" s="52" t="s">
        <v>75</v>
      </c>
      <c r="J5" s="53" t="s">
        <v>76</v>
      </c>
    </row>
    <row r="10" spans="1:16" ht="13.5" thickBot="1"/>
    <row r="11" spans="1:16" ht="12.75" customHeight="1" thickBot="1">
      <c r="A11" s="20" t="str">
        <f t="shared" ref="A11:A33" si="0">P11</f>
        <v> AJ 62.363 </v>
      </c>
      <c r="B11" s="6" t="str">
        <f t="shared" ref="B11:B33" si="1">IF(H11=INT(H11),"I","II")</f>
        <v>I</v>
      </c>
      <c r="C11" s="20">
        <f t="shared" ref="C11:C33" si="2">1*G11</f>
        <v>30696.363000000001</v>
      </c>
      <c r="D11" s="23" t="str">
        <f t="shared" ref="D11:D33" si="3">VLOOKUP(F11,I$1:J$5,2,FALSE)</f>
        <v>vis</v>
      </c>
      <c r="E11" s="54">
        <f>VLOOKUP(C11,Active!C$21:E$973,3,FALSE)</f>
        <v>-1.1298783910078955E-3</v>
      </c>
      <c r="F11" s="6" t="s">
        <v>75</v>
      </c>
      <c r="G11" s="23" t="str">
        <f t="shared" ref="G11:G33" si="4">MID(I11,3,LEN(I11)-3)</f>
        <v>30696.363</v>
      </c>
      <c r="H11" s="20">
        <f t="shared" ref="H11:H33" si="5">1*K11</f>
        <v>0</v>
      </c>
      <c r="I11" s="55" t="s">
        <v>91</v>
      </c>
      <c r="J11" s="56" t="s">
        <v>92</v>
      </c>
      <c r="K11" s="55">
        <v>0</v>
      </c>
      <c r="L11" s="55" t="s">
        <v>93</v>
      </c>
      <c r="M11" s="56" t="s">
        <v>78</v>
      </c>
      <c r="N11" s="56"/>
      <c r="O11" s="57" t="s">
        <v>94</v>
      </c>
      <c r="P11" s="57" t="s">
        <v>95</v>
      </c>
    </row>
    <row r="12" spans="1:16" ht="12.75" customHeight="1" thickBot="1">
      <c r="A12" s="20" t="str">
        <f t="shared" si="0"/>
        <v> AJ 62.363 </v>
      </c>
      <c r="B12" s="6" t="str">
        <f t="shared" si="1"/>
        <v>I</v>
      </c>
      <c r="C12" s="20">
        <f t="shared" si="2"/>
        <v>31404.409</v>
      </c>
      <c r="D12" s="23" t="str">
        <f t="shared" si="3"/>
        <v>vis</v>
      </c>
      <c r="E12" s="54">
        <f>VLOOKUP(C12,Active!C$21:E$973,3,FALSE)</f>
        <v>79.999457658372236</v>
      </c>
      <c r="F12" s="6" t="s">
        <v>75</v>
      </c>
      <c r="G12" s="23" t="str">
        <f t="shared" si="4"/>
        <v>31404.409</v>
      </c>
      <c r="H12" s="20">
        <f t="shared" si="5"/>
        <v>80</v>
      </c>
      <c r="I12" s="55" t="s">
        <v>96</v>
      </c>
      <c r="J12" s="56" t="s">
        <v>97</v>
      </c>
      <c r="K12" s="55">
        <v>80</v>
      </c>
      <c r="L12" s="55" t="s">
        <v>98</v>
      </c>
      <c r="M12" s="56" t="s">
        <v>78</v>
      </c>
      <c r="N12" s="56"/>
      <c r="O12" s="57" t="s">
        <v>94</v>
      </c>
      <c r="P12" s="57" t="s">
        <v>95</v>
      </c>
    </row>
    <row r="13" spans="1:16" ht="12.75" customHeight="1" thickBot="1">
      <c r="A13" s="20" t="str">
        <f t="shared" si="0"/>
        <v> AJ 62.363 </v>
      </c>
      <c r="B13" s="6" t="str">
        <f t="shared" si="1"/>
        <v>I</v>
      </c>
      <c r="C13" s="20">
        <f t="shared" si="2"/>
        <v>31439.803</v>
      </c>
      <c r="D13" s="23" t="str">
        <f t="shared" si="3"/>
        <v>vis</v>
      </c>
      <c r="E13" s="54">
        <f>VLOOKUP(C13,Active!C$21:E$973,3,FALSE)</f>
        <v>83.998549236145749</v>
      </c>
      <c r="F13" s="6" t="s">
        <v>75</v>
      </c>
      <c r="G13" s="23" t="str">
        <f t="shared" si="4"/>
        <v>31439.803</v>
      </c>
      <c r="H13" s="20">
        <f t="shared" si="5"/>
        <v>84</v>
      </c>
      <c r="I13" s="55" t="s">
        <v>99</v>
      </c>
      <c r="J13" s="56" t="s">
        <v>100</v>
      </c>
      <c r="K13" s="55">
        <v>84</v>
      </c>
      <c r="L13" s="55" t="s">
        <v>101</v>
      </c>
      <c r="M13" s="56" t="s">
        <v>78</v>
      </c>
      <c r="N13" s="56"/>
      <c r="O13" s="57" t="s">
        <v>94</v>
      </c>
      <c r="P13" s="57" t="s">
        <v>95</v>
      </c>
    </row>
    <row r="14" spans="1:16" ht="12.75" customHeight="1" thickBot="1">
      <c r="A14" s="20" t="str">
        <f t="shared" si="0"/>
        <v> AJ 62.363 </v>
      </c>
      <c r="B14" s="6" t="str">
        <f t="shared" si="1"/>
        <v>I</v>
      </c>
      <c r="C14" s="20">
        <f t="shared" si="2"/>
        <v>32209.842000000001</v>
      </c>
      <c r="D14" s="23" t="str">
        <f t="shared" si="3"/>
        <v>vis</v>
      </c>
      <c r="E14" s="54">
        <f>VLOOKUP(C14,Active!C$21:E$973,3,FALSE)</f>
        <v>171.0035918834057</v>
      </c>
      <c r="F14" s="6" t="s">
        <v>75</v>
      </c>
      <c r="G14" s="23" t="str">
        <f t="shared" si="4"/>
        <v>32209.842</v>
      </c>
      <c r="H14" s="20">
        <f t="shared" si="5"/>
        <v>171</v>
      </c>
      <c r="I14" s="55" t="s">
        <v>102</v>
      </c>
      <c r="J14" s="56" t="s">
        <v>103</v>
      </c>
      <c r="K14" s="55">
        <v>171</v>
      </c>
      <c r="L14" s="55" t="s">
        <v>104</v>
      </c>
      <c r="M14" s="56" t="s">
        <v>78</v>
      </c>
      <c r="N14" s="56"/>
      <c r="O14" s="57" t="s">
        <v>94</v>
      </c>
      <c r="P14" s="57" t="s">
        <v>95</v>
      </c>
    </row>
    <row r="15" spans="1:16" ht="12.75" customHeight="1" thickBot="1">
      <c r="A15" s="20" t="str">
        <f t="shared" si="0"/>
        <v> AJ 62.363 </v>
      </c>
      <c r="B15" s="6" t="str">
        <f t="shared" si="1"/>
        <v>I</v>
      </c>
      <c r="C15" s="20">
        <f t="shared" si="2"/>
        <v>32501.875</v>
      </c>
      <c r="D15" s="23" t="str">
        <f t="shared" si="3"/>
        <v>vis</v>
      </c>
      <c r="E15" s="54">
        <f>VLOOKUP(C15,Active!C$21:E$973,3,FALSE)</f>
        <v>203.99976950480826</v>
      </c>
      <c r="F15" s="6" t="s">
        <v>75</v>
      </c>
      <c r="G15" s="23" t="str">
        <f t="shared" si="4"/>
        <v>32501.875</v>
      </c>
      <c r="H15" s="20">
        <f t="shared" si="5"/>
        <v>204</v>
      </c>
      <c r="I15" s="55" t="s">
        <v>105</v>
      </c>
      <c r="J15" s="56" t="s">
        <v>106</v>
      </c>
      <c r="K15" s="55">
        <v>204</v>
      </c>
      <c r="L15" s="55" t="s">
        <v>107</v>
      </c>
      <c r="M15" s="56" t="s">
        <v>78</v>
      </c>
      <c r="N15" s="56"/>
      <c r="O15" s="57" t="s">
        <v>94</v>
      </c>
      <c r="P15" s="57" t="s">
        <v>95</v>
      </c>
    </row>
    <row r="16" spans="1:16" ht="12.75" customHeight="1" thickBot="1">
      <c r="A16" s="20" t="str">
        <f t="shared" si="0"/>
        <v> AJ 62.363 </v>
      </c>
      <c r="B16" s="6" t="str">
        <f t="shared" si="1"/>
        <v>I</v>
      </c>
      <c r="C16" s="20">
        <f t="shared" si="2"/>
        <v>32554.955999999998</v>
      </c>
      <c r="D16" s="23" t="str">
        <f t="shared" si="3"/>
        <v>vis</v>
      </c>
      <c r="E16" s="54">
        <f>VLOOKUP(C16,Active!C$21:E$973,3,FALSE)</f>
        <v>209.99727699307709</v>
      </c>
      <c r="F16" s="6" t="s">
        <v>75</v>
      </c>
      <c r="G16" s="23" t="str">
        <f t="shared" si="4"/>
        <v>32554.956</v>
      </c>
      <c r="H16" s="20">
        <f t="shared" si="5"/>
        <v>210</v>
      </c>
      <c r="I16" s="55" t="s">
        <v>108</v>
      </c>
      <c r="J16" s="56" t="s">
        <v>109</v>
      </c>
      <c r="K16" s="55">
        <v>210</v>
      </c>
      <c r="L16" s="55" t="s">
        <v>110</v>
      </c>
      <c r="M16" s="56" t="s">
        <v>78</v>
      </c>
      <c r="N16" s="56"/>
      <c r="O16" s="57" t="s">
        <v>94</v>
      </c>
      <c r="P16" s="57" t="s">
        <v>95</v>
      </c>
    </row>
    <row r="17" spans="1:16" ht="12.75" customHeight="1" thickBot="1">
      <c r="A17" s="20" t="str">
        <f t="shared" si="0"/>
        <v> AJ 62.363 </v>
      </c>
      <c r="B17" s="6" t="str">
        <f t="shared" si="1"/>
        <v>I</v>
      </c>
      <c r="C17" s="20">
        <f t="shared" si="2"/>
        <v>34360.521000000001</v>
      </c>
      <c r="D17" s="23" t="str">
        <f t="shared" si="3"/>
        <v>vis</v>
      </c>
      <c r="E17" s="54">
        <f>VLOOKUP(C17,Active!C$21:E$973,3,FALSE)</f>
        <v>414.00416473175005</v>
      </c>
      <c r="F17" s="6" t="s">
        <v>75</v>
      </c>
      <c r="G17" s="23" t="str">
        <f t="shared" si="4"/>
        <v>34360.521</v>
      </c>
      <c r="H17" s="20">
        <f t="shared" si="5"/>
        <v>414</v>
      </c>
      <c r="I17" s="55" t="s">
        <v>111</v>
      </c>
      <c r="J17" s="56" t="s">
        <v>112</v>
      </c>
      <c r="K17" s="55">
        <v>414</v>
      </c>
      <c r="L17" s="55" t="s">
        <v>113</v>
      </c>
      <c r="M17" s="56" t="s">
        <v>78</v>
      </c>
      <c r="N17" s="56"/>
      <c r="O17" s="57" t="s">
        <v>94</v>
      </c>
      <c r="P17" s="57" t="s">
        <v>95</v>
      </c>
    </row>
    <row r="18" spans="1:16" ht="12.75" customHeight="1" thickBot="1">
      <c r="A18" s="20" t="str">
        <f t="shared" si="0"/>
        <v> AJ 64.260 </v>
      </c>
      <c r="B18" s="6" t="str">
        <f t="shared" si="1"/>
        <v>I</v>
      </c>
      <c r="C18" s="20">
        <f t="shared" si="2"/>
        <v>35732.32</v>
      </c>
      <c r="D18" s="23" t="str">
        <f t="shared" si="3"/>
        <v>vis</v>
      </c>
      <c r="E18" s="54">
        <f>VLOOKUP(C18,Active!C$21:E$973,3,FALSE)</f>
        <v>569.00076944718444</v>
      </c>
      <c r="F18" s="6" t="s">
        <v>75</v>
      </c>
      <c r="G18" s="23" t="str">
        <f t="shared" si="4"/>
        <v>35732.320</v>
      </c>
      <c r="H18" s="20">
        <f t="shared" si="5"/>
        <v>569</v>
      </c>
      <c r="I18" s="55" t="s">
        <v>114</v>
      </c>
      <c r="J18" s="56" t="s">
        <v>115</v>
      </c>
      <c r="K18" s="55">
        <v>569</v>
      </c>
      <c r="L18" s="55" t="s">
        <v>116</v>
      </c>
      <c r="M18" s="56" t="s">
        <v>78</v>
      </c>
      <c r="N18" s="56"/>
      <c r="O18" s="57" t="s">
        <v>94</v>
      </c>
      <c r="P18" s="57" t="s">
        <v>117</v>
      </c>
    </row>
    <row r="19" spans="1:16" ht="12.75" customHeight="1" thickBot="1">
      <c r="A19" s="20" t="str">
        <f t="shared" si="0"/>
        <v> AJ 64.260 </v>
      </c>
      <c r="B19" s="6" t="str">
        <f t="shared" si="1"/>
        <v>I</v>
      </c>
      <c r="C19" s="20">
        <f t="shared" si="2"/>
        <v>35838.521999999997</v>
      </c>
      <c r="D19" s="23" t="str">
        <f t="shared" si="3"/>
        <v>vis</v>
      </c>
      <c r="E19" s="54">
        <f>VLOOKUP(C19,Active!C$21:E$973,3,FALSE)</f>
        <v>581.00030393728696</v>
      </c>
      <c r="F19" s="6" t="s">
        <v>75</v>
      </c>
      <c r="G19" s="23" t="str">
        <f t="shared" si="4"/>
        <v>35838.522</v>
      </c>
      <c r="H19" s="20">
        <f t="shared" si="5"/>
        <v>581</v>
      </c>
      <c r="I19" s="55" t="s">
        <v>118</v>
      </c>
      <c r="J19" s="56" t="s">
        <v>119</v>
      </c>
      <c r="K19" s="55">
        <v>581</v>
      </c>
      <c r="L19" s="55" t="s">
        <v>120</v>
      </c>
      <c r="M19" s="56" t="s">
        <v>78</v>
      </c>
      <c r="N19" s="56"/>
      <c r="O19" s="57" t="s">
        <v>94</v>
      </c>
      <c r="P19" s="57" t="s">
        <v>117</v>
      </c>
    </row>
    <row r="20" spans="1:16" ht="12.75" customHeight="1" thickBot="1">
      <c r="A20" s="20" t="str">
        <f t="shared" si="0"/>
        <v> AJ 64.260 </v>
      </c>
      <c r="B20" s="6" t="str">
        <f t="shared" si="1"/>
        <v>I</v>
      </c>
      <c r="C20" s="20">
        <f t="shared" si="2"/>
        <v>36077.480000000003</v>
      </c>
      <c r="D20" s="23" t="str">
        <f t="shared" si="3"/>
        <v>vis</v>
      </c>
      <c r="E20" s="54">
        <f>VLOOKUP(C20,Active!C$21:E$973,3,FALSE)</f>
        <v>607.99965199745589</v>
      </c>
      <c r="F20" s="6" t="s">
        <v>75</v>
      </c>
      <c r="G20" s="23" t="str">
        <f t="shared" si="4"/>
        <v>36077.480</v>
      </c>
      <c r="H20" s="20">
        <f t="shared" si="5"/>
        <v>608</v>
      </c>
      <c r="I20" s="55" t="s">
        <v>121</v>
      </c>
      <c r="J20" s="56" t="s">
        <v>122</v>
      </c>
      <c r="K20" s="55">
        <v>608</v>
      </c>
      <c r="L20" s="55" t="s">
        <v>77</v>
      </c>
      <c r="M20" s="56" t="s">
        <v>78</v>
      </c>
      <c r="N20" s="56"/>
      <c r="O20" s="57" t="s">
        <v>94</v>
      </c>
      <c r="P20" s="57" t="s">
        <v>117</v>
      </c>
    </row>
    <row r="21" spans="1:16" ht="12.75" customHeight="1" thickBot="1">
      <c r="A21" s="20" t="str">
        <f t="shared" si="0"/>
        <v> AJ 64.260 </v>
      </c>
      <c r="B21" s="6" t="str">
        <f t="shared" si="1"/>
        <v>I</v>
      </c>
      <c r="C21" s="20">
        <f t="shared" si="2"/>
        <v>36112.883999999998</v>
      </c>
      <c r="D21" s="23" t="str">
        <f t="shared" si="3"/>
        <v>vis</v>
      </c>
      <c r="E21" s="54">
        <f>VLOOKUP(C21,Active!C$21:E$973,3,FALSE)</f>
        <v>611.99987345362001</v>
      </c>
      <c r="F21" s="6" t="s">
        <v>75</v>
      </c>
      <c r="G21" s="23" t="str">
        <f t="shared" si="4"/>
        <v>36112.884</v>
      </c>
      <c r="H21" s="20">
        <f t="shared" si="5"/>
        <v>612</v>
      </c>
      <c r="I21" s="55" t="s">
        <v>123</v>
      </c>
      <c r="J21" s="56" t="s">
        <v>124</v>
      </c>
      <c r="K21" s="55">
        <v>612</v>
      </c>
      <c r="L21" s="55" t="s">
        <v>125</v>
      </c>
      <c r="M21" s="56" t="s">
        <v>78</v>
      </c>
      <c r="N21" s="56"/>
      <c r="O21" s="57" t="s">
        <v>94</v>
      </c>
      <c r="P21" s="57" t="s">
        <v>117</v>
      </c>
    </row>
    <row r="22" spans="1:16" ht="12.75" customHeight="1" thickBot="1">
      <c r="A22" s="20" t="str">
        <f t="shared" si="0"/>
        <v> AJ 64.260 </v>
      </c>
      <c r="B22" s="6" t="str">
        <f t="shared" si="1"/>
        <v>I</v>
      </c>
      <c r="C22" s="20">
        <f t="shared" si="2"/>
        <v>36174.834999999999</v>
      </c>
      <c r="D22" s="23" t="str">
        <f t="shared" si="3"/>
        <v>vis</v>
      </c>
      <c r="E22" s="54">
        <f>VLOOKUP(C22,Active!C$21:E$973,3,FALSE)</f>
        <v>618.99958307487361</v>
      </c>
      <c r="F22" s="6" t="s">
        <v>75</v>
      </c>
      <c r="G22" s="23" t="str">
        <f t="shared" si="4"/>
        <v>36174.835</v>
      </c>
      <c r="H22" s="20">
        <f t="shared" si="5"/>
        <v>619</v>
      </c>
      <c r="I22" s="55" t="s">
        <v>126</v>
      </c>
      <c r="J22" s="56" t="s">
        <v>127</v>
      </c>
      <c r="K22" s="55">
        <v>619</v>
      </c>
      <c r="L22" s="55" t="s">
        <v>128</v>
      </c>
      <c r="M22" s="56" t="s">
        <v>78</v>
      </c>
      <c r="N22" s="56"/>
      <c r="O22" s="57" t="s">
        <v>94</v>
      </c>
      <c r="P22" s="57" t="s">
        <v>117</v>
      </c>
    </row>
    <row r="23" spans="1:16" ht="12.75" customHeight="1" thickBot="1">
      <c r="A23" s="20" t="str">
        <f t="shared" si="0"/>
        <v>BAVM 183 </v>
      </c>
      <c r="B23" s="6" t="str">
        <f t="shared" si="1"/>
        <v>I</v>
      </c>
      <c r="C23" s="20">
        <f t="shared" si="2"/>
        <v>54026.404900000001</v>
      </c>
      <c r="D23" s="23" t="str">
        <f t="shared" si="3"/>
        <v>vis</v>
      </c>
      <c r="E23" s="54">
        <f>VLOOKUP(C23,Active!C$21:E$973,3,FALSE)</f>
        <v>2636.0098909554367</v>
      </c>
      <c r="F23" s="6" t="s">
        <v>75</v>
      </c>
      <c r="G23" s="23" t="str">
        <f t="shared" si="4"/>
        <v>54026.4049</v>
      </c>
      <c r="H23" s="20">
        <f t="shared" si="5"/>
        <v>2636</v>
      </c>
      <c r="I23" s="55" t="s">
        <v>151</v>
      </c>
      <c r="J23" s="56" t="s">
        <v>152</v>
      </c>
      <c r="K23" s="55">
        <v>2636</v>
      </c>
      <c r="L23" s="55" t="s">
        <v>153</v>
      </c>
      <c r="M23" s="56" t="s">
        <v>154</v>
      </c>
      <c r="N23" s="56" t="s">
        <v>155</v>
      </c>
      <c r="O23" s="57" t="s">
        <v>156</v>
      </c>
      <c r="P23" s="58" t="s">
        <v>157</v>
      </c>
    </row>
    <row r="24" spans="1:16" ht="12.75" customHeight="1" thickBot="1">
      <c r="A24" s="20" t="str">
        <f t="shared" si="0"/>
        <v> PSMO 16.218 </v>
      </c>
      <c r="B24" s="6" t="str">
        <f t="shared" si="1"/>
        <v>I</v>
      </c>
      <c r="C24" s="20">
        <f t="shared" si="2"/>
        <v>16730.41</v>
      </c>
      <c r="D24" s="23" t="str">
        <f t="shared" si="3"/>
        <v>vis</v>
      </c>
      <c r="E24" s="54">
        <f>VLOOKUP(C24,Active!C$21:E$973,3,FALSE)</f>
        <v>-1577.9839805841698</v>
      </c>
      <c r="F24" s="6" t="s">
        <v>75</v>
      </c>
      <c r="G24" s="23" t="str">
        <f t="shared" si="4"/>
        <v>16730.41</v>
      </c>
      <c r="H24" s="20">
        <f t="shared" si="5"/>
        <v>-1578</v>
      </c>
      <c r="I24" s="55" t="s">
        <v>79</v>
      </c>
      <c r="J24" s="56" t="s">
        <v>80</v>
      </c>
      <c r="K24" s="55">
        <v>-1578</v>
      </c>
      <c r="L24" s="55" t="s">
        <v>81</v>
      </c>
      <c r="M24" s="56" t="s">
        <v>82</v>
      </c>
      <c r="N24" s="56"/>
      <c r="O24" s="57" t="s">
        <v>83</v>
      </c>
      <c r="P24" s="57" t="s">
        <v>84</v>
      </c>
    </row>
    <row r="25" spans="1:16" ht="12.75" customHeight="1" thickBot="1">
      <c r="A25" s="20" t="str">
        <f t="shared" si="0"/>
        <v> PSMO 16.218 </v>
      </c>
      <c r="B25" s="6" t="str">
        <f t="shared" si="1"/>
        <v>I</v>
      </c>
      <c r="C25" s="20">
        <f t="shared" si="2"/>
        <v>18535.849999999999</v>
      </c>
      <c r="D25" s="23" t="str">
        <f t="shared" si="3"/>
        <v>vis</v>
      </c>
      <c r="E25" s="54">
        <f>VLOOKUP(C25,Active!C$21:E$973,3,FALSE)</f>
        <v>-1373.9912163253871</v>
      </c>
      <c r="F25" s="6" t="s">
        <v>75</v>
      </c>
      <c r="G25" s="23" t="str">
        <f t="shared" si="4"/>
        <v>18535.85</v>
      </c>
      <c r="H25" s="20">
        <f t="shared" si="5"/>
        <v>-1374</v>
      </c>
      <c r="I25" s="55" t="s">
        <v>85</v>
      </c>
      <c r="J25" s="56" t="s">
        <v>86</v>
      </c>
      <c r="K25" s="55">
        <v>-1374</v>
      </c>
      <c r="L25" s="55" t="s">
        <v>87</v>
      </c>
      <c r="M25" s="56" t="s">
        <v>82</v>
      </c>
      <c r="N25" s="56"/>
      <c r="O25" s="57" t="s">
        <v>83</v>
      </c>
      <c r="P25" s="57" t="s">
        <v>84</v>
      </c>
    </row>
    <row r="26" spans="1:16" ht="12.75" customHeight="1" thickBot="1">
      <c r="A26" s="20" t="str">
        <f t="shared" si="0"/>
        <v> PSMO 16.218 </v>
      </c>
      <c r="B26" s="6" t="str">
        <f t="shared" si="1"/>
        <v>I</v>
      </c>
      <c r="C26" s="20">
        <f t="shared" si="2"/>
        <v>29165.45</v>
      </c>
      <c r="D26" s="23" t="str">
        <f t="shared" si="3"/>
        <v>vis</v>
      </c>
      <c r="E26" s="54">
        <f>VLOOKUP(C26,Active!C$21:E$973,3,FALSE)</f>
        <v>-172.97568162738631</v>
      </c>
      <c r="F26" s="6" t="s">
        <v>75</v>
      </c>
      <c r="G26" s="23" t="str">
        <f t="shared" si="4"/>
        <v>29165.45</v>
      </c>
      <c r="H26" s="20">
        <f t="shared" si="5"/>
        <v>-173</v>
      </c>
      <c r="I26" s="55" t="s">
        <v>88</v>
      </c>
      <c r="J26" s="56" t="s">
        <v>89</v>
      </c>
      <c r="K26" s="55">
        <v>-173</v>
      </c>
      <c r="L26" s="55" t="s">
        <v>90</v>
      </c>
      <c r="M26" s="56" t="s">
        <v>82</v>
      </c>
      <c r="N26" s="56"/>
      <c r="O26" s="57" t="s">
        <v>83</v>
      </c>
      <c r="P26" s="57" t="s">
        <v>84</v>
      </c>
    </row>
    <row r="27" spans="1:16" ht="12.75" customHeight="1" thickBot="1">
      <c r="A27" s="20" t="str">
        <f t="shared" si="0"/>
        <v> MVS 5.38 </v>
      </c>
      <c r="B27" s="6" t="str">
        <f t="shared" si="1"/>
        <v>I</v>
      </c>
      <c r="C27" s="20">
        <f t="shared" si="2"/>
        <v>37909.525999999998</v>
      </c>
      <c r="D27" s="23" t="str">
        <f t="shared" si="3"/>
        <v>vis</v>
      </c>
      <c r="E27" s="54">
        <f>VLOOKUP(C27,Active!C$21:E$973,3,FALSE)</f>
        <v>814.99857070383496</v>
      </c>
      <c r="F27" s="6" t="s">
        <v>75</v>
      </c>
      <c r="G27" s="23" t="str">
        <f t="shared" si="4"/>
        <v>37909.526</v>
      </c>
      <c r="H27" s="20">
        <f t="shared" si="5"/>
        <v>815</v>
      </c>
      <c r="I27" s="55" t="s">
        <v>129</v>
      </c>
      <c r="J27" s="56" t="s">
        <v>130</v>
      </c>
      <c r="K27" s="55">
        <v>815</v>
      </c>
      <c r="L27" s="55" t="s">
        <v>101</v>
      </c>
      <c r="M27" s="56" t="s">
        <v>82</v>
      </c>
      <c r="N27" s="56"/>
      <c r="O27" s="57" t="s">
        <v>131</v>
      </c>
      <c r="P27" s="57" t="s">
        <v>132</v>
      </c>
    </row>
    <row r="28" spans="1:16" ht="12.75" customHeight="1" thickBot="1">
      <c r="A28" s="20" t="str">
        <f t="shared" si="0"/>
        <v> MVS 5.38 </v>
      </c>
      <c r="B28" s="6" t="str">
        <f t="shared" si="1"/>
        <v>I</v>
      </c>
      <c r="C28" s="20">
        <f t="shared" si="2"/>
        <v>38042.235999999997</v>
      </c>
      <c r="D28" s="23" t="str">
        <f t="shared" si="3"/>
        <v>vis</v>
      </c>
      <c r="E28" s="54">
        <f>VLOOKUP(C28,Active!C$21:E$973,3,FALSE)</f>
        <v>829.99318683330091</v>
      </c>
      <c r="F28" s="6" t="s">
        <v>75</v>
      </c>
      <c r="G28" s="23" t="str">
        <f t="shared" si="4"/>
        <v>38042.236</v>
      </c>
      <c r="H28" s="20">
        <f t="shared" si="5"/>
        <v>830</v>
      </c>
      <c r="I28" s="55" t="s">
        <v>133</v>
      </c>
      <c r="J28" s="56" t="s">
        <v>134</v>
      </c>
      <c r="K28" s="55">
        <v>830</v>
      </c>
      <c r="L28" s="55" t="s">
        <v>135</v>
      </c>
      <c r="M28" s="56" t="s">
        <v>82</v>
      </c>
      <c r="N28" s="56"/>
      <c r="O28" s="57" t="s">
        <v>131</v>
      </c>
      <c r="P28" s="57" t="s">
        <v>132</v>
      </c>
    </row>
    <row r="29" spans="1:16" ht="12.75" customHeight="1" thickBot="1">
      <c r="A29" s="20" t="str">
        <f t="shared" si="0"/>
        <v> MVS 5.38 </v>
      </c>
      <c r="B29" s="6" t="str">
        <f t="shared" si="1"/>
        <v>I</v>
      </c>
      <c r="C29" s="20">
        <f t="shared" si="2"/>
        <v>38325.374000000003</v>
      </c>
      <c r="D29" s="23" t="str">
        <f t="shared" si="3"/>
        <v>vis</v>
      </c>
      <c r="E29" s="54">
        <f>VLOOKUP(C29,Active!C$21:E$973,3,FALSE)</f>
        <v>861.98433762574177</v>
      </c>
      <c r="F29" s="6" t="s">
        <v>75</v>
      </c>
      <c r="G29" s="23" t="str">
        <f t="shared" si="4"/>
        <v>38325.374</v>
      </c>
      <c r="H29" s="20">
        <f t="shared" si="5"/>
        <v>862</v>
      </c>
      <c r="I29" s="55" t="s">
        <v>136</v>
      </c>
      <c r="J29" s="56" t="s">
        <v>137</v>
      </c>
      <c r="K29" s="55">
        <v>862</v>
      </c>
      <c r="L29" s="55" t="s">
        <v>138</v>
      </c>
      <c r="M29" s="56" t="s">
        <v>82</v>
      </c>
      <c r="N29" s="56"/>
      <c r="O29" s="57" t="s">
        <v>131</v>
      </c>
      <c r="P29" s="57" t="s">
        <v>132</v>
      </c>
    </row>
    <row r="30" spans="1:16" ht="12.75" customHeight="1" thickBot="1">
      <c r="A30" s="20" t="str">
        <f t="shared" si="0"/>
        <v> MVS 5.38 </v>
      </c>
      <c r="B30" s="6" t="str">
        <f t="shared" si="1"/>
        <v>I</v>
      </c>
      <c r="C30" s="20">
        <f t="shared" si="2"/>
        <v>38617.546999999999</v>
      </c>
      <c r="D30" s="23" t="str">
        <f t="shared" si="3"/>
        <v>vis</v>
      </c>
      <c r="E30" s="54">
        <f>VLOOKUP(C30,Active!C$21:E$973,3,FALSE)</f>
        <v>894.99633354462048</v>
      </c>
      <c r="F30" s="6" t="s">
        <v>75</v>
      </c>
      <c r="G30" s="23" t="str">
        <f t="shared" si="4"/>
        <v>38617.547</v>
      </c>
      <c r="H30" s="20">
        <f t="shared" si="5"/>
        <v>895</v>
      </c>
      <c r="I30" s="55" t="s">
        <v>139</v>
      </c>
      <c r="J30" s="56" t="s">
        <v>140</v>
      </c>
      <c r="K30" s="55">
        <v>895</v>
      </c>
      <c r="L30" s="55" t="s">
        <v>141</v>
      </c>
      <c r="M30" s="56" t="s">
        <v>82</v>
      </c>
      <c r="N30" s="56"/>
      <c r="O30" s="57" t="s">
        <v>131</v>
      </c>
      <c r="P30" s="57" t="s">
        <v>132</v>
      </c>
    </row>
    <row r="31" spans="1:16" ht="12.75" customHeight="1" thickBot="1">
      <c r="A31" s="20" t="str">
        <f t="shared" si="0"/>
        <v> MVS 5.38 </v>
      </c>
      <c r="B31" s="6" t="str">
        <f t="shared" si="1"/>
        <v>I</v>
      </c>
      <c r="C31" s="20">
        <f t="shared" si="2"/>
        <v>38670.449000000001</v>
      </c>
      <c r="D31" s="23" t="str">
        <f t="shared" si="3"/>
        <v>vis</v>
      </c>
      <c r="E31" s="54">
        <f>VLOOKUP(C31,Active!C$21:E$973,3,FALSE)</f>
        <v>900.97361620968752</v>
      </c>
      <c r="F31" s="6" t="s">
        <v>75</v>
      </c>
      <c r="G31" s="23" t="str">
        <f t="shared" si="4"/>
        <v>38670.449</v>
      </c>
      <c r="H31" s="20">
        <f t="shared" si="5"/>
        <v>901</v>
      </c>
      <c r="I31" s="55" t="s">
        <v>142</v>
      </c>
      <c r="J31" s="56" t="s">
        <v>143</v>
      </c>
      <c r="K31" s="55">
        <v>901</v>
      </c>
      <c r="L31" s="55" t="s">
        <v>144</v>
      </c>
      <c r="M31" s="56" t="s">
        <v>82</v>
      </c>
      <c r="N31" s="56"/>
      <c r="O31" s="57" t="s">
        <v>131</v>
      </c>
      <c r="P31" s="57" t="s">
        <v>132</v>
      </c>
    </row>
    <row r="32" spans="1:16" ht="12.75" customHeight="1" thickBot="1">
      <c r="A32" s="20" t="str">
        <f t="shared" si="0"/>
        <v> MVS 5.38 </v>
      </c>
      <c r="B32" s="6" t="str">
        <f t="shared" si="1"/>
        <v>I</v>
      </c>
      <c r="C32" s="20">
        <f t="shared" si="2"/>
        <v>39051.413999999997</v>
      </c>
      <c r="D32" s="23" t="str">
        <f t="shared" si="3"/>
        <v>vis</v>
      </c>
      <c r="E32" s="54">
        <f>VLOOKUP(C32,Active!C$21:E$973,3,FALSE)</f>
        <v>944.01802833960949</v>
      </c>
      <c r="F32" s="6" t="s">
        <v>75</v>
      </c>
      <c r="G32" s="23" t="str">
        <f t="shared" si="4"/>
        <v>39051.414</v>
      </c>
      <c r="H32" s="20">
        <f t="shared" si="5"/>
        <v>944</v>
      </c>
      <c r="I32" s="55" t="s">
        <v>145</v>
      </c>
      <c r="J32" s="56" t="s">
        <v>146</v>
      </c>
      <c r="K32" s="55">
        <v>944</v>
      </c>
      <c r="L32" s="55" t="s">
        <v>147</v>
      </c>
      <c r="M32" s="56" t="s">
        <v>82</v>
      </c>
      <c r="N32" s="56"/>
      <c r="O32" s="57" t="s">
        <v>131</v>
      </c>
      <c r="P32" s="57" t="s">
        <v>132</v>
      </c>
    </row>
    <row r="33" spans="1:16" ht="12.75" customHeight="1" thickBot="1">
      <c r="A33" s="20" t="str">
        <f t="shared" si="0"/>
        <v> MVS 5.38 </v>
      </c>
      <c r="B33" s="6" t="str">
        <f t="shared" si="1"/>
        <v>I</v>
      </c>
      <c r="C33" s="20">
        <f t="shared" si="2"/>
        <v>39803.258000000002</v>
      </c>
      <c r="D33" s="23" t="str">
        <f t="shared" si="3"/>
        <v>vis</v>
      </c>
      <c r="E33" s="54">
        <f>VLOOKUP(C33,Active!C$21:E$973,3,FALSE)</f>
        <v>1028.9672572541019</v>
      </c>
      <c r="F33" s="6" t="s">
        <v>75</v>
      </c>
      <c r="G33" s="23" t="str">
        <f t="shared" si="4"/>
        <v>39803.258</v>
      </c>
      <c r="H33" s="20">
        <f t="shared" si="5"/>
        <v>1029</v>
      </c>
      <c r="I33" s="55" t="s">
        <v>148</v>
      </c>
      <c r="J33" s="56" t="s">
        <v>149</v>
      </c>
      <c r="K33" s="55">
        <v>1029</v>
      </c>
      <c r="L33" s="55" t="s">
        <v>150</v>
      </c>
      <c r="M33" s="56" t="s">
        <v>82</v>
      </c>
      <c r="N33" s="56"/>
      <c r="O33" s="57" t="s">
        <v>131</v>
      </c>
      <c r="P33" s="57" t="s">
        <v>132</v>
      </c>
    </row>
    <row r="34" spans="1:16" ht="12.75" customHeight="1" thickBot="1">
      <c r="B34" s="6"/>
      <c r="E34" s="54"/>
      <c r="F34" s="6"/>
      <c r="I34" s="55"/>
      <c r="J34" s="56"/>
      <c r="K34" s="55"/>
      <c r="L34" s="55"/>
      <c r="M34" s="56"/>
      <c r="N34" s="56"/>
      <c r="O34" s="57"/>
      <c r="P34" s="57"/>
    </row>
    <row r="35" spans="1:16" ht="12.75" customHeight="1" thickBot="1">
      <c r="B35" s="6"/>
      <c r="E35" s="54"/>
      <c r="F35" s="6"/>
      <c r="I35" s="55"/>
      <c r="J35" s="56"/>
      <c r="K35" s="55"/>
      <c r="L35" s="55"/>
      <c r="M35" s="56"/>
      <c r="N35" s="56"/>
      <c r="O35" s="57"/>
      <c r="P35" s="57"/>
    </row>
    <row r="36" spans="1:16" ht="12.75" customHeight="1" thickBot="1">
      <c r="B36" s="6"/>
      <c r="E36" s="54"/>
      <c r="F36" s="6"/>
      <c r="I36" s="55"/>
      <c r="J36" s="56"/>
      <c r="K36" s="55"/>
      <c r="L36" s="55"/>
      <c r="M36" s="56"/>
      <c r="N36" s="56"/>
      <c r="O36" s="57"/>
      <c r="P36" s="57"/>
    </row>
    <row r="37" spans="1:16" ht="12.75" customHeight="1" thickBot="1">
      <c r="B37" s="6"/>
      <c r="E37" s="54"/>
      <c r="F37" s="6"/>
      <c r="I37" s="55"/>
      <c r="J37" s="56"/>
      <c r="K37" s="55"/>
      <c r="L37" s="55"/>
      <c r="M37" s="56"/>
      <c r="N37" s="56"/>
      <c r="O37" s="57"/>
      <c r="P37" s="57"/>
    </row>
    <row r="38" spans="1:16" ht="12.75" customHeight="1" thickBot="1">
      <c r="B38" s="6"/>
      <c r="E38" s="54"/>
      <c r="F38" s="6"/>
      <c r="I38" s="55"/>
      <c r="J38" s="56"/>
      <c r="K38" s="55"/>
      <c r="L38" s="55"/>
      <c r="M38" s="56"/>
      <c r="N38" s="56"/>
      <c r="O38" s="57"/>
      <c r="P38" s="57"/>
    </row>
    <row r="39" spans="1:16" ht="12.75" customHeight="1" thickBot="1">
      <c r="B39" s="6"/>
      <c r="E39" s="54"/>
      <c r="F39" s="6"/>
      <c r="I39" s="55"/>
      <c r="J39" s="56"/>
      <c r="K39" s="55"/>
      <c r="L39" s="55"/>
      <c r="M39" s="56"/>
      <c r="N39" s="56"/>
      <c r="O39" s="57"/>
      <c r="P39" s="57"/>
    </row>
    <row r="40" spans="1:16" ht="12.75" customHeight="1" thickBot="1">
      <c r="B40" s="6"/>
      <c r="E40" s="54"/>
      <c r="F40" s="6"/>
      <c r="I40" s="55"/>
      <c r="J40" s="56"/>
      <c r="K40" s="55"/>
      <c r="L40" s="55"/>
      <c r="M40" s="56"/>
      <c r="N40" s="56"/>
      <c r="O40" s="57"/>
      <c r="P40" s="57"/>
    </row>
    <row r="41" spans="1:16" ht="12.75" customHeight="1" thickBot="1">
      <c r="B41" s="6"/>
      <c r="E41" s="54"/>
      <c r="F41" s="6"/>
      <c r="I41" s="55"/>
      <c r="J41" s="56"/>
      <c r="K41" s="55"/>
      <c r="L41" s="55"/>
      <c r="M41" s="56"/>
      <c r="N41" s="56"/>
      <c r="O41" s="57"/>
      <c r="P41" s="57"/>
    </row>
    <row r="42" spans="1:16" ht="12.75" customHeight="1" thickBot="1">
      <c r="B42" s="6"/>
      <c r="E42" s="54"/>
      <c r="F42" s="6"/>
      <c r="I42" s="55"/>
      <c r="J42" s="56"/>
      <c r="K42" s="55"/>
      <c r="L42" s="55"/>
      <c r="M42" s="56"/>
      <c r="N42" s="56"/>
      <c r="O42" s="57"/>
      <c r="P42" s="57"/>
    </row>
    <row r="43" spans="1:16" ht="12.75" customHeight="1" thickBot="1">
      <c r="B43" s="6"/>
      <c r="E43" s="54"/>
      <c r="F43" s="6"/>
      <c r="I43" s="55"/>
      <c r="J43" s="56"/>
      <c r="K43" s="55"/>
      <c r="L43" s="55"/>
      <c r="M43" s="56"/>
      <c r="N43" s="56"/>
      <c r="O43" s="57"/>
      <c r="P43" s="57"/>
    </row>
    <row r="44" spans="1:16" ht="12.75" customHeight="1" thickBot="1">
      <c r="B44" s="6"/>
      <c r="E44" s="54"/>
      <c r="F44" s="6"/>
      <c r="I44" s="55"/>
      <c r="J44" s="56"/>
      <c r="K44" s="55"/>
      <c r="L44" s="55"/>
      <c r="M44" s="56"/>
      <c r="N44" s="56"/>
      <c r="O44" s="57"/>
      <c r="P44" s="57"/>
    </row>
    <row r="45" spans="1:16" ht="12.75" customHeight="1" thickBot="1">
      <c r="B45" s="6"/>
      <c r="E45" s="54"/>
      <c r="F45" s="6"/>
      <c r="I45" s="55"/>
      <c r="J45" s="56"/>
      <c r="K45" s="55"/>
      <c r="L45" s="55"/>
      <c r="M45" s="56"/>
      <c r="N45" s="56"/>
      <c r="O45" s="57"/>
      <c r="P45" s="57"/>
    </row>
    <row r="46" spans="1:16" ht="12.75" customHeight="1" thickBot="1">
      <c r="B46" s="6"/>
      <c r="E46" s="54"/>
      <c r="F46" s="6"/>
      <c r="I46" s="55"/>
      <c r="J46" s="56"/>
      <c r="K46" s="55"/>
      <c r="L46" s="55"/>
      <c r="M46" s="56"/>
      <c r="N46" s="56"/>
      <c r="O46" s="57"/>
      <c r="P46" s="57"/>
    </row>
    <row r="47" spans="1:16" ht="12.75" customHeight="1" thickBot="1">
      <c r="B47" s="6"/>
      <c r="E47" s="54"/>
      <c r="F47" s="6"/>
      <c r="I47" s="55"/>
      <c r="J47" s="56"/>
      <c r="K47" s="55"/>
      <c r="L47" s="55"/>
      <c r="M47" s="56"/>
      <c r="N47" s="56"/>
      <c r="O47" s="57"/>
      <c r="P47" s="57"/>
    </row>
    <row r="48" spans="1:16" ht="12.75" customHeight="1" thickBot="1">
      <c r="B48" s="6"/>
      <c r="E48" s="54"/>
      <c r="F48" s="6"/>
      <c r="I48" s="55"/>
      <c r="J48" s="56"/>
      <c r="K48" s="55"/>
      <c r="L48" s="55"/>
      <c r="M48" s="56"/>
      <c r="N48" s="56"/>
      <c r="O48" s="57"/>
      <c r="P48" s="57"/>
    </row>
    <row r="49" spans="2:16" ht="12.75" customHeight="1" thickBot="1">
      <c r="B49" s="6"/>
      <c r="E49" s="54"/>
      <c r="F49" s="6"/>
      <c r="I49" s="55"/>
      <c r="J49" s="56"/>
      <c r="K49" s="55"/>
      <c r="L49" s="55"/>
      <c r="M49" s="56"/>
      <c r="N49" s="56"/>
      <c r="O49" s="57"/>
      <c r="P49" s="57"/>
    </row>
    <row r="50" spans="2:16" ht="12.75" customHeight="1" thickBot="1">
      <c r="B50" s="6"/>
      <c r="E50" s="54"/>
      <c r="F50" s="6"/>
      <c r="I50" s="55"/>
      <c r="J50" s="56"/>
      <c r="K50" s="55"/>
      <c r="L50" s="55"/>
      <c r="M50" s="56"/>
      <c r="N50" s="56"/>
      <c r="O50" s="57"/>
      <c r="P50" s="57"/>
    </row>
    <row r="51" spans="2:16" ht="12.75" customHeight="1" thickBot="1">
      <c r="B51" s="6"/>
      <c r="E51" s="54"/>
      <c r="F51" s="6"/>
      <c r="I51" s="55"/>
      <c r="J51" s="56"/>
      <c r="K51" s="55"/>
      <c r="L51" s="55"/>
      <c r="M51" s="56"/>
      <c r="N51" s="56"/>
      <c r="O51" s="57"/>
      <c r="P51" s="57"/>
    </row>
    <row r="52" spans="2:16" ht="12.75" customHeight="1" thickBot="1">
      <c r="B52" s="6"/>
      <c r="E52" s="54"/>
      <c r="F52" s="6"/>
      <c r="I52" s="55"/>
      <c r="J52" s="56"/>
      <c r="K52" s="55"/>
      <c r="L52" s="55"/>
      <c r="M52" s="56"/>
      <c r="N52" s="56"/>
      <c r="O52" s="57"/>
      <c r="P52" s="57"/>
    </row>
    <row r="53" spans="2:16" ht="12.75" customHeight="1" thickBot="1">
      <c r="B53" s="6"/>
      <c r="E53" s="54"/>
      <c r="F53" s="6"/>
      <c r="I53" s="55"/>
      <c r="J53" s="56"/>
      <c r="K53" s="55"/>
      <c r="L53" s="55"/>
      <c r="M53" s="56"/>
      <c r="N53" s="56"/>
      <c r="O53" s="57"/>
      <c r="P53" s="57"/>
    </row>
    <row r="54" spans="2:16" ht="12.75" customHeight="1" thickBot="1">
      <c r="B54" s="6"/>
      <c r="E54" s="54"/>
      <c r="F54" s="6"/>
      <c r="I54" s="55"/>
      <c r="J54" s="56"/>
      <c r="K54" s="55"/>
      <c r="L54" s="55"/>
      <c r="M54" s="56"/>
      <c r="N54" s="56"/>
      <c r="O54" s="57"/>
      <c r="P54" s="57"/>
    </row>
    <row r="55" spans="2:16" ht="12.75" customHeight="1" thickBot="1">
      <c r="B55" s="6"/>
      <c r="E55" s="54"/>
      <c r="F55" s="6"/>
      <c r="I55" s="55"/>
      <c r="J55" s="56"/>
      <c r="K55" s="55"/>
      <c r="L55" s="55"/>
      <c r="M55" s="56"/>
      <c r="N55" s="56"/>
      <c r="O55" s="57"/>
      <c r="P55" s="57"/>
    </row>
    <row r="56" spans="2:16" ht="12.75" customHeight="1" thickBot="1">
      <c r="B56" s="6"/>
      <c r="E56" s="54"/>
      <c r="F56" s="6"/>
      <c r="I56" s="55"/>
      <c r="J56" s="56"/>
      <c r="K56" s="55"/>
      <c r="L56" s="55"/>
      <c r="M56" s="56"/>
      <c r="N56" s="56"/>
      <c r="O56" s="57"/>
      <c r="P56" s="57"/>
    </row>
    <row r="57" spans="2:16" ht="12.75" customHeight="1" thickBot="1">
      <c r="B57" s="6"/>
      <c r="E57" s="54"/>
      <c r="F57" s="6"/>
      <c r="I57" s="55"/>
      <c r="J57" s="56"/>
      <c r="K57" s="55"/>
      <c r="L57" s="55"/>
      <c r="M57" s="56"/>
      <c r="N57" s="56"/>
      <c r="O57" s="57"/>
      <c r="P57" s="57"/>
    </row>
    <row r="58" spans="2:16" ht="12.75" customHeight="1" thickBot="1">
      <c r="B58" s="6"/>
      <c r="E58" s="54"/>
      <c r="F58" s="6"/>
      <c r="I58" s="55"/>
      <c r="J58" s="56"/>
      <c r="K58" s="55"/>
      <c r="L58" s="55"/>
      <c r="M58" s="56"/>
      <c r="N58" s="56"/>
      <c r="O58" s="57"/>
      <c r="P58" s="57"/>
    </row>
    <row r="59" spans="2:16" ht="12.75" customHeight="1" thickBot="1">
      <c r="B59" s="6"/>
      <c r="E59" s="54"/>
      <c r="F59" s="6"/>
      <c r="I59" s="55"/>
      <c r="J59" s="56"/>
      <c r="K59" s="55"/>
      <c r="L59" s="55"/>
      <c r="M59" s="56"/>
      <c r="N59" s="56"/>
      <c r="O59" s="57"/>
      <c r="P59" s="57"/>
    </row>
    <row r="60" spans="2:16" ht="12.75" customHeight="1" thickBot="1">
      <c r="B60" s="6"/>
      <c r="E60" s="54"/>
      <c r="F60" s="6"/>
      <c r="I60" s="55"/>
      <c r="J60" s="56"/>
      <c r="K60" s="55"/>
      <c r="L60" s="55"/>
      <c r="M60" s="56"/>
      <c r="N60" s="56"/>
      <c r="O60" s="57"/>
      <c r="P60" s="57"/>
    </row>
    <row r="61" spans="2:16" ht="12.75" customHeight="1" thickBot="1">
      <c r="B61" s="6"/>
      <c r="E61" s="54"/>
      <c r="F61" s="6"/>
      <c r="I61" s="55"/>
      <c r="J61" s="56"/>
      <c r="K61" s="55"/>
      <c r="L61" s="55"/>
      <c r="M61" s="56"/>
      <c r="N61" s="56"/>
      <c r="O61" s="57"/>
      <c r="P61" s="57"/>
    </row>
    <row r="62" spans="2:16" ht="12.75" customHeight="1" thickBot="1">
      <c r="B62" s="6"/>
      <c r="E62" s="54"/>
      <c r="F62" s="6"/>
      <c r="I62" s="55"/>
      <c r="J62" s="56"/>
      <c r="K62" s="55"/>
      <c r="L62" s="55"/>
      <c r="M62" s="56"/>
      <c r="N62" s="56"/>
      <c r="O62" s="57"/>
      <c r="P62" s="57"/>
    </row>
    <row r="63" spans="2:16" ht="12.75" customHeight="1" thickBot="1">
      <c r="B63" s="6"/>
      <c r="E63" s="54"/>
      <c r="F63" s="6"/>
      <c r="I63" s="55"/>
      <c r="J63" s="56"/>
      <c r="K63" s="55"/>
      <c r="L63" s="55"/>
      <c r="M63" s="56"/>
      <c r="N63" s="56"/>
      <c r="O63" s="57"/>
      <c r="P63" s="57"/>
    </row>
    <row r="64" spans="2:16" ht="12.75" customHeight="1" thickBot="1">
      <c r="B64" s="6"/>
      <c r="E64" s="54"/>
      <c r="F64" s="6"/>
      <c r="I64" s="55"/>
      <c r="J64" s="56"/>
      <c r="K64" s="55"/>
      <c r="L64" s="55"/>
      <c r="M64" s="56"/>
      <c r="N64" s="56"/>
      <c r="O64" s="57"/>
      <c r="P64" s="57"/>
    </row>
    <row r="65" spans="2:16" ht="12.75" customHeight="1" thickBot="1">
      <c r="B65" s="6"/>
      <c r="E65" s="54"/>
      <c r="F65" s="6"/>
      <c r="I65" s="55"/>
      <c r="J65" s="56"/>
      <c r="K65" s="55"/>
      <c r="L65" s="55"/>
      <c r="M65" s="56"/>
      <c r="N65" s="56"/>
      <c r="O65" s="57"/>
      <c r="P65" s="57"/>
    </row>
    <row r="66" spans="2:16" ht="12.75" customHeight="1" thickBot="1">
      <c r="B66" s="6"/>
      <c r="E66" s="54"/>
      <c r="F66" s="6"/>
      <c r="I66" s="55"/>
      <c r="J66" s="56"/>
      <c r="K66" s="55"/>
      <c r="L66" s="55"/>
      <c r="M66" s="56"/>
      <c r="N66" s="56"/>
      <c r="O66" s="57"/>
      <c r="P66" s="57"/>
    </row>
    <row r="67" spans="2:16" ht="12.75" customHeight="1" thickBot="1">
      <c r="B67" s="6"/>
      <c r="E67" s="54"/>
      <c r="F67" s="6"/>
      <c r="I67" s="55"/>
      <c r="J67" s="56"/>
      <c r="K67" s="55"/>
      <c r="L67" s="55"/>
      <c r="M67" s="56"/>
      <c r="N67" s="56"/>
      <c r="O67" s="57"/>
      <c r="P67" s="57"/>
    </row>
    <row r="68" spans="2:16" ht="12.75" customHeight="1" thickBot="1">
      <c r="B68" s="6"/>
      <c r="E68" s="54"/>
      <c r="F68" s="6"/>
      <c r="I68" s="55"/>
      <c r="J68" s="56"/>
      <c r="K68" s="55"/>
      <c r="L68" s="55"/>
      <c r="M68" s="56"/>
      <c r="N68" s="56"/>
      <c r="O68" s="57"/>
      <c r="P68" s="57"/>
    </row>
    <row r="69" spans="2:16" ht="12.75" customHeight="1" thickBot="1">
      <c r="B69" s="6"/>
      <c r="E69" s="54"/>
      <c r="F69" s="6"/>
      <c r="I69" s="55"/>
      <c r="J69" s="56"/>
      <c r="K69" s="55"/>
      <c r="L69" s="55"/>
      <c r="M69" s="56"/>
      <c r="N69" s="56"/>
      <c r="O69" s="57"/>
      <c r="P69" s="57"/>
    </row>
    <row r="70" spans="2:16" ht="12.75" customHeight="1" thickBot="1">
      <c r="B70" s="6"/>
      <c r="E70" s="54"/>
      <c r="F70" s="6"/>
      <c r="I70" s="55"/>
      <c r="J70" s="56"/>
      <c r="K70" s="55"/>
      <c r="L70" s="55"/>
      <c r="M70" s="56"/>
      <c r="N70" s="56"/>
      <c r="O70" s="57"/>
      <c r="P70" s="57"/>
    </row>
    <row r="71" spans="2:16" ht="12.75" customHeight="1" thickBot="1">
      <c r="B71" s="6"/>
      <c r="E71" s="54"/>
      <c r="F71" s="6"/>
      <c r="I71" s="55"/>
      <c r="J71" s="56"/>
      <c r="K71" s="55"/>
      <c r="L71" s="55"/>
      <c r="M71" s="56"/>
      <c r="N71" s="56"/>
      <c r="O71" s="57"/>
      <c r="P71" s="57"/>
    </row>
    <row r="72" spans="2:16" ht="12.75" customHeight="1" thickBot="1">
      <c r="B72" s="6"/>
      <c r="E72" s="54"/>
      <c r="F72" s="6"/>
      <c r="I72" s="55"/>
      <c r="J72" s="56"/>
      <c r="K72" s="55"/>
      <c r="L72" s="55"/>
      <c r="M72" s="56"/>
      <c r="N72" s="56"/>
      <c r="O72" s="57"/>
      <c r="P72" s="57"/>
    </row>
    <row r="73" spans="2:16" ht="12.75" customHeight="1" thickBot="1">
      <c r="B73" s="6"/>
      <c r="E73" s="54"/>
      <c r="F73" s="6"/>
      <c r="I73" s="55"/>
      <c r="J73" s="56"/>
      <c r="K73" s="55"/>
      <c r="L73" s="55"/>
      <c r="M73" s="56"/>
      <c r="N73" s="56"/>
      <c r="O73" s="57"/>
      <c r="P73" s="57"/>
    </row>
    <row r="74" spans="2:16" ht="12.75" customHeight="1" thickBot="1">
      <c r="B74" s="6"/>
      <c r="E74" s="54"/>
      <c r="F74" s="6"/>
      <c r="I74" s="55"/>
      <c r="J74" s="56"/>
      <c r="K74" s="55"/>
      <c r="L74" s="55"/>
      <c r="M74" s="56"/>
      <c r="N74" s="56"/>
      <c r="O74" s="57"/>
      <c r="P74" s="57"/>
    </row>
    <row r="75" spans="2:16" ht="12.75" customHeight="1" thickBot="1">
      <c r="B75" s="6"/>
      <c r="E75" s="54"/>
      <c r="F75" s="6"/>
      <c r="I75" s="55"/>
      <c r="J75" s="56"/>
      <c r="K75" s="55"/>
      <c r="L75" s="55"/>
      <c r="M75" s="56"/>
      <c r="N75" s="56"/>
      <c r="O75" s="57"/>
      <c r="P75" s="57"/>
    </row>
    <row r="76" spans="2:16" ht="12.75" customHeight="1" thickBot="1">
      <c r="B76" s="6"/>
      <c r="E76" s="54"/>
      <c r="F76" s="6"/>
      <c r="I76" s="55"/>
      <c r="J76" s="56"/>
      <c r="K76" s="55"/>
      <c r="L76" s="55"/>
      <c r="M76" s="56"/>
      <c r="N76" s="56"/>
      <c r="O76" s="57"/>
      <c r="P76" s="57"/>
    </row>
    <row r="77" spans="2:16" ht="12.75" customHeight="1" thickBot="1">
      <c r="B77" s="6"/>
      <c r="E77" s="54"/>
      <c r="F77" s="6"/>
      <c r="I77" s="55"/>
      <c r="J77" s="56"/>
      <c r="K77" s="55"/>
      <c r="L77" s="55"/>
      <c r="M77" s="56"/>
      <c r="N77" s="56"/>
      <c r="O77" s="57"/>
      <c r="P77" s="57"/>
    </row>
    <row r="78" spans="2:16" ht="12.75" customHeight="1" thickBot="1">
      <c r="B78" s="6"/>
      <c r="E78" s="54"/>
      <c r="F78" s="6"/>
      <c r="I78" s="55"/>
      <c r="J78" s="56"/>
      <c r="K78" s="55"/>
      <c r="L78" s="55"/>
      <c r="M78" s="56"/>
      <c r="N78" s="56"/>
      <c r="O78" s="57"/>
      <c r="P78" s="57"/>
    </row>
    <row r="79" spans="2:16" ht="12.75" customHeight="1" thickBot="1">
      <c r="B79" s="6"/>
      <c r="E79" s="54"/>
      <c r="F79" s="6"/>
      <c r="I79" s="55"/>
      <c r="J79" s="56"/>
      <c r="K79" s="55"/>
      <c r="L79" s="55"/>
      <c r="M79" s="56"/>
      <c r="N79" s="56"/>
      <c r="O79" s="57"/>
      <c r="P79" s="57"/>
    </row>
    <row r="80" spans="2:16" ht="12.75" customHeight="1" thickBot="1">
      <c r="B80" s="6"/>
      <c r="E80" s="54"/>
      <c r="F80" s="6"/>
      <c r="I80" s="55"/>
      <c r="J80" s="56"/>
      <c r="K80" s="55"/>
      <c r="L80" s="55"/>
      <c r="M80" s="56"/>
      <c r="N80" s="56"/>
      <c r="O80" s="57"/>
      <c r="P80" s="57"/>
    </row>
    <row r="81" spans="2:16" ht="12.75" customHeight="1" thickBot="1">
      <c r="B81" s="6"/>
      <c r="E81" s="54"/>
      <c r="F81" s="6"/>
      <c r="I81" s="55"/>
      <c r="J81" s="56"/>
      <c r="K81" s="55"/>
      <c r="L81" s="55"/>
      <c r="M81" s="56"/>
      <c r="N81" s="56"/>
      <c r="O81" s="57"/>
      <c r="P81" s="57"/>
    </row>
    <row r="82" spans="2:16" ht="12.75" customHeight="1" thickBot="1">
      <c r="B82" s="6"/>
      <c r="E82" s="54"/>
      <c r="F82" s="6"/>
      <c r="I82" s="55"/>
      <c r="J82" s="56"/>
      <c r="K82" s="55"/>
      <c r="L82" s="55"/>
      <c r="M82" s="56"/>
      <c r="N82" s="56"/>
      <c r="O82" s="57"/>
      <c r="P82" s="57"/>
    </row>
    <row r="83" spans="2:16" ht="12.75" customHeight="1" thickBot="1">
      <c r="B83" s="6"/>
      <c r="E83" s="54"/>
      <c r="F83" s="6"/>
      <c r="I83" s="55"/>
      <c r="J83" s="56"/>
      <c r="K83" s="55"/>
      <c r="L83" s="55"/>
      <c r="M83" s="56"/>
      <c r="N83" s="56"/>
      <c r="O83" s="57"/>
      <c r="P83" s="57"/>
    </row>
    <row r="84" spans="2:16" ht="12.75" customHeight="1" thickBot="1">
      <c r="B84" s="6"/>
      <c r="E84" s="54"/>
      <c r="F84" s="6"/>
      <c r="I84" s="55"/>
      <c r="J84" s="56"/>
      <c r="K84" s="55"/>
      <c r="L84" s="55"/>
      <c r="M84" s="56"/>
      <c r="N84" s="56"/>
      <c r="O84" s="57"/>
      <c r="P84" s="57"/>
    </row>
    <row r="85" spans="2:16" ht="12.75" customHeight="1" thickBot="1">
      <c r="B85" s="6"/>
      <c r="E85" s="54"/>
      <c r="F85" s="6"/>
      <c r="I85" s="55"/>
      <c r="J85" s="56"/>
      <c r="K85" s="55"/>
      <c r="L85" s="55"/>
      <c r="M85" s="56"/>
      <c r="N85" s="56"/>
      <c r="O85" s="57"/>
      <c r="P85" s="57"/>
    </row>
    <row r="86" spans="2:16" ht="12.75" customHeight="1" thickBot="1">
      <c r="B86" s="6"/>
      <c r="E86" s="54"/>
      <c r="F86" s="6"/>
      <c r="I86" s="55"/>
      <c r="J86" s="56"/>
      <c r="K86" s="55"/>
      <c r="L86" s="55"/>
      <c r="M86" s="56"/>
      <c r="N86" s="56"/>
      <c r="O86" s="57"/>
      <c r="P86" s="57"/>
    </row>
    <row r="87" spans="2:16" ht="12.75" customHeight="1" thickBot="1">
      <c r="B87" s="6"/>
      <c r="E87" s="54"/>
      <c r="F87" s="6"/>
      <c r="I87" s="55"/>
      <c r="J87" s="56"/>
      <c r="K87" s="55"/>
      <c r="L87" s="55"/>
      <c r="M87" s="56"/>
      <c r="N87" s="56"/>
      <c r="O87" s="57"/>
      <c r="P87" s="57"/>
    </row>
    <row r="88" spans="2:16" ht="12.75" customHeight="1" thickBot="1">
      <c r="B88" s="6"/>
      <c r="E88" s="54"/>
      <c r="F88" s="6"/>
      <c r="I88" s="55"/>
      <c r="J88" s="56"/>
      <c r="K88" s="55"/>
      <c r="L88" s="55"/>
      <c r="M88" s="56"/>
      <c r="N88" s="56"/>
      <c r="O88" s="57"/>
      <c r="P88" s="57"/>
    </row>
    <row r="89" spans="2:16" ht="12.75" customHeight="1" thickBot="1">
      <c r="B89" s="6"/>
      <c r="E89" s="54"/>
      <c r="F89" s="6"/>
      <c r="I89" s="55"/>
      <c r="J89" s="56"/>
      <c r="K89" s="55"/>
      <c r="L89" s="55"/>
      <c r="M89" s="56"/>
      <c r="N89" s="56"/>
      <c r="O89" s="57"/>
      <c r="P89" s="57"/>
    </row>
    <row r="90" spans="2:16" ht="12.75" customHeight="1" thickBot="1">
      <c r="B90" s="6"/>
      <c r="E90" s="54"/>
      <c r="F90" s="6"/>
      <c r="I90" s="55"/>
      <c r="J90" s="56"/>
      <c r="K90" s="55"/>
      <c r="L90" s="55"/>
      <c r="M90" s="56"/>
      <c r="N90" s="56"/>
      <c r="O90" s="57"/>
      <c r="P90" s="57"/>
    </row>
    <row r="91" spans="2:16" ht="12.75" customHeight="1" thickBot="1">
      <c r="B91" s="6"/>
      <c r="E91" s="54"/>
      <c r="F91" s="6"/>
      <c r="I91" s="55"/>
      <c r="J91" s="56"/>
      <c r="K91" s="55"/>
      <c r="L91" s="55"/>
      <c r="M91" s="56"/>
      <c r="N91" s="56"/>
      <c r="O91" s="57"/>
      <c r="P91" s="57"/>
    </row>
    <row r="92" spans="2:16" ht="12.75" customHeight="1" thickBot="1">
      <c r="B92" s="6"/>
      <c r="E92" s="54"/>
      <c r="F92" s="6"/>
      <c r="I92" s="55"/>
      <c r="J92" s="56"/>
      <c r="K92" s="55"/>
      <c r="L92" s="55"/>
      <c r="M92" s="56"/>
      <c r="N92" s="56"/>
      <c r="O92" s="57"/>
      <c r="P92" s="57"/>
    </row>
    <row r="93" spans="2:16" ht="12.75" customHeight="1" thickBot="1">
      <c r="B93" s="6"/>
      <c r="E93" s="54"/>
      <c r="F93" s="6"/>
      <c r="I93" s="55"/>
      <c r="J93" s="56"/>
      <c r="K93" s="55"/>
      <c r="L93" s="55"/>
      <c r="M93" s="56"/>
      <c r="N93" s="56"/>
      <c r="O93" s="57"/>
      <c r="P93" s="57"/>
    </row>
    <row r="94" spans="2:16" ht="12.75" customHeight="1" thickBot="1">
      <c r="B94" s="6"/>
      <c r="E94" s="54"/>
      <c r="F94" s="6"/>
      <c r="I94" s="55"/>
      <c r="J94" s="56"/>
      <c r="K94" s="55"/>
      <c r="L94" s="55"/>
      <c r="M94" s="56"/>
      <c r="N94" s="56"/>
      <c r="O94" s="57"/>
      <c r="P94" s="57"/>
    </row>
    <row r="95" spans="2:16" ht="12.75" customHeight="1" thickBot="1">
      <c r="B95" s="6"/>
      <c r="E95" s="54"/>
      <c r="F95" s="6"/>
      <c r="I95" s="55"/>
      <c r="J95" s="56"/>
      <c r="K95" s="55"/>
      <c r="L95" s="55"/>
      <c r="M95" s="56"/>
      <c r="N95" s="56"/>
      <c r="O95" s="57"/>
      <c r="P95" s="57"/>
    </row>
    <row r="96" spans="2:16" ht="12.75" customHeight="1" thickBot="1">
      <c r="B96" s="6"/>
      <c r="E96" s="54"/>
      <c r="F96" s="6"/>
      <c r="I96" s="55"/>
      <c r="J96" s="56"/>
      <c r="K96" s="55"/>
      <c r="L96" s="55"/>
      <c r="M96" s="56"/>
      <c r="N96" s="56"/>
      <c r="O96" s="57"/>
      <c r="P96" s="57"/>
    </row>
    <row r="97" spans="2:16" ht="12.75" customHeight="1" thickBot="1">
      <c r="B97" s="6"/>
      <c r="E97" s="54"/>
      <c r="F97" s="6"/>
      <c r="I97" s="55"/>
      <c r="J97" s="56"/>
      <c r="K97" s="55"/>
      <c r="L97" s="55"/>
      <c r="M97" s="56"/>
      <c r="N97" s="56"/>
      <c r="O97" s="57"/>
      <c r="P97" s="57"/>
    </row>
    <row r="98" spans="2:16" ht="12.75" customHeight="1" thickBot="1">
      <c r="B98" s="6"/>
      <c r="E98" s="54"/>
      <c r="F98" s="6"/>
      <c r="I98" s="55"/>
      <c r="J98" s="56"/>
      <c r="K98" s="55"/>
      <c r="L98" s="55"/>
      <c r="M98" s="56"/>
      <c r="N98" s="56"/>
      <c r="O98" s="57"/>
      <c r="P98" s="57"/>
    </row>
    <row r="99" spans="2:16" ht="12.75" customHeight="1" thickBot="1">
      <c r="B99" s="6"/>
      <c r="E99" s="54"/>
      <c r="F99" s="6"/>
      <c r="I99" s="55"/>
      <c r="J99" s="56"/>
      <c r="K99" s="55"/>
      <c r="L99" s="55"/>
      <c r="M99" s="56"/>
      <c r="N99" s="56"/>
      <c r="O99" s="57"/>
      <c r="P99" s="57"/>
    </row>
    <row r="100" spans="2:16" ht="12.75" customHeight="1" thickBot="1">
      <c r="B100" s="6"/>
      <c r="E100" s="54"/>
      <c r="F100" s="6"/>
      <c r="I100" s="55"/>
      <c r="J100" s="56"/>
      <c r="K100" s="55"/>
      <c r="L100" s="55"/>
      <c r="M100" s="56"/>
      <c r="N100" s="56"/>
      <c r="O100" s="57"/>
      <c r="P100" s="57"/>
    </row>
    <row r="101" spans="2:16" ht="12.75" customHeight="1" thickBot="1">
      <c r="B101" s="6"/>
      <c r="E101" s="54"/>
      <c r="F101" s="6"/>
      <c r="I101" s="55"/>
      <c r="J101" s="56"/>
      <c r="K101" s="55"/>
      <c r="L101" s="55"/>
      <c r="M101" s="56"/>
      <c r="N101" s="56"/>
      <c r="O101" s="57"/>
      <c r="P101" s="57"/>
    </row>
    <row r="102" spans="2:16" ht="12.75" customHeight="1" thickBot="1">
      <c r="B102" s="6"/>
      <c r="E102" s="54"/>
      <c r="F102" s="6"/>
      <c r="I102" s="55"/>
      <c r="J102" s="56"/>
      <c r="K102" s="55"/>
      <c r="L102" s="55"/>
      <c r="M102" s="56"/>
      <c r="N102" s="56"/>
      <c r="O102" s="57"/>
      <c r="P102" s="57"/>
    </row>
    <row r="103" spans="2:16" ht="12.75" customHeight="1" thickBot="1">
      <c r="B103" s="6"/>
      <c r="E103" s="54"/>
      <c r="F103" s="6"/>
      <c r="I103" s="55"/>
      <c r="J103" s="56"/>
      <c r="K103" s="55"/>
      <c r="L103" s="55"/>
      <c r="M103" s="56"/>
      <c r="N103" s="56"/>
      <c r="O103" s="57"/>
      <c r="P103" s="57"/>
    </row>
    <row r="104" spans="2:16" ht="12.75" customHeight="1" thickBot="1">
      <c r="B104" s="6"/>
      <c r="E104" s="54"/>
      <c r="F104" s="6"/>
      <c r="I104" s="55"/>
      <c r="J104" s="56"/>
      <c r="K104" s="55"/>
      <c r="L104" s="55"/>
      <c r="M104" s="56"/>
      <c r="N104" s="56"/>
      <c r="O104" s="57"/>
      <c r="P104" s="57"/>
    </row>
    <row r="105" spans="2:16" ht="12.75" customHeight="1" thickBot="1">
      <c r="B105" s="6"/>
      <c r="E105" s="54"/>
      <c r="F105" s="6"/>
      <c r="I105" s="55"/>
      <c r="J105" s="56"/>
      <c r="K105" s="55"/>
      <c r="L105" s="55"/>
      <c r="M105" s="56"/>
      <c r="N105" s="56"/>
      <c r="O105" s="57"/>
      <c r="P105" s="57"/>
    </row>
    <row r="106" spans="2:16" ht="12.75" customHeight="1" thickBot="1">
      <c r="B106" s="6"/>
      <c r="E106" s="54"/>
      <c r="F106" s="6"/>
      <c r="I106" s="55"/>
      <c r="J106" s="56"/>
      <c r="K106" s="55"/>
      <c r="L106" s="55"/>
      <c r="M106" s="56"/>
      <c r="N106" s="56"/>
      <c r="O106" s="57"/>
      <c r="P106" s="57"/>
    </row>
    <row r="107" spans="2:16" ht="12.75" customHeight="1" thickBot="1">
      <c r="B107" s="6"/>
      <c r="E107" s="54"/>
      <c r="F107" s="6"/>
      <c r="I107" s="55"/>
      <c r="J107" s="56"/>
      <c r="K107" s="55"/>
      <c r="L107" s="55"/>
      <c r="M107" s="56"/>
      <c r="N107" s="56"/>
      <c r="O107" s="57"/>
      <c r="P107" s="57"/>
    </row>
    <row r="108" spans="2:16" ht="12.75" customHeight="1" thickBot="1">
      <c r="B108" s="6"/>
      <c r="E108" s="54"/>
      <c r="F108" s="6"/>
      <c r="I108" s="55"/>
      <c r="J108" s="56"/>
      <c r="K108" s="55"/>
      <c r="L108" s="55"/>
      <c r="M108" s="56"/>
      <c r="N108" s="56"/>
      <c r="O108" s="57"/>
      <c r="P108" s="57"/>
    </row>
    <row r="109" spans="2:16" ht="12.75" customHeight="1" thickBot="1">
      <c r="B109" s="6"/>
      <c r="E109" s="54"/>
      <c r="F109" s="6"/>
      <c r="I109" s="55"/>
      <c r="J109" s="56"/>
      <c r="K109" s="55"/>
      <c r="L109" s="55"/>
      <c r="M109" s="56"/>
      <c r="N109" s="56"/>
      <c r="O109" s="57"/>
      <c r="P109" s="57"/>
    </row>
    <row r="110" spans="2:16" ht="12.75" customHeight="1" thickBot="1">
      <c r="B110" s="6"/>
      <c r="E110" s="54"/>
      <c r="F110" s="6"/>
      <c r="I110" s="55"/>
      <c r="J110" s="56"/>
      <c r="K110" s="55"/>
      <c r="L110" s="55"/>
      <c r="M110" s="56"/>
      <c r="N110" s="56"/>
      <c r="O110" s="57"/>
      <c r="P110" s="57"/>
    </row>
    <row r="111" spans="2:16" ht="12.75" customHeight="1" thickBot="1">
      <c r="B111" s="6"/>
      <c r="E111" s="54"/>
      <c r="F111" s="6"/>
      <c r="I111" s="55"/>
      <c r="J111" s="56"/>
      <c r="K111" s="55"/>
      <c r="L111" s="55"/>
      <c r="M111" s="56"/>
      <c r="N111" s="56"/>
      <c r="O111" s="57"/>
      <c r="P111" s="57"/>
    </row>
    <row r="112" spans="2:16" ht="12.75" customHeight="1" thickBot="1">
      <c r="B112" s="6"/>
      <c r="E112" s="54"/>
      <c r="F112" s="6"/>
      <c r="I112" s="55"/>
      <c r="J112" s="56"/>
      <c r="K112" s="55"/>
      <c r="L112" s="55"/>
      <c r="M112" s="56"/>
      <c r="N112" s="56"/>
      <c r="O112" s="57"/>
      <c r="P112" s="57"/>
    </row>
    <row r="113" spans="2:16" ht="12.75" customHeight="1" thickBot="1">
      <c r="B113" s="6"/>
      <c r="E113" s="54"/>
      <c r="F113" s="6"/>
      <c r="I113" s="55"/>
      <c r="J113" s="56"/>
      <c r="K113" s="55"/>
      <c r="L113" s="55"/>
      <c r="M113" s="56"/>
      <c r="N113" s="56"/>
      <c r="O113" s="57"/>
      <c r="P113" s="57"/>
    </row>
    <row r="114" spans="2:16" ht="12.75" customHeight="1" thickBot="1">
      <c r="B114" s="6"/>
      <c r="E114" s="54"/>
      <c r="F114" s="6"/>
      <c r="I114" s="55"/>
      <c r="J114" s="56"/>
      <c r="K114" s="55"/>
      <c r="L114" s="55"/>
      <c r="M114" s="56"/>
      <c r="N114" s="56"/>
      <c r="O114" s="57"/>
      <c r="P114" s="57"/>
    </row>
    <row r="115" spans="2:16" ht="12.75" customHeight="1" thickBot="1">
      <c r="B115" s="6"/>
      <c r="E115" s="54"/>
      <c r="F115" s="6"/>
      <c r="I115" s="55"/>
      <c r="J115" s="56"/>
      <c r="K115" s="55"/>
      <c r="L115" s="55"/>
      <c r="M115" s="56"/>
      <c r="N115" s="56"/>
      <c r="O115" s="57"/>
      <c r="P115" s="57"/>
    </row>
    <row r="116" spans="2:16" ht="12.75" customHeight="1" thickBot="1">
      <c r="B116" s="6"/>
      <c r="E116" s="54"/>
      <c r="F116" s="6"/>
      <c r="I116" s="55"/>
      <c r="J116" s="56"/>
      <c r="K116" s="55"/>
      <c r="L116" s="55"/>
      <c r="M116" s="56"/>
      <c r="N116" s="56"/>
      <c r="O116" s="57"/>
      <c r="P116" s="57"/>
    </row>
    <row r="117" spans="2:16" ht="12.75" customHeight="1" thickBot="1">
      <c r="B117" s="6"/>
      <c r="E117" s="54"/>
      <c r="F117" s="6"/>
      <c r="I117" s="55"/>
      <c r="J117" s="56"/>
      <c r="K117" s="55"/>
      <c r="L117" s="55"/>
      <c r="M117" s="56"/>
      <c r="N117" s="56"/>
      <c r="O117" s="57"/>
      <c r="P117" s="57"/>
    </row>
    <row r="118" spans="2:16" ht="12.75" customHeight="1" thickBot="1">
      <c r="B118" s="6"/>
      <c r="E118" s="54"/>
      <c r="F118" s="6"/>
      <c r="I118" s="55"/>
      <c r="J118" s="56"/>
      <c r="K118" s="55"/>
      <c r="L118" s="55"/>
      <c r="M118" s="56"/>
      <c r="N118" s="56"/>
      <c r="O118" s="57"/>
      <c r="P118" s="57"/>
    </row>
    <row r="119" spans="2:16" ht="12.75" customHeight="1" thickBot="1">
      <c r="B119" s="6"/>
      <c r="E119" s="54"/>
      <c r="F119" s="6"/>
      <c r="I119" s="55"/>
      <c r="J119" s="56"/>
      <c r="K119" s="55"/>
      <c r="L119" s="55"/>
      <c r="M119" s="56"/>
      <c r="N119" s="56"/>
      <c r="O119" s="57"/>
      <c r="P119" s="57"/>
    </row>
    <row r="120" spans="2:16" ht="12.75" customHeight="1" thickBot="1">
      <c r="B120" s="6"/>
      <c r="E120" s="54"/>
      <c r="F120" s="6"/>
      <c r="I120" s="55"/>
      <c r="J120" s="56"/>
      <c r="K120" s="55"/>
      <c r="L120" s="55"/>
      <c r="M120" s="56"/>
      <c r="N120" s="56"/>
      <c r="O120" s="57"/>
      <c r="P120" s="57"/>
    </row>
    <row r="121" spans="2:16" ht="12.75" customHeight="1" thickBot="1">
      <c r="B121" s="6"/>
      <c r="E121" s="54"/>
      <c r="F121" s="6"/>
      <c r="I121" s="55"/>
      <c r="J121" s="56"/>
      <c r="K121" s="55"/>
      <c r="L121" s="55"/>
      <c r="M121" s="56"/>
      <c r="N121" s="56"/>
      <c r="O121" s="57"/>
      <c r="P121" s="57"/>
    </row>
    <row r="122" spans="2:16" ht="12.75" customHeight="1" thickBot="1">
      <c r="B122" s="6"/>
      <c r="E122" s="54"/>
      <c r="F122" s="6"/>
      <c r="I122" s="55"/>
      <c r="J122" s="56"/>
      <c r="K122" s="55"/>
      <c r="L122" s="55"/>
      <c r="M122" s="56"/>
      <c r="N122" s="56"/>
      <c r="O122" s="57"/>
      <c r="P122" s="57"/>
    </row>
    <row r="123" spans="2:16" ht="12.75" customHeight="1" thickBot="1">
      <c r="B123" s="6"/>
      <c r="E123" s="54"/>
      <c r="F123" s="6"/>
      <c r="I123" s="55"/>
      <c r="J123" s="56"/>
      <c r="K123" s="55"/>
      <c r="L123" s="55"/>
      <c r="M123" s="56"/>
      <c r="N123" s="56"/>
      <c r="O123" s="57"/>
      <c r="P123" s="57"/>
    </row>
    <row r="124" spans="2:16" ht="12.75" customHeight="1" thickBot="1">
      <c r="B124" s="6"/>
      <c r="E124" s="54"/>
      <c r="F124" s="6"/>
      <c r="I124" s="55"/>
      <c r="J124" s="56"/>
      <c r="K124" s="55"/>
      <c r="L124" s="55"/>
      <c r="M124" s="56"/>
      <c r="N124" s="56"/>
      <c r="O124" s="57"/>
      <c r="P124" s="57"/>
    </row>
    <row r="125" spans="2:16" ht="12.75" customHeight="1" thickBot="1">
      <c r="B125" s="6"/>
      <c r="E125" s="54"/>
      <c r="F125" s="6"/>
      <c r="I125" s="55"/>
      <c r="J125" s="56"/>
      <c r="K125" s="55"/>
      <c r="L125" s="55"/>
      <c r="M125" s="56"/>
      <c r="N125" s="56"/>
      <c r="O125" s="57"/>
      <c r="P125" s="57"/>
    </row>
    <row r="126" spans="2:16" ht="12.75" customHeight="1" thickBot="1">
      <c r="B126" s="6"/>
      <c r="E126" s="54"/>
      <c r="F126" s="6"/>
      <c r="I126" s="55"/>
      <c r="J126" s="56"/>
      <c r="K126" s="55"/>
      <c r="L126" s="55"/>
      <c r="M126" s="56"/>
      <c r="N126" s="56"/>
      <c r="O126" s="57"/>
      <c r="P126" s="57"/>
    </row>
    <row r="127" spans="2:16" ht="12.75" customHeight="1" thickBot="1">
      <c r="B127" s="6"/>
      <c r="E127" s="54"/>
      <c r="F127" s="6"/>
      <c r="I127" s="55"/>
      <c r="J127" s="56"/>
      <c r="K127" s="55"/>
      <c r="L127" s="55"/>
      <c r="M127" s="56"/>
      <c r="N127" s="56"/>
      <c r="O127" s="57"/>
      <c r="P127" s="57"/>
    </row>
    <row r="128" spans="2:16" ht="12.75" customHeight="1" thickBot="1">
      <c r="B128" s="6"/>
      <c r="E128" s="54"/>
      <c r="F128" s="6"/>
      <c r="I128" s="55"/>
      <c r="J128" s="56"/>
      <c r="K128" s="55"/>
      <c r="L128" s="55"/>
      <c r="M128" s="56"/>
      <c r="N128" s="56"/>
      <c r="O128" s="57"/>
      <c r="P128" s="57"/>
    </row>
    <row r="129" spans="2:16" ht="12.75" customHeight="1" thickBot="1">
      <c r="B129" s="6"/>
      <c r="E129" s="54"/>
      <c r="F129" s="6"/>
      <c r="I129" s="55"/>
      <c r="J129" s="56"/>
      <c r="K129" s="55"/>
      <c r="L129" s="55"/>
      <c r="M129" s="56"/>
      <c r="N129" s="56"/>
      <c r="O129" s="57"/>
      <c r="P129" s="57"/>
    </row>
    <row r="130" spans="2:16" ht="12.75" customHeight="1" thickBot="1">
      <c r="B130" s="6"/>
      <c r="E130" s="54"/>
      <c r="F130" s="6"/>
      <c r="I130" s="55"/>
      <c r="J130" s="56"/>
      <c r="K130" s="55"/>
      <c r="L130" s="55"/>
      <c r="M130" s="56"/>
      <c r="N130" s="56"/>
      <c r="O130" s="57"/>
      <c r="P130" s="57"/>
    </row>
    <row r="131" spans="2:16" ht="12.75" customHeight="1" thickBot="1">
      <c r="B131" s="6"/>
      <c r="E131" s="54"/>
      <c r="F131" s="6"/>
      <c r="I131" s="55"/>
      <c r="J131" s="56"/>
      <c r="K131" s="55"/>
      <c r="L131" s="55"/>
      <c r="M131" s="56"/>
      <c r="N131" s="56"/>
      <c r="O131" s="57"/>
      <c r="P131" s="57"/>
    </row>
    <row r="132" spans="2:16" ht="12.75" customHeight="1" thickBot="1">
      <c r="B132" s="6"/>
      <c r="E132" s="54"/>
      <c r="F132" s="6"/>
      <c r="I132" s="55"/>
      <c r="J132" s="56"/>
      <c r="K132" s="55"/>
      <c r="L132" s="55"/>
      <c r="M132" s="56"/>
      <c r="N132" s="56"/>
      <c r="O132" s="57"/>
      <c r="P132" s="57"/>
    </row>
    <row r="133" spans="2:16" ht="12.75" customHeight="1" thickBot="1">
      <c r="B133" s="6"/>
      <c r="E133" s="54"/>
      <c r="F133" s="6"/>
      <c r="I133" s="55"/>
      <c r="J133" s="56"/>
      <c r="K133" s="55"/>
      <c r="L133" s="55"/>
      <c r="M133" s="56"/>
      <c r="N133" s="56"/>
      <c r="O133" s="57"/>
      <c r="P133" s="57"/>
    </row>
    <row r="134" spans="2:16" ht="12.75" customHeight="1" thickBot="1">
      <c r="B134" s="6"/>
      <c r="E134" s="54"/>
      <c r="F134" s="6"/>
      <c r="I134" s="55"/>
      <c r="J134" s="56"/>
      <c r="K134" s="55"/>
      <c r="L134" s="55"/>
      <c r="M134" s="56"/>
      <c r="N134" s="56"/>
      <c r="O134" s="57"/>
      <c r="P134" s="57"/>
    </row>
    <row r="135" spans="2:16" ht="12.75" customHeight="1" thickBot="1">
      <c r="B135" s="6"/>
      <c r="E135" s="54"/>
      <c r="F135" s="6"/>
      <c r="I135" s="55"/>
      <c r="J135" s="56"/>
      <c r="K135" s="55"/>
      <c r="L135" s="55"/>
      <c r="M135" s="56"/>
      <c r="N135" s="56"/>
      <c r="O135" s="57"/>
      <c r="P135" s="57"/>
    </row>
    <row r="136" spans="2:16" ht="12.75" customHeight="1" thickBot="1">
      <c r="B136" s="6"/>
      <c r="E136" s="54"/>
      <c r="F136" s="6"/>
      <c r="I136" s="55"/>
      <c r="J136" s="56"/>
      <c r="K136" s="55"/>
      <c r="L136" s="55"/>
      <c r="M136" s="56"/>
      <c r="N136" s="56"/>
      <c r="O136" s="57"/>
      <c r="P136" s="57"/>
    </row>
    <row r="137" spans="2:16" ht="12.75" customHeight="1" thickBot="1">
      <c r="B137" s="6"/>
      <c r="E137" s="54"/>
      <c r="F137" s="6"/>
      <c r="I137" s="55"/>
      <c r="J137" s="56"/>
      <c r="K137" s="55"/>
      <c r="L137" s="55"/>
      <c r="M137" s="56"/>
      <c r="N137" s="56"/>
      <c r="O137" s="57"/>
      <c r="P137" s="57"/>
    </row>
    <row r="138" spans="2:16" ht="12.75" customHeight="1" thickBot="1">
      <c r="B138" s="6"/>
      <c r="E138" s="54"/>
      <c r="F138" s="6"/>
      <c r="I138" s="55"/>
      <c r="J138" s="56"/>
      <c r="K138" s="55"/>
      <c r="L138" s="55"/>
      <c r="M138" s="56"/>
      <c r="N138" s="56"/>
      <c r="O138" s="57"/>
      <c r="P138" s="57"/>
    </row>
    <row r="139" spans="2:16" ht="12.75" customHeight="1" thickBot="1">
      <c r="B139" s="6"/>
      <c r="E139" s="54"/>
      <c r="F139" s="6"/>
      <c r="I139" s="55"/>
      <c r="J139" s="56"/>
      <c r="K139" s="55"/>
      <c r="L139" s="55"/>
      <c r="M139" s="56"/>
      <c r="N139" s="56"/>
      <c r="O139" s="57"/>
      <c r="P139" s="57"/>
    </row>
    <row r="140" spans="2:16" ht="12.75" customHeight="1" thickBot="1">
      <c r="B140" s="6"/>
      <c r="E140" s="54"/>
      <c r="F140" s="6"/>
      <c r="I140" s="55"/>
      <c r="J140" s="56"/>
      <c r="K140" s="55"/>
      <c r="L140" s="55"/>
      <c r="M140" s="56"/>
      <c r="N140" s="56"/>
      <c r="O140" s="57"/>
      <c r="P140" s="57"/>
    </row>
    <row r="141" spans="2:16" ht="12.75" customHeight="1" thickBot="1">
      <c r="B141" s="6"/>
      <c r="E141" s="54"/>
      <c r="F141" s="6"/>
      <c r="I141" s="55"/>
      <c r="J141" s="56"/>
      <c r="K141" s="55"/>
      <c r="L141" s="55"/>
      <c r="M141" s="56"/>
      <c r="N141" s="56"/>
      <c r="O141" s="57"/>
      <c r="P141" s="57"/>
    </row>
    <row r="142" spans="2:16" ht="12.75" customHeight="1" thickBot="1">
      <c r="B142" s="6"/>
      <c r="E142" s="54"/>
      <c r="F142" s="6"/>
      <c r="I142" s="55"/>
      <c r="J142" s="56"/>
      <c r="K142" s="55"/>
      <c r="L142" s="55"/>
      <c r="M142" s="56"/>
      <c r="N142" s="56"/>
      <c r="O142" s="57"/>
      <c r="P142" s="57"/>
    </row>
    <row r="143" spans="2:16" ht="12.75" customHeight="1" thickBot="1">
      <c r="B143" s="6"/>
      <c r="E143" s="54"/>
      <c r="F143" s="6"/>
      <c r="I143" s="55"/>
      <c r="J143" s="56"/>
      <c r="K143" s="55"/>
      <c r="L143" s="55"/>
      <c r="M143" s="56"/>
      <c r="N143" s="56"/>
      <c r="O143" s="57"/>
      <c r="P143" s="57"/>
    </row>
    <row r="144" spans="2:16" ht="12.75" customHeight="1" thickBot="1">
      <c r="B144" s="6"/>
      <c r="E144" s="54"/>
      <c r="F144" s="6"/>
      <c r="I144" s="55"/>
      <c r="J144" s="56"/>
      <c r="K144" s="55"/>
      <c r="L144" s="55"/>
      <c r="M144" s="56"/>
      <c r="N144" s="56"/>
      <c r="O144" s="57"/>
      <c r="P144" s="57"/>
    </row>
    <row r="145" spans="2:16" ht="12.75" customHeight="1" thickBot="1">
      <c r="B145" s="6"/>
      <c r="E145" s="54"/>
      <c r="F145" s="6"/>
      <c r="I145" s="55"/>
      <c r="J145" s="56"/>
      <c r="K145" s="55"/>
      <c r="L145" s="55"/>
      <c r="M145" s="56"/>
      <c r="N145" s="56"/>
      <c r="O145" s="57"/>
      <c r="P145" s="58"/>
    </row>
    <row r="146" spans="2:16" ht="12.75" customHeight="1" thickBot="1">
      <c r="B146" s="6"/>
      <c r="E146" s="54"/>
      <c r="F146" s="6"/>
      <c r="I146" s="55"/>
      <c r="J146" s="56"/>
      <c r="K146" s="55"/>
      <c r="L146" s="55"/>
      <c r="M146" s="56"/>
      <c r="N146" s="56"/>
      <c r="O146" s="57"/>
      <c r="P146" s="57"/>
    </row>
    <row r="147" spans="2:16" ht="12.75" customHeight="1" thickBot="1">
      <c r="B147" s="6"/>
      <c r="E147" s="54"/>
      <c r="F147" s="6"/>
      <c r="I147" s="55"/>
      <c r="J147" s="56"/>
      <c r="K147" s="55"/>
      <c r="L147" s="55"/>
      <c r="M147" s="56"/>
      <c r="N147" s="56"/>
      <c r="O147" s="57"/>
      <c r="P147" s="58"/>
    </row>
    <row r="148" spans="2:16" ht="12.75" customHeight="1" thickBot="1">
      <c r="B148" s="6"/>
      <c r="E148" s="54"/>
      <c r="F148" s="6"/>
      <c r="I148" s="55"/>
      <c r="J148" s="56"/>
      <c r="K148" s="55"/>
      <c r="L148" s="55"/>
      <c r="M148" s="56"/>
      <c r="N148" s="56"/>
      <c r="O148" s="57"/>
      <c r="P148" s="57"/>
    </row>
    <row r="149" spans="2:16" ht="12.75" customHeight="1" thickBot="1">
      <c r="B149" s="6"/>
      <c r="E149" s="54"/>
      <c r="F149" s="6"/>
      <c r="I149" s="55"/>
      <c r="J149" s="56"/>
      <c r="K149" s="55"/>
      <c r="L149" s="55"/>
      <c r="M149" s="56"/>
      <c r="N149" s="56"/>
      <c r="O149" s="57"/>
      <c r="P149" s="57"/>
    </row>
    <row r="150" spans="2:16" ht="12.75" customHeight="1" thickBot="1">
      <c r="B150" s="6"/>
      <c r="E150" s="54"/>
      <c r="F150" s="6"/>
      <c r="I150" s="55"/>
      <c r="J150" s="56"/>
      <c r="K150" s="55"/>
      <c r="L150" s="55"/>
      <c r="M150" s="56"/>
      <c r="N150" s="56"/>
      <c r="O150" s="57"/>
      <c r="P150" s="57"/>
    </row>
    <row r="151" spans="2:16" ht="12.75" customHeight="1" thickBot="1">
      <c r="B151" s="6"/>
      <c r="E151" s="54"/>
      <c r="F151" s="6"/>
      <c r="I151" s="55"/>
      <c r="J151" s="56"/>
      <c r="K151" s="55"/>
      <c r="L151" s="55"/>
      <c r="M151" s="56"/>
      <c r="N151" s="56"/>
      <c r="O151" s="57"/>
      <c r="P151" s="57"/>
    </row>
    <row r="152" spans="2:16" ht="12.75" customHeight="1" thickBot="1">
      <c r="B152" s="6"/>
      <c r="E152" s="54"/>
      <c r="F152" s="6"/>
      <c r="I152" s="55"/>
      <c r="J152" s="56"/>
      <c r="K152" s="55"/>
      <c r="L152" s="55"/>
      <c r="M152" s="56"/>
      <c r="N152" s="56"/>
      <c r="O152" s="57"/>
      <c r="P152" s="57"/>
    </row>
    <row r="153" spans="2:16" ht="12.75" customHeight="1" thickBot="1">
      <c r="B153" s="6"/>
      <c r="E153" s="54"/>
      <c r="F153" s="6"/>
      <c r="I153" s="55"/>
      <c r="J153" s="56"/>
      <c r="K153" s="55"/>
      <c r="L153" s="55"/>
      <c r="M153" s="56"/>
      <c r="N153" s="56"/>
      <c r="O153" s="57"/>
      <c r="P153" s="57"/>
    </row>
    <row r="154" spans="2:16" ht="12.75" customHeight="1" thickBot="1">
      <c r="B154" s="6"/>
      <c r="E154" s="54"/>
      <c r="F154" s="6"/>
      <c r="I154" s="55"/>
      <c r="J154" s="56"/>
      <c r="K154" s="55"/>
      <c r="L154" s="55"/>
      <c r="M154" s="56"/>
      <c r="N154" s="56"/>
      <c r="O154" s="57"/>
      <c r="P154" s="57"/>
    </row>
    <row r="155" spans="2:16" ht="12.75" customHeight="1" thickBot="1">
      <c r="B155" s="6"/>
      <c r="E155" s="54"/>
      <c r="F155" s="6"/>
      <c r="I155" s="55"/>
      <c r="J155" s="56"/>
      <c r="K155" s="55"/>
      <c r="L155" s="55"/>
      <c r="M155" s="56"/>
      <c r="N155" s="56"/>
      <c r="O155" s="57"/>
      <c r="P155" s="57"/>
    </row>
    <row r="156" spans="2:16" ht="12.75" customHeight="1" thickBot="1">
      <c r="B156" s="6"/>
      <c r="E156" s="54"/>
      <c r="F156" s="6"/>
      <c r="I156" s="55"/>
      <c r="J156" s="56"/>
      <c r="K156" s="55"/>
      <c r="L156" s="55"/>
      <c r="M156" s="56"/>
      <c r="N156" s="56"/>
      <c r="O156" s="57"/>
      <c r="P156" s="57"/>
    </row>
    <row r="157" spans="2:16" ht="12.75" customHeight="1" thickBot="1">
      <c r="B157" s="6"/>
      <c r="E157" s="54"/>
      <c r="F157" s="6"/>
      <c r="I157" s="55"/>
      <c r="J157" s="56"/>
      <c r="K157" s="55"/>
      <c r="L157" s="55"/>
      <c r="M157" s="56"/>
      <c r="N157" s="56"/>
      <c r="O157" s="57"/>
      <c r="P157" s="57"/>
    </row>
    <row r="158" spans="2:16" ht="12.75" customHeight="1" thickBot="1">
      <c r="B158" s="6"/>
      <c r="E158" s="54"/>
      <c r="F158" s="6"/>
      <c r="I158" s="55"/>
      <c r="J158" s="56"/>
      <c r="K158" s="55"/>
      <c r="L158" s="55"/>
      <c r="M158" s="56"/>
      <c r="N158" s="56"/>
      <c r="O158" s="57"/>
      <c r="P158" s="57"/>
    </row>
    <row r="159" spans="2:16" ht="12.75" customHeight="1" thickBot="1">
      <c r="B159" s="6"/>
      <c r="E159" s="54"/>
      <c r="F159" s="6"/>
      <c r="I159" s="55"/>
      <c r="J159" s="56"/>
      <c r="K159" s="55"/>
      <c r="L159" s="55"/>
      <c r="M159" s="56"/>
      <c r="N159" s="56"/>
      <c r="O159" s="57"/>
      <c r="P159" s="57"/>
    </row>
    <row r="160" spans="2:16" ht="12.75" customHeight="1" thickBot="1">
      <c r="B160" s="6"/>
      <c r="E160" s="54"/>
      <c r="F160" s="6"/>
      <c r="I160" s="55"/>
      <c r="J160" s="56"/>
      <c r="K160" s="55"/>
      <c r="L160" s="55"/>
      <c r="M160" s="56"/>
      <c r="N160" s="56"/>
      <c r="O160" s="57"/>
      <c r="P160" s="57"/>
    </row>
    <row r="161" spans="2:16" ht="12.75" customHeight="1" thickBot="1">
      <c r="B161" s="6"/>
      <c r="E161" s="54"/>
      <c r="F161" s="6"/>
      <c r="I161" s="55"/>
      <c r="J161" s="56"/>
      <c r="K161" s="55"/>
      <c r="L161" s="55"/>
      <c r="M161" s="56"/>
      <c r="N161" s="56"/>
      <c r="O161" s="57"/>
      <c r="P161" s="57"/>
    </row>
    <row r="162" spans="2:16" ht="12.75" customHeight="1" thickBot="1">
      <c r="B162" s="6"/>
      <c r="E162" s="54"/>
      <c r="F162" s="6"/>
      <c r="I162" s="55"/>
      <c r="J162" s="56"/>
      <c r="K162" s="55"/>
      <c r="L162" s="55"/>
      <c r="M162" s="56"/>
      <c r="N162" s="56"/>
      <c r="O162" s="57"/>
      <c r="P162" s="57"/>
    </row>
    <row r="163" spans="2:16" ht="12.75" customHeight="1" thickBot="1">
      <c r="B163" s="6"/>
      <c r="E163" s="54"/>
      <c r="F163" s="6"/>
      <c r="I163" s="55"/>
      <c r="J163" s="56"/>
      <c r="K163" s="55"/>
      <c r="L163" s="55"/>
      <c r="M163" s="56"/>
      <c r="N163" s="56"/>
      <c r="O163" s="57"/>
      <c r="P163" s="57"/>
    </row>
    <row r="164" spans="2:16" ht="12.75" customHeight="1" thickBot="1">
      <c r="B164" s="6"/>
      <c r="E164" s="54"/>
      <c r="F164" s="6"/>
      <c r="I164" s="55"/>
      <c r="J164" s="56"/>
      <c r="K164" s="55"/>
      <c r="L164" s="55"/>
      <c r="M164" s="56"/>
      <c r="N164" s="56"/>
      <c r="O164" s="57"/>
      <c r="P164" s="57"/>
    </row>
    <row r="165" spans="2:16" ht="12.75" customHeight="1" thickBot="1">
      <c r="B165" s="6"/>
      <c r="E165" s="54"/>
      <c r="F165" s="6"/>
      <c r="I165" s="55"/>
      <c r="J165" s="56"/>
      <c r="K165" s="55"/>
      <c r="L165" s="55"/>
      <c r="M165" s="56"/>
      <c r="N165" s="56"/>
      <c r="O165" s="57"/>
      <c r="P165" s="57"/>
    </row>
    <row r="166" spans="2:16" ht="12.75" customHeight="1" thickBot="1">
      <c r="B166" s="6"/>
      <c r="E166" s="54"/>
      <c r="F166" s="6"/>
      <c r="I166" s="55"/>
      <c r="J166" s="56"/>
      <c r="K166" s="55"/>
      <c r="L166" s="55"/>
      <c r="M166" s="56"/>
      <c r="N166" s="56"/>
      <c r="O166" s="57"/>
      <c r="P166" s="57"/>
    </row>
    <row r="167" spans="2:16" ht="12.75" customHeight="1" thickBot="1">
      <c r="B167" s="6"/>
      <c r="E167" s="54"/>
      <c r="F167" s="6"/>
      <c r="I167" s="55"/>
      <c r="J167" s="56"/>
      <c r="K167" s="55"/>
      <c r="L167" s="55"/>
      <c r="M167" s="56"/>
      <c r="N167" s="56"/>
      <c r="O167" s="57"/>
      <c r="P167" s="57"/>
    </row>
    <row r="168" spans="2:16" ht="12.75" customHeight="1" thickBot="1">
      <c r="B168" s="6"/>
      <c r="E168" s="54"/>
      <c r="F168" s="6"/>
      <c r="I168" s="55"/>
      <c r="J168" s="56"/>
      <c r="K168" s="55"/>
      <c r="L168" s="55"/>
      <c r="M168" s="56"/>
      <c r="N168" s="56"/>
      <c r="O168" s="57"/>
      <c r="P168" s="57"/>
    </row>
    <row r="169" spans="2:16" ht="12.75" customHeight="1" thickBot="1">
      <c r="B169" s="6"/>
      <c r="E169" s="54"/>
      <c r="F169" s="6"/>
      <c r="I169" s="55"/>
      <c r="J169" s="56"/>
      <c r="K169" s="55"/>
      <c r="L169" s="55"/>
      <c r="M169" s="56"/>
      <c r="N169" s="56"/>
      <c r="O169" s="57"/>
      <c r="P169" s="57"/>
    </row>
    <row r="170" spans="2:16" ht="12.75" customHeight="1" thickBot="1">
      <c r="B170" s="6"/>
      <c r="E170" s="54"/>
      <c r="F170" s="6"/>
      <c r="I170" s="55"/>
      <c r="J170" s="56"/>
      <c r="K170" s="55"/>
      <c r="L170" s="55"/>
      <c r="M170" s="56"/>
      <c r="N170" s="56"/>
      <c r="O170" s="57"/>
      <c r="P170" s="57"/>
    </row>
    <row r="171" spans="2:16" ht="12.75" customHeight="1" thickBot="1">
      <c r="B171" s="6"/>
      <c r="E171" s="54"/>
      <c r="F171" s="6"/>
      <c r="I171" s="55"/>
      <c r="J171" s="56"/>
      <c r="K171" s="55"/>
      <c r="L171" s="55"/>
      <c r="M171" s="56"/>
      <c r="N171" s="56"/>
      <c r="O171" s="57"/>
      <c r="P171" s="58"/>
    </row>
    <row r="172" spans="2:16" ht="12.75" customHeight="1" thickBot="1">
      <c r="B172" s="6"/>
      <c r="E172" s="54"/>
      <c r="F172" s="6"/>
      <c r="I172" s="55"/>
      <c r="J172" s="56"/>
      <c r="K172" s="55"/>
      <c r="L172" s="55"/>
      <c r="M172" s="56"/>
      <c r="N172" s="56"/>
      <c r="O172" s="57"/>
      <c r="P172" s="57"/>
    </row>
    <row r="173" spans="2:16" ht="12.75" customHeight="1" thickBot="1">
      <c r="B173" s="6"/>
      <c r="E173" s="54"/>
      <c r="F173" s="6"/>
      <c r="I173" s="55"/>
      <c r="J173" s="56"/>
      <c r="K173" s="55"/>
      <c r="L173" s="55"/>
      <c r="M173" s="56"/>
      <c r="N173" s="56"/>
      <c r="O173" s="57"/>
      <c r="P173" s="58"/>
    </row>
    <row r="174" spans="2:16" ht="12.75" customHeight="1" thickBot="1">
      <c r="B174" s="6"/>
      <c r="E174" s="54"/>
      <c r="F174" s="6"/>
      <c r="I174" s="55"/>
      <c r="J174" s="56"/>
      <c r="K174" s="55"/>
      <c r="L174" s="55"/>
      <c r="M174" s="56"/>
      <c r="N174" s="56"/>
      <c r="O174" s="57"/>
      <c r="P174" s="57"/>
    </row>
    <row r="175" spans="2:16" ht="12.75" customHeight="1" thickBot="1">
      <c r="B175" s="6"/>
      <c r="E175" s="54"/>
      <c r="F175" s="6"/>
      <c r="I175" s="55"/>
      <c r="J175" s="56"/>
      <c r="K175" s="55"/>
      <c r="L175" s="55"/>
      <c r="M175" s="56"/>
      <c r="N175" s="56"/>
      <c r="O175" s="57"/>
      <c r="P175" s="58"/>
    </row>
    <row r="176" spans="2:16" ht="12.75" customHeight="1" thickBot="1">
      <c r="B176" s="6"/>
      <c r="E176" s="54"/>
      <c r="F176" s="6"/>
      <c r="I176" s="55"/>
      <c r="J176" s="56"/>
      <c r="K176" s="55"/>
      <c r="L176" s="55"/>
      <c r="M176" s="56"/>
      <c r="N176" s="56"/>
      <c r="O176" s="57"/>
      <c r="P176" s="58"/>
    </row>
    <row r="177" spans="2:16" ht="12.75" customHeight="1" thickBot="1">
      <c r="B177" s="6"/>
      <c r="E177" s="54"/>
      <c r="F177" s="6"/>
      <c r="I177" s="55"/>
      <c r="J177" s="56"/>
      <c r="K177" s="55"/>
      <c r="L177" s="55"/>
      <c r="M177" s="56"/>
      <c r="N177" s="56"/>
      <c r="O177" s="57"/>
      <c r="P177" s="58"/>
    </row>
    <row r="178" spans="2:16" ht="12.75" customHeight="1" thickBot="1">
      <c r="B178" s="6"/>
      <c r="E178" s="54"/>
      <c r="F178" s="6"/>
      <c r="I178" s="55"/>
      <c r="J178" s="56"/>
      <c r="K178" s="55"/>
      <c r="L178" s="55"/>
      <c r="M178" s="56"/>
      <c r="N178" s="56"/>
      <c r="O178" s="57"/>
      <c r="P178" s="58"/>
    </row>
    <row r="179" spans="2:16" ht="12.75" customHeight="1" thickBot="1">
      <c r="B179" s="6"/>
      <c r="E179" s="54"/>
      <c r="F179" s="6"/>
      <c r="I179" s="55"/>
      <c r="J179" s="56"/>
      <c r="K179" s="55"/>
      <c r="L179" s="55"/>
      <c r="M179" s="56"/>
      <c r="N179" s="56"/>
      <c r="O179" s="57"/>
      <c r="P179" s="58"/>
    </row>
    <row r="180" spans="2:16" ht="12.75" customHeight="1" thickBot="1">
      <c r="B180" s="6"/>
      <c r="E180" s="54"/>
      <c r="F180" s="6"/>
      <c r="I180" s="55"/>
      <c r="J180" s="56"/>
      <c r="K180" s="55"/>
      <c r="L180" s="55"/>
      <c r="M180" s="56"/>
      <c r="N180" s="56"/>
      <c r="O180" s="57"/>
      <c r="P180" s="58"/>
    </row>
    <row r="181" spans="2:16" ht="12.75" customHeight="1" thickBot="1">
      <c r="B181" s="6"/>
      <c r="E181" s="54"/>
      <c r="F181" s="6"/>
      <c r="I181" s="55"/>
      <c r="J181" s="56"/>
      <c r="K181" s="55"/>
      <c r="L181" s="55"/>
      <c r="M181" s="56"/>
      <c r="N181" s="56"/>
      <c r="O181" s="57"/>
      <c r="P181" s="57"/>
    </row>
    <row r="182" spans="2:16" ht="12.75" customHeight="1" thickBot="1">
      <c r="B182" s="6"/>
      <c r="E182" s="54"/>
      <c r="F182" s="6"/>
      <c r="I182" s="55"/>
      <c r="J182" s="56"/>
      <c r="K182" s="55"/>
      <c r="L182" s="55"/>
      <c r="M182" s="56"/>
      <c r="N182" s="56"/>
      <c r="O182" s="57"/>
      <c r="P182" s="58"/>
    </row>
    <row r="183" spans="2:16" ht="12.75" customHeight="1" thickBot="1">
      <c r="B183" s="6"/>
      <c r="E183" s="54"/>
      <c r="F183" s="6"/>
      <c r="I183" s="55"/>
      <c r="J183" s="56"/>
      <c r="K183" s="55"/>
      <c r="L183" s="55"/>
      <c r="M183" s="56"/>
      <c r="N183" s="56"/>
      <c r="O183" s="57"/>
      <c r="P183" s="57"/>
    </row>
    <row r="184" spans="2:16" ht="12.75" customHeight="1" thickBot="1">
      <c r="B184" s="6"/>
      <c r="E184" s="54"/>
      <c r="F184" s="6"/>
      <c r="I184" s="55"/>
      <c r="J184" s="56"/>
      <c r="K184" s="55"/>
      <c r="L184" s="55"/>
      <c r="M184" s="56"/>
      <c r="N184" s="56"/>
      <c r="O184" s="57"/>
      <c r="P184" s="57"/>
    </row>
    <row r="185" spans="2:16" ht="12.75" customHeight="1" thickBot="1">
      <c r="B185" s="6"/>
      <c r="E185" s="54"/>
      <c r="F185" s="6"/>
      <c r="I185" s="55"/>
      <c r="J185" s="56"/>
      <c r="K185" s="55"/>
      <c r="L185" s="55"/>
      <c r="M185" s="56"/>
      <c r="N185" s="56"/>
      <c r="O185" s="57"/>
      <c r="P185" s="57"/>
    </row>
    <row r="186" spans="2:16" ht="12.75" customHeight="1" thickBot="1">
      <c r="B186" s="6"/>
      <c r="E186" s="54"/>
      <c r="F186" s="6"/>
      <c r="I186" s="55"/>
      <c r="J186" s="56"/>
      <c r="K186" s="55"/>
      <c r="L186" s="55"/>
      <c r="M186" s="56"/>
      <c r="N186" s="56"/>
      <c r="O186" s="57"/>
      <c r="P186" s="57"/>
    </row>
    <row r="187" spans="2:16" ht="12.75" customHeight="1" thickBot="1">
      <c r="B187" s="6"/>
      <c r="E187" s="54"/>
      <c r="F187" s="6"/>
      <c r="I187" s="55"/>
      <c r="J187" s="56"/>
      <c r="K187" s="55"/>
      <c r="L187" s="55"/>
      <c r="M187" s="56"/>
      <c r="N187" s="56"/>
      <c r="O187" s="57"/>
      <c r="P187" s="58"/>
    </row>
    <row r="188" spans="2:16" ht="12.75" customHeight="1" thickBot="1">
      <c r="B188" s="6"/>
      <c r="E188" s="54"/>
      <c r="F188" s="6"/>
      <c r="I188" s="55"/>
      <c r="J188" s="56"/>
      <c r="K188" s="55"/>
      <c r="L188" s="55"/>
      <c r="M188" s="56"/>
      <c r="N188" s="56"/>
      <c r="O188" s="57"/>
      <c r="P188" s="58"/>
    </row>
    <row r="189" spans="2:16">
      <c r="B189" s="6"/>
      <c r="E189" s="54"/>
      <c r="F189" s="6"/>
    </row>
    <row r="190" spans="2:16">
      <c r="B190" s="6"/>
      <c r="E190" s="54"/>
      <c r="F190" s="6"/>
    </row>
    <row r="191" spans="2:16">
      <c r="B191" s="6"/>
      <c r="E191" s="54"/>
      <c r="F191" s="6"/>
    </row>
    <row r="192" spans="2:16">
      <c r="B192" s="6"/>
      <c r="E192" s="54"/>
      <c r="F192" s="6"/>
    </row>
    <row r="193" spans="2:6">
      <c r="B193" s="6"/>
      <c r="E193" s="54"/>
      <c r="F193" s="6"/>
    </row>
    <row r="194" spans="2:6">
      <c r="B194" s="6"/>
      <c r="E194" s="54"/>
      <c r="F194" s="6"/>
    </row>
    <row r="195" spans="2:6">
      <c r="B195" s="6"/>
      <c r="E195" s="54"/>
      <c r="F195" s="6"/>
    </row>
    <row r="196" spans="2:6">
      <c r="B196" s="6"/>
      <c r="E196" s="54"/>
      <c r="F196" s="6"/>
    </row>
    <row r="197" spans="2:6">
      <c r="B197" s="6"/>
      <c r="E197" s="54"/>
      <c r="F197" s="6"/>
    </row>
    <row r="198" spans="2:6">
      <c r="B198" s="6"/>
      <c r="E198" s="54"/>
      <c r="F198" s="6"/>
    </row>
    <row r="199" spans="2:6">
      <c r="B199" s="6"/>
      <c r="E199" s="54"/>
      <c r="F199" s="6"/>
    </row>
    <row r="200" spans="2:6">
      <c r="B200" s="6"/>
      <c r="E200" s="54"/>
      <c r="F200" s="6"/>
    </row>
    <row r="201" spans="2:6">
      <c r="B201" s="6"/>
      <c r="E201" s="54"/>
      <c r="F201" s="6"/>
    </row>
    <row r="202" spans="2:6">
      <c r="B202" s="6"/>
      <c r="E202" s="54"/>
      <c r="F202" s="6"/>
    </row>
    <row r="203" spans="2:6">
      <c r="B203" s="6"/>
      <c r="E203" s="54"/>
      <c r="F203" s="6"/>
    </row>
    <row r="204" spans="2:6">
      <c r="B204" s="6"/>
      <c r="E204" s="54"/>
      <c r="F204" s="6"/>
    </row>
    <row r="205" spans="2:6">
      <c r="B205" s="6"/>
      <c r="E205" s="54"/>
      <c r="F205" s="6"/>
    </row>
    <row r="206" spans="2:6">
      <c r="B206" s="6"/>
      <c r="E206" s="54"/>
      <c r="F206" s="6"/>
    </row>
    <row r="207" spans="2:6">
      <c r="B207" s="6"/>
      <c r="E207" s="54"/>
      <c r="F207" s="6"/>
    </row>
    <row r="208" spans="2:6">
      <c r="B208" s="6"/>
      <c r="E208" s="54"/>
      <c r="F208" s="6"/>
    </row>
    <row r="209" spans="2:6">
      <c r="B209" s="6"/>
      <c r="E209" s="54"/>
      <c r="F209" s="6"/>
    </row>
    <row r="210" spans="2:6">
      <c r="B210" s="6"/>
      <c r="E210" s="54"/>
      <c r="F210" s="6"/>
    </row>
    <row r="211" spans="2:6">
      <c r="B211" s="6"/>
      <c r="E211" s="54"/>
      <c r="F211" s="6"/>
    </row>
    <row r="212" spans="2:6">
      <c r="B212" s="6"/>
      <c r="E212" s="54"/>
      <c r="F212" s="6"/>
    </row>
    <row r="213" spans="2:6">
      <c r="B213" s="6"/>
      <c r="E213" s="54"/>
      <c r="F213" s="6"/>
    </row>
    <row r="214" spans="2:6">
      <c r="B214" s="6"/>
      <c r="E214" s="54"/>
      <c r="F214" s="6"/>
    </row>
    <row r="215" spans="2:6">
      <c r="B215" s="6"/>
      <c r="E215" s="54"/>
      <c r="F215" s="6"/>
    </row>
    <row r="216" spans="2:6">
      <c r="B216" s="6"/>
      <c r="E216" s="54"/>
      <c r="F216" s="6"/>
    </row>
    <row r="217" spans="2:6">
      <c r="B217" s="6"/>
      <c r="E217" s="54"/>
      <c r="F217" s="6"/>
    </row>
    <row r="218" spans="2:6">
      <c r="B218" s="6"/>
      <c r="E218" s="54"/>
      <c r="F218" s="6"/>
    </row>
    <row r="219" spans="2:6">
      <c r="B219" s="6"/>
      <c r="E219" s="54"/>
      <c r="F219" s="6"/>
    </row>
    <row r="220" spans="2:6">
      <c r="B220" s="6"/>
      <c r="E220" s="54"/>
      <c r="F220" s="6"/>
    </row>
    <row r="221" spans="2:6">
      <c r="B221" s="6"/>
      <c r="E221" s="54"/>
      <c r="F221" s="6"/>
    </row>
    <row r="222" spans="2:6">
      <c r="B222" s="6"/>
      <c r="E222" s="54"/>
      <c r="F222" s="6"/>
    </row>
    <row r="223" spans="2:6">
      <c r="B223" s="6"/>
      <c r="E223" s="54"/>
      <c r="F223" s="6"/>
    </row>
    <row r="224" spans="2:6">
      <c r="B224" s="6"/>
      <c r="E224" s="54"/>
      <c r="F224" s="6"/>
    </row>
    <row r="225" spans="2:6">
      <c r="B225" s="6"/>
      <c r="E225" s="54"/>
      <c r="F225" s="6"/>
    </row>
    <row r="226" spans="2:6">
      <c r="B226" s="6"/>
      <c r="E226" s="54"/>
      <c r="F226" s="6"/>
    </row>
    <row r="227" spans="2:6">
      <c r="B227" s="6"/>
      <c r="E227" s="54"/>
      <c r="F227" s="6"/>
    </row>
    <row r="228" spans="2:6">
      <c r="B228" s="6"/>
      <c r="E228" s="54"/>
      <c r="F228" s="6"/>
    </row>
    <row r="229" spans="2:6">
      <c r="B229" s="6"/>
      <c r="E229" s="54"/>
      <c r="F229" s="6"/>
    </row>
    <row r="230" spans="2:6">
      <c r="B230" s="6"/>
      <c r="E230" s="54"/>
      <c r="F230" s="6"/>
    </row>
    <row r="231" spans="2:6">
      <c r="B231" s="6"/>
      <c r="E231" s="54"/>
      <c r="F231" s="6"/>
    </row>
    <row r="232" spans="2:6">
      <c r="B232" s="6"/>
      <c r="E232" s="54"/>
      <c r="F232" s="6"/>
    </row>
    <row r="233" spans="2:6">
      <c r="B233" s="6"/>
      <c r="E233" s="54"/>
      <c r="F233" s="6"/>
    </row>
    <row r="234" spans="2:6">
      <c r="B234" s="6"/>
      <c r="E234" s="54"/>
      <c r="F234" s="6"/>
    </row>
    <row r="235" spans="2:6">
      <c r="B235" s="6"/>
      <c r="E235" s="54"/>
      <c r="F235" s="6"/>
    </row>
    <row r="236" spans="2:6">
      <c r="B236" s="6"/>
      <c r="E236" s="54"/>
      <c r="F236" s="6"/>
    </row>
    <row r="237" spans="2:6">
      <c r="B237" s="6"/>
      <c r="E237" s="54"/>
      <c r="F237" s="6"/>
    </row>
    <row r="238" spans="2:6">
      <c r="B238" s="6"/>
      <c r="E238" s="54"/>
      <c r="F238" s="6"/>
    </row>
    <row r="239" spans="2:6">
      <c r="B239" s="6"/>
      <c r="E239" s="54"/>
      <c r="F239" s="6"/>
    </row>
    <row r="240" spans="2:6">
      <c r="B240" s="6"/>
      <c r="E240" s="54"/>
      <c r="F240" s="6"/>
    </row>
    <row r="241" spans="2:6">
      <c r="B241" s="6"/>
      <c r="E241" s="54"/>
      <c r="F241" s="6"/>
    </row>
    <row r="242" spans="2:6">
      <c r="B242" s="6"/>
      <c r="E242" s="54"/>
      <c r="F242" s="6"/>
    </row>
    <row r="243" spans="2:6">
      <c r="B243" s="6"/>
      <c r="E243" s="54"/>
      <c r="F243" s="6"/>
    </row>
    <row r="244" spans="2:6">
      <c r="B244" s="6"/>
      <c r="E244" s="54"/>
      <c r="F244" s="6"/>
    </row>
    <row r="245" spans="2:6">
      <c r="B245" s="6"/>
      <c r="E245" s="54"/>
      <c r="F245" s="6"/>
    </row>
    <row r="246" spans="2:6">
      <c r="B246" s="6"/>
      <c r="E246" s="54"/>
      <c r="F246" s="6"/>
    </row>
    <row r="247" spans="2:6">
      <c r="B247" s="6"/>
      <c r="E247" s="54"/>
      <c r="F247" s="6"/>
    </row>
    <row r="248" spans="2:6">
      <c r="B248" s="6"/>
      <c r="E248" s="54"/>
      <c r="F248" s="6"/>
    </row>
    <row r="249" spans="2:6">
      <c r="B249" s="6"/>
      <c r="E249" s="54"/>
      <c r="F249" s="6"/>
    </row>
    <row r="250" spans="2:6">
      <c r="B250" s="6"/>
      <c r="E250" s="54"/>
      <c r="F250" s="6"/>
    </row>
    <row r="251" spans="2:6">
      <c r="B251" s="6"/>
      <c r="E251" s="54"/>
      <c r="F251" s="6"/>
    </row>
    <row r="252" spans="2:6">
      <c r="B252" s="6"/>
      <c r="E252" s="54"/>
      <c r="F252" s="6"/>
    </row>
    <row r="253" spans="2:6">
      <c r="B253" s="6"/>
      <c r="E253" s="54"/>
      <c r="F253" s="6"/>
    </row>
    <row r="254" spans="2:6">
      <c r="B254" s="6"/>
      <c r="E254" s="54"/>
      <c r="F254" s="6"/>
    </row>
    <row r="255" spans="2:6">
      <c r="B255" s="6"/>
      <c r="E255" s="54"/>
      <c r="F255" s="6"/>
    </row>
    <row r="256" spans="2:6">
      <c r="B256" s="6"/>
      <c r="E256" s="54"/>
      <c r="F256" s="6"/>
    </row>
    <row r="257" spans="2:6">
      <c r="B257" s="6"/>
      <c r="E257" s="54"/>
      <c r="F257" s="6"/>
    </row>
    <row r="258" spans="2:6">
      <c r="B258" s="6"/>
      <c r="E258" s="54"/>
      <c r="F258" s="6"/>
    </row>
    <row r="259" spans="2:6">
      <c r="B259" s="6"/>
      <c r="E259" s="54"/>
      <c r="F259" s="6"/>
    </row>
    <row r="260" spans="2:6">
      <c r="B260" s="6"/>
      <c r="E260" s="54"/>
      <c r="F260" s="6"/>
    </row>
    <row r="261" spans="2:6">
      <c r="B261" s="6"/>
      <c r="E261" s="54"/>
      <c r="F261" s="6"/>
    </row>
    <row r="262" spans="2:6">
      <c r="B262" s="6"/>
      <c r="E262" s="54"/>
      <c r="F262" s="6"/>
    </row>
    <row r="263" spans="2:6">
      <c r="B263" s="6"/>
      <c r="E263" s="54"/>
      <c r="F263" s="6"/>
    </row>
    <row r="264" spans="2:6">
      <c r="B264" s="6"/>
      <c r="E264" s="54"/>
      <c r="F264" s="6"/>
    </row>
    <row r="265" spans="2:6">
      <c r="B265" s="6"/>
      <c r="E265" s="54"/>
      <c r="F265" s="6"/>
    </row>
    <row r="266" spans="2:6">
      <c r="B266" s="6"/>
      <c r="E266" s="54"/>
      <c r="F266" s="6"/>
    </row>
    <row r="267" spans="2:6">
      <c r="B267" s="6"/>
      <c r="E267" s="54"/>
      <c r="F267" s="6"/>
    </row>
    <row r="268" spans="2:6">
      <c r="B268" s="6"/>
      <c r="E268" s="54"/>
      <c r="F268" s="6"/>
    </row>
    <row r="269" spans="2:6">
      <c r="B269" s="6"/>
      <c r="E269" s="54"/>
      <c r="F269" s="6"/>
    </row>
    <row r="270" spans="2:6">
      <c r="B270" s="6"/>
      <c r="E270" s="54"/>
      <c r="F270" s="6"/>
    </row>
    <row r="271" spans="2:6">
      <c r="B271" s="6"/>
      <c r="E271" s="54"/>
      <c r="F271" s="6"/>
    </row>
    <row r="272" spans="2:6">
      <c r="B272" s="6"/>
      <c r="E272" s="54"/>
      <c r="F272" s="6"/>
    </row>
    <row r="273" spans="2:6">
      <c r="B273" s="6"/>
      <c r="E273" s="54"/>
      <c r="F273" s="6"/>
    </row>
    <row r="274" spans="2:6">
      <c r="B274" s="6"/>
      <c r="E274" s="54"/>
      <c r="F274" s="6"/>
    </row>
    <row r="275" spans="2:6">
      <c r="B275" s="6"/>
      <c r="E275" s="54"/>
      <c r="F275" s="6"/>
    </row>
    <row r="276" spans="2:6">
      <c r="B276" s="6"/>
      <c r="E276" s="54"/>
      <c r="F276" s="6"/>
    </row>
    <row r="277" spans="2:6">
      <c r="B277" s="6"/>
      <c r="E277" s="54"/>
      <c r="F277" s="6"/>
    </row>
    <row r="278" spans="2:6">
      <c r="B278" s="6"/>
      <c r="E278" s="54"/>
      <c r="F278" s="6"/>
    </row>
    <row r="279" spans="2:6">
      <c r="B279" s="6"/>
      <c r="E279" s="54"/>
      <c r="F279" s="6"/>
    </row>
    <row r="280" spans="2:6">
      <c r="B280" s="6"/>
      <c r="E280" s="54"/>
      <c r="F280" s="6"/>
    </row>
    <row r="281" spans="2:6">
      <c r="B281" s="6"/>
      <c r="E281" s="54"/>
      <c r="F281" s="6"/>
    </row>
    <row r="282" spans="2:6">
      <c r="B282" s="6"/>
      <c r="E282" s="54"/>
      <c r="F282" s="6"/>
    </row>
    <row r="283" spans="2:6">
      <c r="B283" s="6"/>
      <c r="E283" s="54"/>
      <c r="F283" s="6"/>
    </row>
    <row r="284" spans="2:6">
      <c r="B284" s="6"/>
      <c r="E284" s="54"/>
      <c r="F284" s="6"/>
    </row>
    <row r="285" spans="2:6">
      <c r="B285" s="6"/>
      <c r="E285" s="54"/>
      <c r="F285" s="6"/>
    </row>
    <row r="286" spans="2:6">
      <c r="B286" s="6"/>
      <c r="E286" s="54"/>
      <c r="F286" s="6"/>
    </row>
    <row r="287" spans="2:6">
      <c r="B287" s="6"/>
      <c r="E287" s="54"/>
      <c r="F287" s="6"/>
    </row>
    <row r="288" spans="2:6">
      <c r="B288" s="6"/>
      <c r="E288" s="54"/>
      <c r="F288" s="6"/>
    </row>
    <row r="289" spans="2:6">
      <c r="B289" s="6"/>
      <c r="E289" s="54"/>
      <c r="F289" s="6"/>
    </row>
    <row r="290" spans="2:6">
      <c r="B290" s="6"/>
      <c r="E290" s="54"/>
      <c r="F290" s="6"/>
    </row>
    <row r="291" spans="2:6">
      <c r="B291" s="6"/>
      <c r="E291" s="54"/>
      <c r="F291" s="6"/>
    </row>
    <row r="292" spans="2:6">
      <c r="B292" s="6"/>
      <c r="E292" s="54"/>
      <c r="F292" s="6"/>
    </row>
    <row r="293" spans="2:6">
      <c r="B293" s="6"/>
      <c r="E293" s="54"/>
      <c r="F293" s="6"/>
    </row>
    <row r="294" spans="2:6">
      <c r="B294" s="6"/>
      <c r="E294" s="54"/>
      <c r="F294" s="6"/>
    </row>
    <row r="295" spans="2:6">
      <c r="B295" s="6"/>
      <c r="E295" s="54"/>
      <c r="F295" s="6"/>
    </row>
    <row r="296" spans="2:6">
      <c r="B296" s="6"/>
      <c r="E296" s="54"/>
      <c r="F296" s="6"/>
    </row>
    <row r="297" spans="2:6">
      <c r="B297" s="6"/>
      <c r="E297" s="54"/>
      <c r="F297" s="6"/>
    </row>
    <row r="298" spans="2:6">
      <c r="B298" s="6"/>
      <c r="E298" s="54"/>
      <c r="F298" s="6"/>
    </row>
    <row r="299" spans="2:6">
      <c r="B299" s="6"/>
      <c r="E299" s="54"/>
      <c r="F299" s="6"/>
    </row>
    <row r="300" spans="2:6">
      <c r="B300" s="6"/>
      <c r="E300" s="54"/>
      <c r="F300" s="6"/>
    </row>
    <row r="301" spans="2:6">
      <c r="B301" s="6"/>
      <c r="E301" s="54"/>
      <c r="F301" s="6"/>
    </row>
    <row r="302" spans="2:6">
      <c r="B302" s="6"/>
      <c r="E302" s="54"/>
      <c r="F302" s="6"/>
    </row>
    <row r="303" spans="2:6">
      <c r="B303" s="6"/>
      <c r="E303" s="54"/>
      <c r="F303" s="6"/>
    </row>
    <row r="304" spans="2:6">
      <c r="B304" s="6"/>
      <c r="E304" s="54"/>
      <c r="F304" s="6"/>
    </row>
    <row r="305" spans="2:6">
      <c r="B305" s="6"/>
      <c r="E305" s="54"/>
      <c r="F305" s="6"/>
    </row>
    <row r="306" spans="2:6">
      <c r="B306" s="6"/>
      <c r="E306" s="54"/>
      <c r="F306" s="6"/>
    </row>
    <row r="307" spans="2:6">
      <c r="B307" s="6"/>
      <c r="E307" s="54"/>
      <c r="F307" s="6"/>
    </row>
    <row r="308" spans="2:6">
      <c r="B308" s="6"/>
      <c r="E308" s="54"/>
      <c r="F308" s="6"/>
    </row>
    <row r="309" spans="2:6">
      <c r="B309" s="6"/>
      <c r="E309" s="54"/>
      <c r="F309" s="6"/>
    </row>
    <row r="310" spans="2:6">
      <c r="B310" s="6"/>
      <c r="E310" s="54"/>
      <c r="F310" s="6"/>
    </row>
    <row r="311" spans="2:6">
      <c r="B311" s="6"/>
      <c r="E311" s="54"/>
      <c r="F311" s="6"/>
    </row>
    <row r="312" spans="2:6">
      <c r="B312" s="6"/>
      <c r="E312" s="54"/>
      <c r="F312" s="6"/>
    </row>
    <row r="313" spans="2:6">
      <c r="B313" s="6"/>
      <c r="E313" s="54"/>
      <c r="F313" s="6"/>
    </row>
    <row r="314" spans="2:6">
      <c r="B314" s="6"/>
      <c r="E314" s="54"/>
      <c r="F314" s="6"/>
    </row>
    <row r="315" spans="2:6">
      <c r="B315" s="6"/>
      <c r="E315" s="54"/>
      <c r="F315" s="6"/>
    </row>
    <row r="316" spans="2:6">
      <c r="B316" s="6"/>
      <c r="E316" s="54"/>
      <c r="F316" s="6"/>
    </row>
    <row r="317" spans="2:6">
      <c r="B317" s="6"/>
      <c r="E317" s="54"/>
      <c r="F317" s="6"/>
    </row>
    <row r="318" spans="2:6">
      <c r="B318" s="6"/>
      <c r="E318" s="54"/>
      <c r="F318" s="6"/>
    </row>
    <row r="319" spans="2:6">
      <c r="B319" s="6"/>
      <c r="E319" s="54"/>
      <c r="F319" s="6"/>
    </row>
    <row r="320" spans="2:6">
      <c r="B320" s="6"/>
      <c r="E320" s="54"/>
      <c r="F320" s="6"/>
    </row>
    <row r="321" spans="2:6">
      <c r="B321" s="6"/>
      <c r="E321" s="54"/>
      <c r="F321" s="6"/>
    </row>
    <row r="322" spans="2:6">
      <c r="B322" s="6"/>
      <c r="E322" s="54"/>
      <c r="F322" s="6"/>
    </row>
    <row r="323" spans="2:6">
      <c r="B323" s="6"/>
      <c r="E323" s="54"/>
      <c r="F323" s="6"/>
    </row>
    <row r="324" spans="2:6">
      <c r="B324" s="6"/>
      <c r="E324" s="54"/>
      <c r="F324" s="6"/>
    </row>
    <row r="325" spans="2:6">
      <c r="B325" s="6"/>
      <c r="E325" s="54"/>
      <c r="F325" s="6"/>
    </row>
    <row r="326" spans="2:6">
      <c r="B326" s="6"/>
      <c r="E326" s="54"/>
      <c r="F326" s="6"/>
    </row>
    <row r="327" spans="2:6">
      <c r="B327" s="6"/>
      <c r="E327" s="54"/>
      <c r="F327" s="6"/>
    </row>
    <row r="328" spans="2:6">
      <c r="B328" s="6"/>
      <c r="E328" s="54"/>
      <c r="F328" s="6"/>
    </row>
    <row r="329" spans="2:6">
      <c r="B329" s="6"/>
      <c r="E329" s="54"/>
      <c r="F329" s="6"/>
    </row>
    <row r="330" spans="2:6">
      <c r="B330" s="6"/>
      <c r="E330" s="54"/>
      <c r="F330" s="6"/>
    </row>
    <row r="331" spans="2:6">
      <c r="B331" s="6"/>
      <c r="E331" s="54"/>
      <c r="F331" s="6"/>
    </row>
    <row r="332" spans="2:6">
      <c r="B332" s="6"/>
      <c r="E332" s="54"/>
      <c r="F332" s="6"/>
    </row>
    <row r="333" spans="2:6">
      <c r="B333" s="6"/>
      <c r="E333" s="54"/>
      <c r="F333" s="6"/>
    </row>
    <row r="334" spans="2:6">
      <c r="B334" s="6"/>
      <c r="E334" s="54"/>
      <c r="F334" s="6"/>
    </row>
    <row r="335" spans="2:6">
      <c r="B335" s="6"/>
      <c r="E335" s="54"/>
      <c r="F335" s="6"/>
    </row>
    <row r="336" spans="2:6">
      <c r="B336" s="6"/>
      <c r="E336" s="54"/>
      <c r="F336" s="6"/>
    </row>
    <row r="337" spans="2:6">
      <c r="B337" s="6"/>
      <c r="E337" s="54"/>
      <c r="F337" s="6"/>
    </row>
    <row r="338" spans="2:6">
      <c r="B338" s="6"/>
      <c r="E338" s="54"/>
      <c r="F338" s="6"/>
    </row>
    <row r="339" spans="2:6">
      <c r="B339" s="6"/>
      <c r="E339" s="54"/>
      <c r="F339" s="6"/>
    </row>
    <row r="340" spans="2:6">
      <c r="B340" s="6"/>
      <c r="E340" s="54"/>
      <c r="F340" s="6"/>
    </row>
    <row r="341" spans="2:6">
      <c r="B341" s="6"/>
      <c r="E341" s="54"/>
      <c r="F341" s="6"/>
    </row>
    <row r="342" spans="2:6">
      <c r="B342" s="6"/>
      <c r="E342" s="54"/>
      <c r="F342" s="6"/>
    </row>
    <row r="343" spans="2:6">
      <c r="B343" s="6"/>
      <c r="E343" s="54"/>
      <c r="F343" s="6"/>
    </row>
    <row r="344" spans="2:6">
      <c r="B344" s="6"/>
      <c r="E344" s="54"/>
      <c r="F344" s="6"/>
    </row>
    <row r="345" spans="2:6">
      <c r="B345" s="6"/>
      <c r="E345" s="54"/>
      <c r="F345" s="6"/>
    </row>
    <row r="346" spans="2:6">
      <c r="B346" s="6"/>
      <c r="E346" s="54"/>
      <c r="F346" s="6"/>
    </row>
    <row r="347" spans="2:6">
      <c r="B347" s="6"/>
      <c r="E347" s="54"/>
      <c r="F347" s="6"/>
    </row>
    <row r="348" spans="2:6">
      <c r="B348" s="6"/>
      <c r="E348" s="54"/>
      <c r="F348" s="6"/>
    </row>
    <row r="349" spans="2:6">
      <c r="B349" s="6"/>
      <c r="E349" s="54"/>
      <c r="F349" s="6"/>
    </row>
    <row r="350" spans="2:6">
      <c r="B350" s="6"/>
      <c r="E350" s="54"/>
      <c r="F350" s="6"/>
    </row>
    <row r="351" spans="2:6">
      <c r="B351" s="6"/>
      <c r="E351" s="54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A3" r:id="rId1"/>
    <hyperlink ref="P23" r:id="rId2" display="http://www.bav-astro.de/sfs/BAVM_link.php?BAVMnr=18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2023-05-30T08:16:53Z</dcterms:modified>
</cp:coreProperties>
</file>