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CD0E63-27C1-4207-A149-2D35420B15A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3" r:id="rId1"/>
    <sheet name="Active 2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1" i="3" l="1"/>
  <c r="E22" i="3"/>
  <c r="F22" i="3"/>
  <c r="G22" i="3"/>
  <c r="I22" i="3"/>
  <c r="E23" i="3"/>
  <c r="F23" i="3"/>
  <c r="G23" i="3"/>
  <c r="I23" i="3"/>
  <c r="E24" i="3"/>
  <c r="F24" i="3"/>
  <c r="G24" i="3"/>
  <c r="I24" i="3"/>
  <c r="E25" i="3"/>
  <c r="F25" i="3"/>
  <c r="G25" i="3"/>
  <c r="I25" i="3"/>
  <c r="E26" i="3"/>
  <c r="F26" i="3"/>
  <c r="G26" i="3"/>
  <c r="I26" i="3"/>
  <c r="E27" i="3"/>
  <c r="F27" i="3"/>
  <c r="G27" i="3"/>
  <c r="H27" i="3"/>
  <c r="E28" i="3"/>
  <c r="F28" i="3"/>
  <c r="G28" i="3"/>
  <c r="J28" i="3"/>
  <c r="E29" i="3"/>
  <c r="F29" i="3"/>
  <c r="G29" i="3"/>
  <c r="J29" i="3"/>
  <c r="E30" i="3"/>
  <c r="F30" i="3"/>
  <c r="G30" i="3"/>
  <c r="J30" i="3"/>
  <c r="E31" i="3"/>
  <c r="F31" i="3"/>
  <c r="G31" i="3"/>
  <c r="J31" i="3"/>
  <c r="E32" i="3"/>
  <c r="F32" i="3"/>
  <c r="G32" i="3"/>
  <c r="J32" i="3"/>
  <c r="E33" i="3"/>
  <c r="F33" i="3"/>
  <c r="G33" i="3"/>
  <c r="I33" i="3"/>
  <c r="E34" i="3"/>
  <c r="F34" i="3"/>
  <c r="G34" i="3"/>
  <c r="I34" i="3"/>
  <c r="E35" i="3"/>
  <c r="F35" i="3"/>
  <c r="G35" i="3"/>
  <c r="I35" i="3"/>
  <c r="E36" i="3"/>
  <c r="F36" i="3"/>
  <c r="G36" i="3"/>
  <c r="I36" i="3"/>
  <c r="E37" i="3"/>
  <c r="F37" i="3"/>
  <c r="G37" i="3"/>
  <c r="K37" i="3"/>
  <c r="E38" i="3"/>
  <c r="F38" i="3"/>
  <c r="G38" i="3"/>
  <c r="K38" i="3"/>
  <c r="G11" i="3"/>
  <c r="E21" i="3"/>
  <c r="F21" i="3"/>
  <c r="G21" i="3"/>
  <c r="I21" i="3"/>
  <c r="E15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F11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H27" i="2"/>
  <c r="G27" i="2"/>
  <c r="C27" i="2"/>
  <c r="D27" i="2"/>
  <c r="B27" i="2"/>
  <c r="A27" i="2"/>
  <c r="H26" i="2"/>
  <c r="G26" i="2"/>
  <c r="D26" i="2"/>
  <c r="C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C23" i="2"/>
  <c r="D23" i="2"/>
  <c r="B23" i="2"/>
  <c r="A23" i="2"/>
  <c r="H22" i="2"/>
  <c r="G22" i="2"/>
  <c r="D22" i="2"/>
  <c r="C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D18" i="2"/>
  <c r="C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D14" i="2"/>
  <c r="C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C11" i="2"/>
  <c r="E11" i="2"/>
  <c r="D11" i="2"/>
  <c r="A11" i="2"/>
  <c r="Q38" i="1"/>
  <c r="Q35" i="1"/>
  <c r="G11" i="1"/>
  <c r="Q37" i="1"/>
  <c r="E15" i="1"/>
  <c r="C17" i="1"/>
  <c r="Q36" i="1"/>
  <c r="C7" i="1"/>
  <c r="E21" i="1"/>
  <c r="F21" i="1"/>
  <c r="Q27" i="1"/>
  <c r="E14" i="2"/>
  <c r="E25" i="2"/>
  <c r="E13" i="2"/>
  <c r="E27" i="2"/>
  <c r="E32" i="1"/>
  <c r="F32" i="1"/>
  <c r="E23" i="1"/>
  <c r="F23" i="1"/>
  <c r="G38" i="1"/>
  <c r="K38" i="1"/>
  <c r="E36" i="1"/>
  <c r="F36" i="1"/>
  <c r="E29" i="1"/>
  <c r="F29" i="1"/>
  <c r="E34" i="1"/>
  <c r="F34" i="1"/>
  <c r="G34" i="1"/>
  <c r="I34" i="1"/>
  <c r="G28" i="1"/>
  <c r="J28" i="1"/>
  <c r="E25" i="1"/>
  <c r="F25" i="1"/>
  <c r="G25" i="1"/>
  <c r="I25" i="1"/>
  <c r="E38" i="1"/>
  <c r="F38" i="1"/>
  <c r="G33" i="1"/>
  <c r="I33" i="1"/>
  <c r="E31" i="1"/>
  <c r="F31" i="1"/>
  <c r="G31" i="1"/>
  <c r="J31" i="1"/>
  <c r="E22" i="1"/>
  <c r="F22" i="1"/>
  <c r="G22" i="1"/>
  <c r="G37" i="1"/>
  <c r="K37" i="1"/>
  <c r="E35" i="1"/>
  <c r="F35" i="1"/>
  <c r="G35" i="1"/>
  <c r="I35" i="1"/>
  <c r="E28" i="1"/>
  <c r="F28" i="1"/>
  <c r="G27" i="1"/>
  <c r="H27" i="1"/>
  <c r="E33" i="1"/>
  <c r="F33" i="1"/>
  <c r="E24" i="1"/>
  <c r="F24" i="1"/>
  <c r="G24" i="1"/>
  <c r="I24" i="1"/>
  <c r="G21" i="1"/>
  <c r="I21" i="1"/>
  <c r="E37" i="1"/>
  <c r="F37" i="1"/>
  <c r="G32" i="1"/>
  <c r="J32" i="1"/>
  <c r="E30" i="1"/>
  <c r="F30" i="1"/>
  <c r="G30" i="1"/>
  <c r="J30" i="1"/>
  <c r="G23" i="1"/>
  <c r="I23" i="1"/>
  <c r="G36" i="1"/>
  <c r="I36" i="1"/>
  <c r="E27" i="1"/>
  <c r="F27" i="1"/>
  <c r="G29" i="1"/>
  <c r="J29" i="1"/>
  <c r="E26" i="1"/>
  <c r="F26" i="1"/>
  <c r="G26" i="1"/>
  <c r="I26" i="1"/>
  <c r="I22" i="1"/>
  <c r="E24" i="2"/>
  <c r="E26" i="2"/>
  <c r="E17" i="2"/>
  <c r="E21" i="2"/>
  <c r="E23" i="2"/>
  <c r="E18" i="2"/>
  <c r="E20" i="2"/>
  <c r="E15" i="2"/>
  <c r="E12" i="2"/>
  <c r="E19" i="2"/>
  <c r="E16" i="2"/>
  <c r="E22" i="2"/>
  <c r="C11" i="1"/>
  <c r="C12" i="3"/>
  <c r="C12" i="1"/>
  <c r="C16" i="1" l="1"/>
  <c r="D18" i="1" s="1"/>
  <c r="C16" i="3"/>
  <c r="D18" i="3" s="1"/>
  <c r="C15" i="1"/>
  <c r="E16" i="1" s="1"/>
  <c r="O21" i="1"/>
  <c r="O38" i="1"/>
  <c r="O26" i="1"/>
  <c r="O35" i="1"/>
  <c r="O37" i="1"/>
  <c r="O30" i="1"/>
  <c r="O32" i="1"/>
  <c r="O28" i="1"/>
  <c r="O34" i="1"/>
  <c r="O36" i="1"/>
  <c r="O24" i="1"/>
  <c r="O31" i="1"/>
  <c r="O33" i="1"/>
  <c r="O29" i="1"/>
  <c r="O22" i="1"/>
  <c r="O27" i="1"/>
  <c r="O25" i="1"/>
  <c r="O23" i="1"/>
  <c r="C11" i="3"/>
  <c r="O33" i="3" l="1"/>
  <c r="O28" i="3"/>
  <c r="O34" i="3"/>
  <c r="O36" i="3"/>
  <c r="O21" i="3"/>
  <c r="O37" i="3"/>
  <c r="O26" i="3"/>
  <c r="O22" i="3"/>
  <c r="O23" i="3"/>
  <c r="O35" i="3"/>
  <c r="O38" i="3"/>
  <c r="C15" i="3"/>
  <c r="O32" i="3"/>
  <c r="O29" i="3"/>
  <c r="O25" i="3"/>
  <c r="O27" i="3"/>
  <c r="O24" i="3"/>
  <c r="O30" i="3"/>
  <c r="O31" i="3"/>
  <c r="E17" i="1"/>
  <c r="C18" i="1"/>
  <c r="C18" i="3" l="1"/>
  <c r="E16" i="3"/>
  <c r="E17" i="3" s="1"/>
</calcChain>
</file>

<file path=xl/sharedStrings.xml><?xml version="1.0" encoding="utf-8"?>
<sst xmlns="http://schemas.openxmlformats.org/spreadsheetml/2006/main" count="326" uniqueCount="128">
  <si>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</si>
  <si>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</si>
  <si>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</si>
  <si>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</si>
  <si>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</si>
  <si>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</si>
  <si>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</si>
  <si>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</si>
  <si>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</si>
  <si>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</si>
  <si>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</si>
  <si>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</si>
  <si>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</si>
  <si>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</si>
  <si>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</si>
  <si>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</si>
  <si>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</si>
  <si>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</si>
  <si>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</si>
  <si>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</si>
  <si>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</si>
  <si>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</si>
  <si>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</si>
  <si>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</si>
  <si>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</si>
  <si>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</si>
  <si>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</si>
  <si>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</si>
  <si>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Cook 1997</t>
  </si>
  <si>
    <t>1997JAVSO..26…14C</t>
  </si>
  <si>
    <t>AN And / GSC 03225-03348</t>
  </si>
  <si>
    <t>EB/DM</t>
  </si>
  <si>
    <t># of data points:</t>
  </si>
  <si>
    <t>OEJV 0074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</si>
  <si>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</si>
  <si>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</si>
  <si>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</si>
  <si>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</si>
  <si>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</si>
  <si>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</si>
  <si>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</si>
  <si>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</si>
  <si>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JAVSO..39..177</t>
  </si>
  <si>
    <t>IBVS 5984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</si>
  <si>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</si>
  <si>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</si>
  <si>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</si>
  <si>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</si>
  <si>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</si>
  <si>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</si>
  <si>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</si>
  <si>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</si>
  <si>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</si>
  <si>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</si>
  <si>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</si>
  <si>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2421060.350 </t>
  </si>
  <si>
    <t> 15.07.1916 20:24 </t>
  </si>
  <si>
    <t> -0.413 </t>
  </si>
  <si>
    <t>E </t>
  </si>
  <si>
    <t>?</t>
  </si>
  <si>
    <t> C.M.Huffer </t>
  </si>
  <si>
    <t> PWAS 15.117 </t>
  </si>
  <si>
    <t>2423703.616 </t>
  </si>
  <si>
    <t> 11.10.1923 02:47 </t>
  </si>
  <si>
    <t> -0.373 </t>
  </si>
  <si>
    <t>2424041.671 </t>
  </si>
  <si>
    <t> 13.09.1924 04:06 </t>
  </si>
  <si>
    <t> -0.368 </t>
  </si>
  <si>
    <t>2424057.769 </t>
  </si>
  <si>
    <t> 29.09.1924 06:27 </t>
  </si>
  <si>
    <t> -0.367 </t>
  </si>
  <si>
    <t>2424086.745 </t>
  </si>
  <si>
    <t> 28.10.1924 05:52 </t>
  </si>
  <si>
    <t>2436095.719 </t>
  </si>
  <si>
    <t> 14.09.1957 05:15 </t>
  </si>
  <si>
    <t> -0.202 </t>
  </si>
  <si>
    <t> B.Cester </t>
  </si>
  <si>
    <t> POAT 287 </t>
  </si>
  <si>
    <t>2440197.4564 </t>
  </si>
  <si>
    <t> 06.12.1968 22:57 </t>
  </si>
  <si>
    <t> -0.1335 </t>
  </si>
  <si>
    <t> Tremko &amp; Bakos </t>
  </si>
  <si>
    <t> JRAC 72.271 </t>
  </si>
  <si>
    <t>2441984.3142 </t>
  </si>
  <si>
    <t> 28.10.1973 19:32 </t>
  </si>
  <si>
    <t> -0.1093 </t>
  </si>
  <si>
    <t>2442647.5431 </t>
  </si>
  <si>
    <t> 23.08.1975 01:02 </t>
  </si>
  <si>
    <t> -0.1015 </t>
  </si>
  <si>
    <t>2442673.3013 </t>
  </si>
  <si>
    <t> 17.09.1975 19:13 </t>
  </si>
  <si>
    <t> -0.0995 </t>
  </si>
  <si>
    <t>2442776.3272 </t>
  </si>
  <si>
    <t> 29.12.1975 19:51 </t>
  </si>
  <si>
    <t> -0.0982 </t>
  </si>
  <si>
    <t>2444518.1040 </t>
  </si>
  <si>
    <t> 05.10.1980 14:29 </t>
  </si>
  <si>
    <t> -0.0818 </t>
  </si>
  <si>
    <t> D.R.Skillman </t>
  </si>
  <si>
    <t> AVSJ 11.60 </t>
  </si>
  <si>
    <t>2444547.0720 </t>
  </si>
  <si>
    <t> 03.11.1980 13:43 </t>
  </si>
  <si>
    <t> -0.0894 </t>
  </si>
  <si>
    <t> M.Kitamura et al. </t>
  </si>
  <si>
    <t> BTOK 266 </t>
  </si>
  <si>
    <t>2450361.617 </t>
  </si>
  <si>
    <t> 05.10.1996 02:48 </t>
  </si>
  <si>
    <t> 0.002 </t>
  </si>
  <si>
    <t>C </t>
  </si>
  <si>
    <t>o</t>
  </si>
  <si>
    <t> S.Cook </t>
  </si>
  <si>
    <t> JAAVSO 39;177 </t>
  </si>
  <si>
    <t>2450419.583 </t>
  </si>
  <si>
    <t> 02.12.1996 01:59 </t>
  </si>
  <si>
    <t> 0.017 </t>
  </si>
  <si>
    <t> S.P.Cook </t>
  </si>
  <si>
    <t> JAVSO 26.14 </t>
  </si>
  <si>
    <t>2454363.51767 </t>
  </si>
  <si>
    <t> 20.09.2007 00:25 </t>
  </si>
  <si>
    <t> 0.03975 </t>
  </si>
  <si>
    <t>R</t>
  </si>
  <si>
    <t> P.Svoboda </t>
  </si>
  <si>
    <t>OEJV 0074 </t>
  </si>
  <si>
    <t>2455461.4038 </t>
  </si>
  <si>
    <t> 21.09.2010 21:41 </t>
  </si>
  <si>
    <t> 0.0696 </t>
  </si>
  <si>
    <t> U.Schmidt </t>
  </si>
  <si>
    <t>BAVM 215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</si>
</sst>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And - O-C Diagr.</a:t>
            </a:r>
          </a:p>
        </c:rich>
      </c:tx>
      <c:layout>
        <c:manualLayout>
          <c:xMode val="edge"/>
          <c:yMode val="edge"/>
          <c:x val="0.3409094624417622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458685210611855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6">
                  <c:v>1.9533182785380632E-3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D-4555-B0EF-D890CEE1806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-5.8196852332912385E-3</c:v>
                </c:pt>
                <c:pt idx="1">
                  <c:v>-2.6279002413502894E-3</c:v>
                </c:pt>
                <c:pt idx="2">
                  <c:v>-1.9456378540780861E-3</c:v>
                </c:pt>
                <c:pt idx="3">
                  <c:v>-1.7702920231386088E-3</c:v>
                </c:pt>
                <c:pt idx="4">
                  <c:v>-1.8546695355325937E-3</c:v>
                </c:pt>
                <c:pt idx="5">
                  <c:v>-5.0466817265260033E-3</c:v>
                </c:pt>
                <c:pt idx="12">
                  <c:v>-1.9057444296777248E-3</c:v>
                </c:pt>
                <c:pt idx="13">
                  <c:v>-9.9901219364255667E-3</c:v>
                </c:pt>
                <c:pt idx="14">
                  <c:v>7.4479119211900979E-4</c:v>
                </c:pt>
                <c:pt idx="15">
                  <c:v>1.4576036177459173E-2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D-4555-B0EF-D890CEE1806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7">
                  <c:v>6.6314352952758782E-3</c:v>
                </c:pt>
                <c:pt idx="8">
                  <c:v>5.8948222213075496E-3</c:v>
                </c:pt>
                <c:pt idx="9">
                  <c:v>4.4190703411004506E-3</c:v>
                </c:pt>
                <c:pt idx="10">
                  <c:v>6.09962366434047E-3</c:v>
                </c:pt>
                <c:pt idx="11">
                  <c:v>5.9218369642621838E-3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BD-4555-B0EF-D890CEE1806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16">
                  <c:v>-1.7794235922337975E-2</c:v>
                </c:pt>
                <c:pt idx="17">
                  <c:v>-3.3056504398700781E-3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BD-4555-B0EF-D890CEE1806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BD-4555-B0EF-D890CEE1806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BD-4555-B0EF-D890CEE1806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BD-4555-B0EF-D890CEE1806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-10685</c:v>
                </c:pt>
                <c:pt idx="1">
                  <c:v>-9864</c:v>
                </c:pt>
                <c:pt idx="2">
                  <c:v>-9759</c:v>
                </c:pt>
                <c:pt idx="3">
                  <c:v>-9754</c:v>
                </c:pt>
                <c:pt idx="4">
                  <c:v>-9745</c:v>
                </c:pt>
                <c:pt idx="5">
                  <c:v>-6015</c:v>
                </c:pt>
                <c:pt idx="6">
                  <c:v>-6015</c:v>
                </c:pt>
                <c:pt idx="7">
                  <c:v>-4741</c:v>
                </c:pt>
                <c:pt idx="8">
                  <c:v>-4186</c:v>
                </c:pt>
                <c:pt idx="9">
                  <c:v>-3980</c:v>
                </c:pt>
                <c:pt idx="10">
                  <c:v>-3972</c:v>
                </c:pt>
                <c:pt idx="11">
                  <c:v>-3940</c:v>
                </c:pt>
                <c:pt idx="12">
                  <c:v>-3399</c:v>
                </c:pt>
                <c:pt idx="13">
                  <c:v>-3390</c:v>
                </c:pt>
                <c:pt idx="14">
                  <c:v>-1584</c:v>
                </c:pt>
                <c:pt idx="15">
                  <c:v>-1566</c:v>
                </c:pt>
                <c:pt idx="16">
                  <c:v>-341</c:v>
                </c:pt>
                <c:pt idx="17">
                  <c:v>0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2.7747280036525136E-12</c:v>
                </c:pt>
                <c:pt idx="1">
                  <c:v>2.5954474178764901E-12</c:v>
                </c:pt>
                <c:pt idx="2">
                  <c:v>2.5725187193302267E-12</c:v>
                </c:pt>
                <c:pt idx="3">
                  <c:v>2.5714268765423092E-12</c:v>
                </c:pt>
                <c:pt idx="4">
                  <c:v>2.5694615595240581E-12</c:v>
                </c:pt>
                <c:pt idx="5">
                  <c:v>1.7549468397377406E-12</c:v>
                </c:pt>
                <c:pt idx="6">
                  <c:v>1.7549468397377406E-12</c:v>
                </c:pt>
                <c:pt idx="7">
                  <c:v>1.4767452973764083E-12</c:v>
                </c:pt>
                <c:pt idx="8">
                  <c:v>1.3555507479175864E-12</c:v>
                </c:pt>
                <c:pt idx="9">
                  <c:v>1.3105668250553928E-12</c:v>
                </c:pt>
                <c:pt idx="10">
                  <c:v>1.3088198765947251E-12</c:v>
                </c:pt>
                <c:pt idx="11">
                  <c:v>1.3018320827520543E-12</c:v>
                </c:pt>
                <c:pt idx="12">
                  <c:v>1.1836946930994009E-12</c:v>
                </c:pt>
                <c:pt idx="13">
                  <c:v>1.1817293760811496E-12</c:v>
                </c:pt>
                <c:pt idx="14">
                  <c:v>7.873557610854151E-13</c:v>
                </c:pt>
                <c:pt idx="15">
                  <c:v>7.8342512704891278E-13</c:v>
                </c:pt>
                <c:pt idx="16">
                  <c:v>5.1592364400917034E-13</c:v>
                </c:pt>
                <c:pt idx="17">
                  <c:v>4.4145996587320942E-13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BD-4555-B0EF-D890CEE18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73040"/>
        <c:axId val="1"/>
      </c:scatterChart>
      <c:valAx>
        <c:axId val="54107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641727742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20154574105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07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42874787711"/>
          <c:y val="0.91874999999999996"/>
          <c:w val="0.863637304852464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And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2C-4C4A-B00A-49C8CAF1951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-0.21760000000358559</c:v>
                </c:pt>
                <c:pt idx="1">
                  <c:v>-0.17751999999745749</c:v>
                </c:pt>
                <c:pt idx="2">
                  <c:v>-0.17212000000290573</c:v>
                </c:pt>
                <c:pt idx="3">
                  <c:v>-0.17172000000209664</c:v>
                </c:pt>
                <c:pt idx="4">
                  <c:v>-0.17140000000290456</c:v>
                </c:pt>
                <c:pt idx="5">
                  <c:v>-7.0000000050640665E-3</c:v>
                </c:pt>
                <c:pt idx="12">
                  <c:v>0.11367999999492895</c:v>
                </c:pt>
                <c:pt idx="13">
                  <c:v>0.10599999999976717</c:v>
                </c:pt>
                <c:pt idx="14">
                  <c:v>0.19787999999243766</c:v>
                </c:pt>
                <c:pt idx="15">
                  <c:v>0.21251999999367399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C-4C4A-B00A-49C8CAF1951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7">
                  <c:v>6.1920000000100117E-2</c:v>
                </c:pt>
                <c:pt idx="8">
                  <c:v>8.6119999999937136E-2</c:v>
                </c:pt>
                <c:pt idx="9">
                  <c:v>9.389999999984866E-2</c:v>
                </c:pt>
                <c:pt idx="10">
                  <c:v>9.5939999999245629E-2</c:v>
                </c:pt>
                <c:pt idx="11">
                  <c:v>9.7199999996519182E-2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2C-4C4A-B00A-49C8CAF1951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16">
                  <c:v>0.23518999999942025</c:v>
                </c:pt>
                <c:pt idx="17">
                  <c:v>0.26499999999941792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2C-4C4A-B00A-49C8CAF1951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2C-4C4A-B00A-49C8CAF1951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2C-4C4A-B00A-49C8CAF1951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2C-4C4A-B00A-49C8CAF1951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-4670</c:v>
                </c:pt>
                <c:pt idx="1">
                  <c:v>-3849</c:v>
                </c:pt>
                <c:pt idx="2">
                  <c:v>-3744</c:v>
                </c:pt>
                <c:pt idx="3">
                  <c:v>-3739</c:v>
                </c:pt>
                <c:pt idx="4">
                  <c:v>-3730</c:v>
                </c:pt>
                <c:pt idx="5">
                  <c:v>0</c:v>
                </c:pt>
                <c:pt idx="6">
                  <c:v>0</c:v>
                </c:pt>
                <c:pt idx="7">
                  <c:v>1274</c:v>
                </c:pt>
                <c:pt idx="8">
                  <c:v>1829</c:v>
                </c:pt>
                <c:pt idx="9">
                  <c:v>2035</c:v>
                </c:pt>
                <c:pt idx="10">
                  <c:v>2043</c:v>
                </c:pt>
                <c:pt idx="11">
                  <c:v>2075</c:v>
                </c:pt>
                <c:pt idx="12">
                  <c:v>2616</c:v>
                </c:pt>
                <c:pt idx="13">
                  <c:v>2625</c:v>
                </c:pt>
                <c:pt idx="14">
                  <c:v>4431</c:v>
                </c:pt>
                <c:pt idx="15">
                  <c:v>4449</c:v>
                </c:pt>
                <c:pt idx="16">
                  <c:v>5674</c:v>
                </c:pt>
                <c:pt idx="17">
                  <c:v>6015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-0.21178031476986162</c:v>
                </c:pt>
                <c:pt idx="1">
                  <c:v>-0.17489209975472875</c:v>
                </c:pt>
                <c:pt idx="2">
                  <c:v>-0.17017436214621603</c:v>
                </c:pt>
                <c:pt idx="3">
                  <c:v>-0.16994970797438208</c:v>
                </c:pt>
                <c:pt idx="4">
                  <c:v>-0.169545330465081</c:v>
                </c:pt>
                <c:pt idx="5">
                  <c:v>-1.953318276962164E-3</c:v>
                </c:pt>
                <c:pt idx="6">
                  <c:v>-1.953318276962164E-3</c:v>
                </c:pt>
                <c:pt idx="7">
                  <c:v>5.5288564706325607E-2</c:v>
                </c:pt>
                <c:pt idx="8">
                  <c:v>8.0225177779892881E-2</c:v>
                </c:pt>
                <c:pt idx="9">
                  <c:v>8.9480929659451203E-2</c:v>
                </c:pt>
                <c:pt idx="10">
                  <c:v>8.9840376334385491E-2</c:v>
                </c:pt>
                <c:pt idx="11">
                  <c:v>9.12781630341227E-2</c:v>
                </c:pt>
                <c:pt idx="12">
                  <c:v>0.11558574442655495</c:v>
                </c:pt>
                <c:pt idx="13">
                  <c:v>0.11599012193585606</c:v>
                </c:pt>
                <c:pt idx="14">
                  <c:v>0.197135208802275</c:v>
                </c:pt>
                <c:pt idx="15">
                  <c:v>0.19794396382087717</c:v>
                </c:pt>
                <c:pt idx="16">
                  <c:v>0.25298423592019237</c:v>
                </c:pt>
                <c:pt idx="17">
                  <c:v>0.26830565043926702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2C-4C4A-B00A-49C8CAF19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56712"/>
        <c:axId val="1"/>
      </c:scatterChart>
      <c:valAx>
        <c:axId val="59025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25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39671590637947"/>
          <c:y val="0.91874999999999996"/>
          <c:w val="0.987604390360295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123825</xdr:rowOff>
    </xdr:from>
    <xdr:to>
      <xdr:col>16</xdr:col>
      <xdr:colOff>209550</xdr:colOff>
      <xdr:row>18</xdr:row>
      <xdr:rowOff>142875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076D278B-17E7-211C-1FA2-85ED26F7A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14</xdr:col>
      <xdr:colOff>104775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44B9EA1-368B-24BF-5450-5E3C71F26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x14ac:dyDescent="0.2">
      <c r="A2" t="s">
        <v>24</v>
      </c>
      <c r="B2" s="10" t="s">
        <v>31</v>
      </c>
    </row>
    <row r="4" spans="1:7" x14ac:dyDescent="0.2">
      <c r="A4" s="7" t="s">
        <v>0</v>
      </c>
      <c r="C4" s="3">
        <v>36095.726000000002</v>
      </c>
      <c r="D4" s="4">
        <v>3.2195665</v>
      </c>
    </row>
    <row r="6" spans="1:7" x14ac:dyDescent="0.2">
      <c r="A6" s="7" t="s">
        <v>1</v>
      </c>
    </row>
    <row r="7" spans="1:7" x14ac:dyDescent="0.2">
      <c r="A7" t="s">
        <v>2</v>
      </c>
      <c r="C7">
        <v>55461.40710565044</v>
      </c>
    </row>
    <row r="8" spans="1:7" x14ac:dyDescent="0.2">
      <c r="A8" t="s">
        <v>3</v>
      </c>
      <c r="C8">
        <v>3.219564930834367</v>
      </c>
    </row>
    <row r="9" spans="1:7" x14ac:dyDescent="0.2">
      <c r="A9" s="14" t="s">
        <v>35</v>
      </c>
      <c r="B9" s="15"/>
      <c r="C9" s="16">
        <v>-9.5</v>
      </c>
      <c r="D9" s="15" t="s">
        <v>36</v>
      </c>
      <c r="E9" s="15"/>
    </row>
    <row r="10" spans="1:7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7" x14ac:dyDescent="0.2">
      <c r="A11" s="15" t="s">
        <v>16</v>
      </c>
      <c r="B11" s="15"/>
      <c r="C11" s="17">
        <f ca="1">INTERCEPT(INDIRECT($G$11):G992,INDIRECT($F$11):F992)</f>
        <v>4.4145996587320942E-13</v>
      </c>
      <c r="D11" s="5"/>
      <c r="E11" s="15"/>
      <c r="F11" s="18" t="str">
        <f>"F"&amp;E19</f>
        <v>F22</v>
      </c>
      <c r="G11" s="19" t="str">
        <f>"G"&amp;E19</f>
        <v>G22</v>
      </c>
    </row>
    <row r="12" spans="1:7" x14ac:dyDescent="0.2">
      <c r="A12" s="15" t="s">
        <v>17</v>
      </c>
      <c r="B12" s="15"/>
      <c r="C12" s="17">
        <f ca="1">SLOPE(INDIRECT($G$11):G992,INDIRECT($F$11):F992)</f>
        <v>-2.1836855758346318E-16</v>
      </c>
      <c r="D12" s="5"/>
      <c r="E12" s="15"/>
    </row>
    <row r="13" spans="1:7" x14ac:dyDescent="0.2">
      <c r="A13" s="15" t="s">
        <v>19</v>
      </c>
      <c r="B13" s="15"/>
      <c r="C13" s="5" t="s">
        <v>14</v>
      </c>
      <c r="D13" s="5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20" t="s">
        <v>18</v>
      </c>
      <c r="B15" s="15"/>
      <c r="C15" s="21">
        <f ca="1">(C7+C11)+(C8+C12)*INT(MAX(F21:F3533))</f>
        <v>55461.40710565044</v>
      </c>
      <c r="D15" s="22" t="s">
        <v>37</v>
      </c>
      <c r="E15" s="23">
        <f ca="1">TODAY()+15018.5-B9/24</f>
        <v>60094.5</v>
      </c>
    </row>
    <row r="16" spans="1:7" x14ac:dyDescent="0.2">
      <c r="A16" s="24" t="s">
        <v>4</v>
      </c>
      <c r="B16" s="15"/>
      <c r="C16" s="25">
        <f ca="1">+C8+C12</f>
        <v>3.219564930834367</v>
      </c>
      <c r="D16" s="22" t="s">
        <v>38</v>
      </c>
      <c r="E16" s="23">
        <f ca="1">ROUND(2*(E15-C15)/C16,0)/2+1</f>
        <v>1440</v>
      </c>
    </row>
    <row r="17" spans="1:17" ht="13.5" thickBot="1" x14ac:dyDescent="0.25">
      <c r="A17" s="22" t="s">
        <v>32</v>
      </c>
      <c r="B17" s="15"/>
      <c r="C17" s="15">
        <f>COUNT(C21:C2191)</f>
        <v>18</v>
      </c>
      <c r="D17" s="22" t="s">
        <v>39</v>
      </c>
      <c r="E17" s="26">
        <f ca="1">+C15+C16*E16-15018.5-C9/24</f>
        <v>45079.47643938526</v>
      </c>
    </row>
    <row r="18" spans="1:17" x14ac:dyDescent="0.2">
      <c r="A18" s="24" t="s">
        <v>5</v>
      </c>
      <c r="B18" s="15"/>
      <c r="C18" s="27">
        <f ca="1">+C15</f>
        <v>55461.40710565044</v>
      </c>
      <c r="D18" s="28">
        <f ca="1">+C16</f>
        <v>3.219564930834367</v>
      </c>
      <c r="E18" s="29" t="s">
        <v>40</v>
      </c>
    </row>
    <row r="19" spans="1:17" ht="13.5" thickTop="1" x14ac:dyDescent="0.2">
      <c r="A19" s="30" t="s">
        <v>41</v>
      </c>
      <c r="E19" s="31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44</v>
      </c>
      <c r="I20" s="9" t="s">
        <v>45</v>
      </c>
      <c r="J20" s="9" t="s">
        <v>46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19" t="s">
        <v>61</v>
      </c>
      <c r="B21" t="s">
        <v>34</v>
      </c>
      <c r="C21" s="32">
        <v>21060.35</v>
      </c>
      <c r="D21" s="32" t="s">
        <v>45</v>
      </c>
      <c r="E21">
        <f t="shared" ref="E21:E38" si="0">+(C21-C$7)/C$8</f>
        <v>-10685.001807599894</v>
      </c>
      <c r="F21">
        <f t="shared" ref="F21:F38" si="1">ROUND(2*E21,0)/2</f>
        <v>-10685</v>
      </c>
      <c r="G21">
        <f t="shared" ref="G21:G38" si="2">+C21-(C$7+F21*C$8)</f>
        <v>-5.8196852332912385E-3</v>
      </c>
      <c r="I21">
        <f t="shared" ref="I21:I26" si="3">+G21</f>
        <v>-5.8196852332912385E-3</v>
      </c>
      <c r="O21">
        <f t="shared" ref="O21:O38" ca="1" si="4">+C$11+C$12*$F21</f>
        <v>2.7747280036525136E-12</v>
      </c>
      <c r="Q21" s="2">
        <f t="shared" ref="Q21:Q38" si="5">+C21-15018.5</f>
        <v>6041.8499999999985</v>
      </c>
    </row>
    <row r="22" spans="1:17" x14ac:dyDescent="0.2">
      <c r="A22" s="19" t="s">
        <v>61</v>
      </c>
      <c r="B22" t="s">
        <v>34</v>
      </c>
      <c r="C22" s="32">
        <v>23703.616000000002</v>
      </c>
      <c r="D22" s="32" t="s">
        <v>45</v>
      </c>
      <c r="E22">
        <f t="shared" si="0"/>
        <v>-9864.0008162283721</v>
      </c>
      <c r="F22">
        <f t="shared" si="1"/>
        <v>-9864</v>
      </c>
      <c r="G22">
        <f t="shared" si="2"/>
        <v>-2.6279002413502894E-3</v>
      </c>
      <c r="I22">
        <f t="shared" si="3"/>
        <v>-2.6279002413502894E-3</v>
      </c>
      <c r="O22">
        <f t="shared" ca="1" si="4"/>
        <v>2.5954474178764901E-12</v>
      </c>
      <c r="Q22" s="2">
        <f t="shared" si="5"/>
        <v>8685.1160000000018</v>
      </c>
    </row>
    <row r="23" spans="1:17" x14ac:dyDescent="0.2">
      <c r="A23" s="19" t="s">
        <v>61</v>
      </c>
      <c r="B23" t="s">
        <v>34</v>
      </c>
      <c r="C23" s="32">
        <v>24041.670999999998</v>
      </c>
      <c r="D23" s="32" t="s">
        <v>45</v>
      </c>
      <c r="E23">
        <f t="shared" si="0"/>
        <v>-9759.0006043170106</v>
      </c>
      <c r="F23">
        <f t="shared" si="1"/>
        <v>-9759</v>
      </c>
      <c r="G23">
        <f t="shared" si="2"/>
        <v>-1.9456378540780861E-3</v>
      </c>
      <c r="I23">
        <f t="shared" si="3"/>
        <v>-1.9456378540780861E-3</v>
      </c>
      <c r="O23">
        <f t="shared" ca="1" si="4"/>
        <v>2.5725187193302267E-12</v>
      </c>
      <c r="Q23" s="2">
        <f t="shared" si="5"/>
        <v>9023.1709999999985</v>
      </c>
    </row>
    <row r="24" spans="1:17" x14ac:dyDescent="0.2">
      <c r="A24" s="19" t="s">
        <v>61</v>
      </c>
      <c r="B24" t="s">
        <v>34</v>
      </c>
      <c r="C24" s="32">
        <v>24057.769</v>
      </c>
      <c r="D24" s="32" t="s">
        <v>45</v>
      </c>
      <c r="E24">
        <f t="shared" si="0"/>
        <v>-9754.0005498544251</v>
      </c>
      <c r="F24">
        <f t="shared" si="1"/>
        <v>-9754</v>
      </c>
      <c r="G24">
        <f t="shared" si="2"/>
        <v>-1.7702920231386088E-3</v>
      </c>
      <c r="I24">
        <f t="shared" si="3"/>
        <v>-1.7702920231386088E-3</v>
      </c>
      <c r="O24">
        <f t="shared" ca="1" si="4"/>
        <v>2.5714268765423092E-12</v>
      </c>
      <c r="Q24" s="2">
        <f t="shared" si="5"/>
        <v>9039.2690000000002</v>
      </c>
    </row>
    <row r="25" spans="1:17" x14ac:dyDescent="0.2">
      <c r="A25" s="19" t="s">
        <v>61</v>
      </c>
      <c r="B25" t="s">
        <v>34</v>
      </c>
      <c r="C25" s="32">
        <v>24086.744999999999</v>
      </c>
      <c r="D25" s="32" t="s">
        <v>45</v>
      </c>
      <c r="E25">
        <f t="shared" si="0"/>
        <v>-9745.0005760621625</v>
      </c>
      <c r="F25">
        <f t="shared" si="1"/>
        <v>-9745</v>
      </c>
      <c r="G25">
        <f t="shared" si="2"/>
        <v>-1.8546695355325937E-3</v>
      </c>
      <c r="I25">
        <f t="shared" si="3"/>
        <v>-1.8546695355325937E-3</v>
      </c>
      <c r="O25">
        <f t="shared" ca="1" si="4"/>
        <v>2.5694615595240581E-12</v>
      </c>
      <c r="Q25" s="2">
        <f t="shared" si="5"/>
        <v>9068.244999999999</v>
      </c>
    </row>
    <row r="26" spans="1:17" x14ac:dyDescent="0.2">
      <c r="A26" s="19" t="s">
        <v>77</v>
      </c>
      <c r="B26" t="s">
        <v>34</v>
      </c>
      <c r="C26" s="32">
        <v>36095.718999999997</v>
      </c>
      <c r="D26" s="32" t="s">
        <v>45</v>
      </c>
      <c r="E26">
        <f t="shared" si="0"/>
        <v>-6015.0015675042541</v>
      </c>
      <c r="F26">
        <f t="shared" si="1"/>
        <v>-6015</v>
      </c>
      <c r="G26">
        <f t="shared" si="2"/>
        <v>-5.0466817265260033E-3</v>
      </c>
      <c r="I26">
        <f t="shared" si="3"/>
        <v>-5.0466817265260033E-3</v>
      </c>
      <c r="O26">
        <f t="shared" ca="1" si="4"/>
        <v>1.7549468397377406E-12</v>
      </c>
      <c r="Q26" s="2">
        <f t="shared" si="5"/>
        <v>21077.218999999997</v>
      </c>
    </row>
    <row r="27" spans="1:17" x14ac:dyDescent="0.2">
      <c r="A27" t="s">
        <v>12</v>
      </c>
      <c r="C27" s="32">
        <v>36095.726000000002</v>
      </c>
      <c r="D27" s="32" t="s">
        <v>14</v>
      </c>
      <c r="E27">
        <f t="shared" si="0"/>
        <v>-6014.9993932974421</v>
      </c>
      <c r="F27">
        <f t="shared" si="1"/>
        <v>-6015</v>
      </c>
      <c r="G27">
        <f t="shared" si="2"/>
        <v>1.9533182785380632E-3</v>
      </c>
      <c r="H27">
        <f>+G27</f>
        <v>1.9533182785380632E-3</v>
      </c>
      <c r="O27">
        <f t="shared" ca="1" si="4"/>
        <v>1.7549468397377406E-12</v>
      </c>
      <c r="Q27" s="2">
        <f t="shared" si="5"/>
        <v>21077.226000000002</v>
      </c>
    </row>
    <row r="28" spans="1:17" x14ac:dyDescent="0.2">
      <c r="A28" s="19" t="s">
        <v>82</v>
      </c>
      <c r="B28" t="s">
        <v>34</v>
      </c>
      <c r="C28" s="32">
        <v>40197.456400000003</v>
      </c>
      <c r="D28" s="32" t="s">
        <v>45</v>
      </c>
      <c r="E28">
        <f t="shared" si="0"/>
        <v>-4740.9979402697445</v>
      </c>
      <c r="F28">
        <f t="shared" si="1"/>
        <v>-4741</v>
      </c>
      <c r="G28">
        <f t="shared" si="2"/>
        <v>6.6314352952758782E-3</v>
      </c>
      <c r="J28">
        <f>+G28</f>
        <v>6.6314352952758782E-3</v>
      </c>
      <c r="O28">
        <f t="shared" ca="1" si="4"/>
        <v>1.4767452973764083E-12</v>
      </c>
      <c r="Q28" s="2">
        <f t="shared" si="5"/>
        <v>25178.956400000003</v>
      </c>
    </row>
    <row r="29" spans="1:17" x14ac:dyDescent="0.2">
      <c r="A29" s="19" t="s">
        <v>82</v>
      </c>
      <c r="B29" t="s">
        <v>34</v>
      </c>
      <c r="C29" s="32">
        <v>41984.314200000001</v>
      </c>
      <c r="D29" s="32" t="s">
        <v>45</v>
      </c>
      <c r="E29">
        <f t="shared" si="0"/>
        <v>-4185.9981690624827</v>
      </c>
      <c r="F29">
        <f t="shared" si="1"/>
        <v>-4186</v>
      </c>
      <c r="G29">
        <f t="shared" si="2"/>
        <v>5.8948222213075496E-3</v>
      </c>
      <c r="J29">
        <f>+G29</f>
        <v>5.8948222213075496E-3</v>
      </c>
      <c r="O29">
        <f t="shared" ca="1" si="4"/>
        <v>1.3555507479175864E-12</v>
      </c>
      <c r="Q29" s="2">
        <f t="shared" si="5"/>
        <v>26965.814200000001</v>
      </c>
    </row>
    <row r="30" spans="1:17" x14ac:dyDescent="0.2">
      <c r="A30" s="19" t="s">
        <v>82</v>
      </c>
      <c r="B30" t="s">
        <v>34</v>
      </c>
      <c r="C30" s="32">
        <v>42647.543100000003</v>
      </c>
      <c r="D30" s="32" t="s">
        <v>45</v>
      </c>
      <c r="E30">
        <f t="shared" si="0"/>
        <v>-3979.9986274324519</v>
      </c>
      <c r="F30">
        <f t="shared" si="1"/>
        <v>-3980</v>
      </c>
      <c r="G30">
        <f t="shared" si="2"/>
        <v>4.4190703411004506E-3</v>
      </c>
      <c r="J30">
        <f>+G30</f>
        <v>4.4190703411004506E-3</v>
      </c>
      <c r="O30">
        <f t="shared" ca="1" si="4"/>
        <v>1.3105668250553928E-12</v>
      </c>
      <c r="Q30" s="2">
        <f t="shared" si="5"/>
        <v>27629.043100000003</v>
      </c>
    </row>
    <row r="31" spans="1:17" x14ac:dyDescent="0.2">
      <c r="A31" s="19" t="s">
        <v>82</v>
      </c>
      <c r="B31" t="s">
        <v>34</v>
      </c>
      <c r="C31" s="32">
        <v>42673.301299999999</v>
      </c>
      <c r="D31" s="32" t="s">
        <v>45</v>
      </c>
      <c r="E31">
        <f t="shared" si="0"/>
        <v>-3971.9981054509549</v>
      </c>
      <c r="F31">
        <f t="shared" si="1"/>
        <v>-3972</v>
      </c>
      <c r="G31">
        <f t="shared" si="2"/>
        <v>6.09962366434047E-3</v>
      </c>
      <c r="J31">
        <f>+G31</f>
        <v>6.09962366434047E-3</v>
      </c>
      <c r="O31">
        <f t="shared" ca="1" si="4"/>
        <v>1.3088198765947251E-12</v>
      </c>
      <c r="Q31" s="2">
        <f t="shared" si="5"/>
        <v>27654.801299999999</v>
      </c>
    </row>
    <row r="32" spans="1:17" x14ac:dyDescent="0.2">
      <c r="A32" s="19" t="s">
        <v>82</v>
      </c>
      <c r="B32" t="s">
        <v>34</v>
      </c>
      <c r="C32" s="32">
        <v>42776.3272</v>
      </c>
      <c r="D32" s="32" t="s">
        <v>45</v>
      </c>
      <c r="E32">
        <f t="shared" si="0"/>
        <v>-3939.9981606716769</v>
      </c>
      <c r="F32">
        <f t="shared" si="1"/>
        <v>-3940</v>
      </c>
      <c r="G32">
        <f t="shared" si="2"/>
        <v>5.9218369642621838E-3</v>
      </c>
      <c r="J32">
        <f>+G32</f>
        <v>5.9218369642621838E-3</v>
      </c>
      <c r="O32">
        <f t="shared" ca="1" si="4"/>
        <v>1.3018320827520543E-12</v>
      </c>
      <c r="Q32" s="2">
        <f t="shared" si="5"/>
        <v>27757.8272</v>
      </c>
    </row>
    <row r="33" spans="1:18" x14ac:dyDescent="0.2">
      <c r="A33" s="19" t="s">
        <v>99</v>
      </c>
      <c r="B33" t="s">
        <v>34</v>
      </c>
      <c r="C33" s="32">
        <v>44518.103999999999</v>
      </c>
      <c r="D33" s="32" t="s">
        <v>45</v>
      </c>
      <c r="E33">
        <f t="shared" si="0"/>
        <v>-3399.0005919260734</v>
      </c>
      <c r="F33">
        <f t="shared" si="1"/>
        <v>-3399</v>
      </c>
      <c r="G33">
        <f t="shared" si="2"/>
        <v>-1.9057444296777248E-3</v>
      </c>
      <c r="I33">
        <f>+G33</f>
        <v>-1.9057444296777248E-3</v>
      </c>
      <c r="O33">
        <f t="shared" ca="1" si="4"/>
        <v>1.1836946930994009E-12</v>
      </c>
      <c r="Q33" s="2">
        <f t="shared" si="5"/>
        <v>29499.603999999999</v>
      </c>
    </row>
    <row r="34" spans="1:18" x14ac:dyDescent="0.2">
      <c r="A34" s="19" t="s">
        <v>104</v>
      </c>
      <c r="B34" t="s">
        <v>34</v>
      </c>
      <c r="C34" s="32">
        <v>44547.072</v>
      </c>
      <c r="D34" s="32" t="s">
        <v>45</v>
      </c>
      <c r="E34">
        <f t="shared" si="0"/>
        <v>-3390.0031029415932</v>
      </c>
      <c r="F34">
        <f t="shared" si="1"/>
        <v>-3390</v>
      </c>
      <c r="G34">
        <f t="shared" si="2"/>
        <v>-9.9901219364255667E-3</v>
      </c>
      <c r="I34">
        <f>+G34</f>
        <v>-9.9901219364255667E-3</v>
      </c>
      <c r="O34">
        <f t="shared" ca="1" si="4"/>
        <v>1.1817293760811496E-12</v>
      </c>
      <c r="Q34" s="2">
        <f t="shared" si="5"/>
        <v>29528.572</v>
      </c>
    </row>
    <row r="35" spans="1:18" x14ac:dyDescent="0.2">
      <c r="A35" s="33" t="s">
        <v>42</v>
      </c>
      <c r="B35" s="34" t="s">
        <v>34</v>
      </c>
      <c r="C35" s="33">
        <v>50361.616999999998</v>
      </c>
      <c r="D35" s="33"/>
      <c r="E35">
        <f t="shared" si="0"/>
        <v>-1583.99976866713</v>
      </c>
      <c r="F35">
        <f t="shared" si="1"/>
        <v>-1584</v>
      </c>
      <c r="G35">
        <f t="shared" si="2"/>
        <v>7.4479119211900979E-4</v>
      </c>
      <c r="I35">
        <f>+G35</f>
        <v>7.4479119211900979E-4</v>
      </c>
      <c r="O35">
        <f t="shared" ca="1" si="4"/>
        <v>7.873557610854151E-13</v>
      </c>
      <c r="Q35" s="2">
        <f t="shared" si="5"/>
        <v>35343.116999999998</v>
      </c>
    </row>
    <row r="36" spans="1:18" x14ac:dyDescent="0.2">
      <c r="A36" t="s">
        <v>28</v>
      </c>
      <c r="C36" s="32">
        <v>50419.582999999999</v>
      </c>
      <c r="D36" s="32">
        <v>2E-3</v>
      </c>
      <c r="E36">
        <f t="shared" si="0"/>
        <v>-1565.9954726689814</v>
      </c>
      <c r="F36">
        <f t="shared" si="1"/>
        <v>-1566</v>
      </c>
      <c r="G36">
        <f t="shared" si="2"/>
        <v>1.4576036177459173E-2</v>
      </c>
      <c r="I36">
        <f>+G36</f>
        <v>1.4576036177459173E-2</v>
      </c>
      <c r="O36">
        <f t="shared" ca="1" si="4"/>
        <v>7.8342512704891278E-13</v>
      </c>
      <c r="Q36" s="2">
        <f t="shared" si="5"/>
        <v>35401.082999999999</v>
      </c>
      <c r="R36" t="s">
        <v>29</v>
      </c>
    </row>
    <row r="37" spans="1:18" x14ac:dyDescent="0.2">
      <c r="A37" s="11" t="s">
        <v>33</v>
      </c>
      <c r="B37" s="12" t="s">
        <v>34</v>
      </c>
      <c r="C37" s="13">
        <v>54363.517670000001</v>
      </c>
      <c r="D37" s="13">
        <v>5.0000000000000001E-4</v>
      </c>
      <c r="E37">
        <f t="shared" si="0"/>
        <v>-341.00552690698959</v>
      </c>
      <c r="F37">
        <f t="shared" si="1"/>
        <v>-341</v>
      </c>
      <c r="G37">
        <f t="shared" si="2"/>
        <v>-1.7794235922337975E-2</v>
      </c>
      <c r="K37">
        <f>+G37</f>
        <v>-1.7794235922337975E-2</v>
      </c>
      <c r="O37">
        <f t="shared" ca="1" si="4"/>
        <v>5.1592364400917034E-13</v>
      </c>
      <c r="Q37" s="2">
        <f t="shared" si="5"/>
        <v>39345.017670000001</v>
      </c>
    </row>
    <row r="38" spans="1:18" x14ac:dyDescent="0.2">
      <c r="A38" s="36" t="s">
        <v>43</v>
      </c>
      <c r="B38" s="36"/>
      <c r="C38" s="35">
        <v>55461.4038</v>
      </c>
      <c r="D38" s="35">
        <v>2.3999999999999998E-3</v>
      </c>
      <c r="E38">
        <f t="shared" si="0"/>
        <v>-1.026738242863579E-3</v>
      </c>
      <c r="F38">
        <f t="shared" si="1"/>
        <v>0</v>
      </c>
      <c r="G38">
        <f t="shared" si="2"/>
        <v>-3.3056504398700781E-3</v>
      </c>
      <c r="K38">
        <f>+G38</f>
        <v>-3.3056504398700781E-3</v>
      </c>
      <c r="O38">
        <f t="shared" ca="1" si="4"/>
        <v>4.4145996587320942E-13</v>
      </c>
      <c r="Q38" s="2">
        <f t="shared" si="5"/>
        <v>40442.9038</v>
      </c>
    </row>
    <row r="39" spans="1:18" x14ac:dyDescent="0.2">
      <c r="C39" s="32"/>
      <c r="D39" s="32"/>
    </row>
    <row r="40" spans="1:18" x14ac:dyDescent="0.2">
      <c r="D40" s="5"/>
    </row>
    <row r="41" spans="1:18" x14ac:dyDescent="0.2">
      <c r="D41" s="5"/>
    </row>
    <row r="42" spans="1:18" x14ac:dyDescent="0.2">
      <c r="D42" s="5"/>
    </row>
    <row r="43" spans="1:18" x14ac:dyDescent="0.2">
      <c r="D43" s="5"/>
    </row>
    <row r="44" spans="1:18" x14ac:dyDescent="0.2">
      <c r="D44" s="5"/>
    </row>
    <row r="45" spans="1:18" x14ac:dyDescent="0.2">
      <c r="D45" s="5"/>
    </row>
    <row r="46" spans="1:18" x14ac:dyDescent="0.2">
      <c r="D46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46"/>
  <sheetViews>
    <sheetView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x14ac:dyDescent="0.2">
      <c r="A2" t="s">
        <v>24</v>
      </c>
      <c r="B2" s="10" t="s">
        <v>31</v>
      </c>
    </row>
    <row r="4" spans="1:7" x14ac:dyDescent="0.2">
      <c r="A4" s="7" t="s">
        <v>0</v>
      </c>
      <c r="C4" s="3">
        <v>36095.726000000002</v>
      </c>
      <c r="D4" s="4">
        <v>3.2195665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36095.726000000002</v>
      </c>
    </row>
    <row r="8" spans="1:7" x14ac:dyDescent="0.2">
      <c r="A8" t="s">
        <v>3</v>
      </c>
      <c r="C8">
        <v>3.2195200000000002</v>
      </c>
    </row>
    <row r="9" spans="1:7" x14ac:dyDescent="0.2">
      <c r="A9" s="14" t="s">
        <v>35</v>
      </c>
      <c r="B9" s="15"/>
      <c r="C9" s="16">
        <v>8</v>
      </c>
      <c r="D9" s="15" t="s">
        <v>36</v>
      </c>
      <c r="E9" s="15"/>
    </row>
    <row r="10" spans="1:7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7" x14ac:dyDescent="0.2">
      <c r="A11" s="15" t="s">
        <v>16</v>
      </c>
      <c r="B11" s="15"/>
      <c r="C11" s="17">
        <f ca="1">INTERCEPT(INDIRECT($G$11):G992,INDIRECT($F$11):F992)</f>
        <v>-1.953318276962164E-3</v>
      </c>
      <c r="D11" s="5"/>
      <c r="E11" s="15"/>
      <c r="F11" s="18" t="str">
        <f>"F"&amp;E19</f>
        <v>F22</v>
      </c>
      <c r="G11" s="19" t="str">
        <f>"G"&amp;E19</f>
        <v>G22</v>
      </c>
    </row>
    <row r="12" spans="1:7" x14ac:dyDescent="0.2">
      <c r="A12" s="15" t="s">
        <v>17</v>
      </c>
      <c r="B12" s="15"/>
      <c r="C12" s="17">
        <f ca="1">SLOPE(INDIRECT($G$11):G992,INDIRECT($F$11):F992)</f>
        <v>4.4930834366787892E-5</v>
      </c>
      <c r="D12" s="5"/>
      <c r="E12" s="15"/>
    </row>
    <row r="13" spans="1:7" x14ac:dyDescent="0.2">
      <c r="A13" s="15" t="s">
        <v>19</v>
      </c>
      <c r="B13" s="15"/>
      <c r="C13" s="5" t="s">
        <v>14</v>
      </c>
      <c r="D13" s="5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20" t="s">
        <v>18</v>
      </c>
      <c r="B15" s="15"/>
      <c r="C15" s="21">
        <f ca="1">(C7+C11)+(C8+C12)*INT(MAX(F21:F3533))</f>
        <v>55461.40710565044</v>
      </c>
      <c r="D15" s="22" t="s">
        <v>37</v>
      </c>
      <c r="E15" s="23">
        <f ca="1">TODAY()+15018.5-B9/24</f>
        <v>60094.5</v>
      </c>
    </row>
    <row r="16" spans="1:7" x14ac:dyDescent="0.2">
      <c r="A16" s="24" t="s">
        <v>4</v>
      </c>
      <c r="B16" s="15"/>
      <c r="C16" s="25">
        <f ca="1">+C8+C12</f>
        <v>3.219564930834367</v>
      </c>
      <c r="D16" s="22" t="s">
        <v>38</v>
      </c>
      <c r="E16" s="23">
        <f ca="1">ROUND(2*(E15-C15)/C16,0)/2+1</f>
        <v>1440</v>
      </c>
    </row>
    <row r="17" spans="1:17" ht="13.5" thickBot="1" x14ac:dyDescent="0.25">
      <c r="A17" s="22" t="s">
        <v>32</v>
      </c>
      <c r="B17" s="15"/>
      <c r="C17" s="15">
        <f>COUNT(C21:C2191)</f>
        <v>18</v>
      </c>
      <c r="D17" s="22" t="s">
        <v>39</v>
      </c>
      <c r="E17" s="26">
        <f ca="1">+C15+C16*E16-15018.5-C9/24</f>
        <v>45078.747272718589</v>
      </c>
    </row>
    <row r="18" spans="1:17" x14ac:dyDescent="0.2">
      <c r="A18" s="24" t="s">
        <v>5</v>
      </c>
      <c r="B18" s="15"/>
      <c r="C18" s="27">
        <f ca="1">+C15</f>
        <v>55461.40710565044</v>
      </c>
      <c r="D18" s="28">
        <f ca="1">+C16</f>
        <v>3.219564930834367</v>
      </c>
      <c r="E18" s="29" t="s">
        <v>40</v>
      </c>
    </row>
    <row r="19" spans="1:17" ht="13.5" thickTop="1" x14ac:dyDescent="0.2">
      <c r="A19" s="30" t="s">
        <v>41</v>
      </c>
      <c r="E19" s="31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44</v>
      </c>
      <c r="I20" s="9" t="s">
        <v>45</v>
      </c>
      <c r="J20" s="9" t="s">
        <v>46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19" t="s">
        <v>61</v>
      </c>
      <c r="B21" t="s">
        <v>34</v>
      </c>
      <c r="C21" s="32">
        <v>21060.35</v>
      </c>
      <c r="D21" s="32" t="s">
        <v>45</v>
      </c>
      <c r="E21">
        <f t="shared" ref="E21:E38" si="0">+(C21-C$7)/C$8</f>
        <v>-4670.0675877149397</v>
      </c>
      <c r="F21">
        <f t="shared" ref="F21:F38" si="1">ROUND(2*E21,0)/2</f>
        <v>-4670</v>
      </c>
      <c r="G21">
        <f t="shared" ref="G21:G38" si="2">+C21-(C$7+F21*C$8)</f>
        <v>-0.21760000000358559</v>
      </c>
      <c r="I21">
        <f t="shared" ref="I21:I26" si="3">+G21</f>
        <v>-0.21760000000358559</v>
      </c>
      <c r="O21">
        <f t="shared" ref="O21:O38" ca="1" si="4">+C$11+C$12*$F21</f>
        <v>-0.21178031476986162</v>
      </c>
      <c r="Q21" s="2">
        <f t="shared" ref="Q21:Q38" si="5">+C21-15018.5</f>
        <v>6041.8499999999985</v>
      </c>
    </row>
    <row r="22" spans="1:17" x14ac:dyDescent="0.2">
      <c r="A22" s="19" t="s">
        <v>61</v>
      </c>
      <c r="B22" t="s">
        <v>34</v>
      </c>
      <c r="C22" s="32">
        <v>23703.616000000002</v>
      </c>
      <c r="D22" s="32" t="s">
        <v>45</v>
      </c>
      <c r="E22">
        <f t="shared" si="0"/>
        <v>-3849.0551386542093</v>
      </c>
      <c r="F22">
        <f t="shared" si="1"/>
        <v>-3849</v>
      </c>
      <c r="G22">
        <f t="shared" si="2"/>
        <v>-0.17751999999745749</v>
      </c>
      <c r="I22">
        <f t="shared" si="3"/>
        <v>-0.17751999999745749</v>
      </c>
      <c r="O22">
        <f t="shared" ca="1" si="4"/>
        <v>-0.17489209975472875</v>
      </c>
      <c r="Q22" s="2">
        <f t="shared" si="5"/>
        <v>8685.1160000000018</v>
      </c>
    </row>
    <row r="23" spans="1:17" x14ac:dyDescent="0.2">
      <c r="A23" s="19" t="s">
        <v>61</v>
      </c>
      <c r="B23" t="s">
        <v>34</v>
      </c>
      <c r="C23" s="32">
        <v>24041.670999999998</v>
      </c>
      <c r="D23" s="32" t="s">
        <v>45</v>
      </c>
      <c r="E23">
        <f t="shared" si="0"/>
        <v>-3744.0534613855493</v>
      </c>
      <c r="F23">
        <f t="shared" si="1"/>
        <v>-3744</v>
      </c>
      <c r="G23">
        <f t="shared" si="2"/>
        <v>-0.17212000000290573</v>
      </c>
      <c r="I23">
        <f t="shared" si="3"/>
        <v>-0.17212000000290573</v>
      </c>
      <c r="O23">
        <f t="shared" ca="1" si="4"/>
        <v>-0.17017436214621603</v>
      </c>
      <c r="Q23" s="2">
        <f t="shared" si="5"/>
        <v>9023.1709999999985</v>
      </c>
    </row>
    <row r="24" spans="1:17" x14ac:dyDescent="0.2">
      <c r="A24" s="19" t="s">
        <v>61</v>
      </c>
      <c r="B24" t="s">
        <v>34</v>
      </c>
      <c r="C24" s="32">
        <v>24057.769</v>
      </c>
      <c r="D24" s="32" t="s">
        <v>45</v>
      </c>
      <c r="E24">
        <f t="shared" si="0"/>
        <v>-3739.0533371434258</v>
      </c>
      <c r="F24">
        <f t="shared" si="1"/>
        <v>-3739</v>
      </c>
      <c r="G24">
        <f t="shared" si="2"/>
        <v>-0.17172000000209664</v>
      </c>
      <c r="I24">
        <f t="shared" si="3"/>
        <v>-0.17172000000209664</v>
      </c>
      <c r="O24">
        <f t="shared" ca="1" si="4"/>
        <v>-0.16994970797438208</v>
      </c>
      <c r="Q24" s="2">
        <f t="shared" si="5"/>
        <v>9039.2690000000002</v>
      </c>
    </row>
    <row r="25" spans="1:17" x14ac:dyDescent="0.2">
      <c r="A25" s="19" t="s">
        <v>61</v>
      </c>
      <c r="B25" t="s">
        <v>34</v>
      </c>
      <c r="C25" s="32">
        <v>24086.744999999999</v>
      </c>
      <c r="D25" s="32" t="s">
        <v>45</v>
      </c>
      <c r="E25">
        <f t="shared" si="0"/>
        <v>-3730.0532377497275</v>
      </c>
      <c r="F25">
        <f t="shared" si="1"/>
        <v>-3730</v>
      </c>
      <c r="G25">
        <f t="shared" si="2"/>
        <v>-0.17140000000290456</v>
      </c>
      <c r="I25">
        <f t="shared" si="3"/>
        <v>-0.17140000000290456</v>
      </c>
      <c r="O25">
        <f t="shared" ca="1" si="4"/>
        <v>-0.169545330465081</v>
      </c>
      <c r="Q25" s="2">
        <f t="shared" si="5"/>
        <v>9068.244999999999</v>
      </c>
    </row>
    <row r="26" spans="1:17" x14ac:dyDescent="0.2">
      <c r="A26" s="19" t="s">
        <v>77</v>
      </c>
      <c r="B26" t="s">
        <v>34</v>
      </c>
      <c r="C26" s="32">
        <v>36095.718999999997</v>
      </c>
      <c r="D26" s="32" t="s">
        <v>45</v>
      </c>
      <c r="E26">
        <f t="shared" si="0"/>
        <v>-2.1742371549374026E-3</v>
      </c>
      <c r="F26">
        <f t="shared" si="1"/>
        <v>0</v>
      </c>
      <c r="G26">
        <f t="shared" si="2"/>
        <v>-7.0000000050640665E-3</v>
      </c>
      <c r="I26">
        <f t="shared" si="3"/>
        <v>-7.0000000050640665E-3</v>
      </c>
      <c r="O26">
        <f t="shared" ca="1" si="4"/>
        <v>-1.953318276962164E-3</v>
      </c>
      <c r="Q26" s="2">
        <f t="shared" si="5"/>
        <v>21077.218999999997</v>
      </c>
    </row>
    <row r="27" spans="1:17" x14ac:dyDescent="0.2">
      <c r="A27" t="s">
        <v>12</v>
      </c>
      <c r="C27" s="32">
        <v>36095.726000000002</v>
      </c>
      <c r="D27" s="32" t="s">
        <v>14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4"/>
        <v>-1.953318276962164E-3</v>
      </c>
      <c r="Q27" s="2">
        <f t="shared" si="5"/>
        <v>21077.226000000002</v>
      </c>
    </row>
    <row r="28" spans="1:17" x14ac:dyDescent="0.2">
      <c r="A28" s="19" t="s">
        <v>82</v>
      </c>
      <c r="B28" t="s">
        <v>34</v>
      </c>
      <c r="C28" s="32">
        <v>40197.456400000003</v>
      </c>
      <c r="D28" s="32" t="s">
        <v>45</v>
      </c>
      <c r="E28">
        <f t="shared" si="0"/>
        <v>1274.0192326806482</v>
      </c>
      <c r="F28">
        <f t="shared" si="1"/>
        <v>1274</v>
      </c>
      <c r="G28">
        <f t="shared" si="2"/>
        <v>6.1920000000100117E-2</v>
      </c>
      <c r="J28">
        <f>+G28</f>
        <v>6.1920000000100117E-2</v>
      </c>
      <c r="O28">
        <f t="shared" ca="1" si="4"/>
        <v>5.5288564706325607E-2</v>
      </c>
      <c r="Q28" s="2">
        <f t="shared" si="5"/>
        <v>25178.956400000003</v>
      </c>
    </row>
    <row r="29" spans="1:17" x14ac:dyDescent="0.2">
      <c r="A29" s="19" t="s">
        <v>82</v>
      </c>
      <c r="B29" t="s">
        <v>34</v>
      </c>
      <c r="C29" s="32">
        <v>41984.314200000001</v>
      </c>
      <c r="D29" s="32" t="s">
        <v>45</v>
      </c>
      <c r="E29">
        <f t="shared" si="0"/>
        <v>1829.0267493290919</v>
      </c>
      <c r="F29">
        <f t="shared" si="1"/>
        <v>1829</v>
      </c>
      <c r="G29">
        <f t="shared" si="2"/>
        <v>8.6119999999937136E-2</v>
      </c>
      <c r="J29">
        <f>+G29</f>
        <v>8.6119999999937136E-2</v>
      </c>
      <c r="O29">
        <f t="shared" ca="1" si="4"/>
        <v>8.0225177779892881E-2</v>
      </c>
      <c r="Q29" s="2">
        <f t="shared" si="5"/>
        <v>26965.814200000001</v>
      </c>
    </row>
    <row r="30" spans="1:17" x14ac:dyDescent="0.2">
      <c r="A30" s="19" t="s">
        <v>82</v>
      </c>
      <c r="B30" t="s">
        <v>34</v>
      </c>
      <c r="C30" s="32">
        <v>42647.543100000003</v>
      </c>
      <c r="D30" s="32" t="s">
        <v>45</v>
      </c>
      <c r="E30">
        <f t="shared" si="0"/>
        <v>2035.0291658383858</v>
      </c>
      <c r="F30">
        <f t="shared" si="1"/>
        <v>2035</v>
      </c>
      <c r="G30">
        <f t="shared" si="2"/>
        <v>9.389999999984866E-2</v>
      </c>
      <c r="J30">
        <f>+G30</f>
        <v>9.389999999984866E-2</v>
      </c>
      <c r="O30">
        <f t="shared" ca="1" si="4"/>
        <v>8.9480929659451203E-2</v>
      </c>
      <c r="Q30" s="2">
        <f t="shared" si="5"/>
        <v>27629.043100000003</v>
      </c>
    </row>
    <row r="31" spans="1:17" x14ac:dyDescent="0.2">
      <c r="A31" s="19" t="s">
        <v>82</v>
      </c>
      <c r="B31" t="s">
        <v>34</v>
      </c>
      <c r="C31" s="32">
        <v>42673.301299999999</v>
      </c>
      <c r="D31" s="32" t="s">
        <v>45</v>
      </c>
      <c r="E31">
        <f t="shared" si="0"/>
        <v>2043.0297994732123</v>
      </c>
      <c r="F31">
        <f t="shared" si="1"/>
        <v>2043</v>
      </c>
      <c r="G31">
        <f t="shared" si="2"/>
        <v>9.5939999999245629E-2</v>
      </c>
      <c r="J31">
        <f>+G31</f>
        <v>9.5939999999245629E-2</v>
      </c>
      <c r="O31">
        <f t="shared" ca="1" si="4"/>
        <v>8.9840376334385491E-2</v>
      </c>
      <c r="Q31" s="2">
        <f t="shared" si="5"/>
        <v>27654.801299999999</v>
      </c>
    </row>
    <row r="32" spans="1:17" x14ac:dyDescent="0.2">
      <c r="A32" s="19" t="s">
        <v>82</v>
      </c>
      <c r="B32" t="s">
        <v>34</v>
      </c>
      <c r="C32" s="32">
        <v>42776.3272</v>
      </c>
      <c r="D32" s="32" t="s">
        <v>45</v>
      </c>
      <c r="E32">
        <f t="shared" si="0"/>
        <v>2075.0301908359002</v>
      </c>
      <c r="F32">
        <f t="shared" si="1"/>
        <v>2075</v>
      </c>
      <c r="G32">
        <f t="shared" si="2"/>
        <v>9.7199999996519182E-2</v>
      </c>
      <c r="J32">
        <f>+G32</f>
        <v>9.7199999996519182E-2</v>
      </c>
      <c r="O32">
        <f t="shared" ca="1" si="4"/>
        <v>9.12781630341227E-2</v>
      </c>
      <c r="Q32" s="2">
        <f t="shared" si="5"/>
        <v>27757.8272</v>
      </c>
    </row>
    <row r="33" spans="1:18" x14ac:dyDescent="0.2">
      <c r="A33" s="19" t="s">
        <v>99</v>
      </c>
      <c r="B33" t="s">
        <v>34</v>
      </c>
      <c r="C33" s="32">
        <v>44518.103999999999</v>
      </c>
      <c r="D33" s="32" t="s">
        <v>45</v>
      </c>
      <c r="E33">
        <f t="shared" si="0"/>
        <v>2616.0353096113695</v>
      </c>
      <c r="F33">
        <f t="shared" si="1"/>
        <v>2616</v>
      </c>
      <c r="G33">
        <f t="shared" si="2"/>
        <v>0.11367999999492895</v>
      </c>
      <c r="I33">
        <f>+G33</f>
        <v>0.11367999999492895</v>
      </c>
      <c r="O33">
        <f t="shared" ca="1" si="4"/>
        <v>0.11558574442655495</v>
      </c>
      <c r="Q33" s="2">
        <f t="shared" si="5"/>
        <v>29499.603999999999</v>
      </c>
    </row>
    <row r="34" spans="1:18" x14ac:dyDescent="0.2">
      <c r="A34" s="19" t="s">
        <v>104</v>
      </c>
      <c r="B34" t="s">
        <v>34</v>
      </c>
      <c r="C34" s="32">
        <v>44547.072</v>
      </c>
      <c r="D34" s="32" t="s">
        <v>45</v>
      </c>
      <c r="E34">
        <f t="shared" si="0"/>
        <v>2625.0329241626073</v>
      </c>
      <c r="F34">
        <f t="shared" si="1"/>
        <v>2625</v>
      </c>
      <c r="G34">
        <f t="shared" si="2"/>
        <v>0.10599999999976717</v>
      </c>
      <c r="I34">
        <f>+G34</f>
        <v>0.10599999999976717</v>
      </c>
      <c r="O34">
        <f t="shared" ca="1" si="4"/>
        <v>0.11599012193585606</v>
      </c>
      <c r="Q34" s="2">
        <f t="shared" si="5"/>
        <v>29528.572</v>
      </c>
    </row>
    <row r="35" spans="1:18" x14ac:dyDescent="0.2">
      <c r="A35" s="33" t="s">
        <v>42</v>
      </c>
      <c r="B35" s="34" t="s">
        <v>34</v>
      </c>
      <c r="C35" s="33">
        <v>50361.616999999998</v>
      </c>
      <c r="D35" s="33"/>
      <c r="E35">
        <f t="shared" si="0"/>
        <v>4431.0614625782709</v>
      </c>
      <c r="F35">
        <f t="shared" si="1"/>
        <v>4431</v>
      </c>
      <c r="G35">
        <f t="shared" si="2"/>
        <v>0.19787999999243766</v>
      </c>
      <c r="I35">
        <f>+G35</f>
        <v>0.19787999999243766</v>
      </c>
      <c r="O35">
        <f t="shared" ca="1" si="4"/>
        <v>0.197135208802275</v>
      </c>
      <c r="Q35" s="2">
        <f t="shared" si="5"/>
        <v>35343.116999999998</v>
      </c>
    </row>
    <row r="36" spans="1:18" x14ac:dyDescent="0.2">
      <c r="A36" t="s">
        <v>28</v>
      </c>
      <c r="C36" s="32">
        <v>50419.582999999999</v>
      </c>
      <c r="D36" s="32">
        <v>2E-3</v>
      </c>
      <c r="E36">
        <f t="shared" si="0"/>
        <v>4449.0660098399749</v>
      </c>
      <c r="F36">
        <f t="shared" si="1"/>
        <v>4449</v>
      </c>
      <c r="G36">
        <f t="shared" si="2"/>
        <v>0.21251999999367399</v>
      </c>
      <c r="I36">
        <f>+G36</f>
        <v>0.21251999999367399</v>
      </c>
      <c r="O36">
        <f t="shared" ca="1" si="4"/>
        <v>0.19794396382087717</v>
      </c>
      <c r="Q36" s="2">
        <f t="shared" si="5"/>
        <v>35401.082999999999</v>
      </c>
      <c r="R36" t="s">
        <v>29</v>
      </c>
    </row>
    <row r="37" spans="1:18" x14ac:dyDescent="0.2">
      <c r="A37" s="11" t="s">
        <v>33</v>
      </c>
      <c r="B37" s="12" t="s">
        <v>34</v>
      </c>
      <c r="C37" s="13">
        <v>54363.517670000001</v>
      </c>
      <c r="D37" s="13">
        <v>5.0000000000000001E-4</v>
      </c>
      <c r="E37">
        <f t="shared" si="0"/>
        <v>5674.0730512622995</v>
      </c>
      <c r="F37">
        <f t="shared" si="1"/>
        <v>5674</v>
      </c>
      <c r="G37">
        <f t="shared" si="2"/>
        <v>0.23518999999942025</v>
      </c>
      <c r="K37">
        <f>+G37</f>
        <v>0.23518999999942025</v>
      </c>
      <c r="O37">
        <f t="shared" ca="1" si="4"/>
        <v>0.25298423592019237</v>
      </c>
      <c r="Q37" s="2">
        <f t="shared" si="5"/>
        <v>39345.017670000001</v>
      </c>
    </row>
    <row r="38" spans="1:18" x14ac:dyDescent="0.2">
      <c r="A38" s="36" t="s">
        <v>43</v>
      </c>
      <c r="B38" s="36"/>
      <c r="C38" s="35">
        <v>55461.4038</v>
      </c>
      <c r="D38" s="35">
        <v>2.3999999999999998E-3</v>
      </c>
      <c r="E38">
        <f t="shared" si="0"/>
        <v>6015.0823104065194</v>
      </c>
      <c r="F38">
        <f t="shared" si="1"/>
        <v>6015</v>
      </c>
      <c r="G38">
        <f t="shared" si="2"/>
        <v>0.26499999999941792</v>
      </c>
      <c r="K38">
        <f>+G38</f>
        <v>0.26499999999941792</v>
      </c>
      <c r="O38">
        <f t="shared" ca="1" si="4"/>
        <v>0.26830565043926702</v>
      </c>
      <c r="Q38" s="2">
        <f t="shared" si="5"/>
        <v>40442.9038</v>
      </c>
    </row>
    <row r="39" spans="1:18" x14ac:dyDescent="0.2">
      <c r="C39" s="32"/>
      <c r="D39" s="32"/>
    </row>
    <row r="40" spans="1:18" x14ac:dyDescent="0.2">
      <c r="D40" s="5"/>
    </row>
    <row r="41" spans="1:18" x14ac:dyDescent="0.2">
      <c r="D41" s="5"/>
    </row>
    <row r="42" spans="1:18" x14ac:dyDescent="0.2">
      <c r="D42" s="5"/>
    </row>
    <row r="43" spans="1:18" x14ac:dyDescent="0.2">
      <c r="D43" s="5"/>
    </row>
    <row r="44" spans="1:18" x14ac:dyDescent="0.2">
      <c r="D44" s="5"/>
    </row>
    <row r="45" spans="1:18" x14ac:dyDescent="0.2">
      <c r="D45" s="5"/>
    </row>
    <row r="46" spans="1:18" x14ac:dyDescent="0.2">
      <c r="D46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4" workbookViewId="0">
      <selection activeCell="A11" sqref="A11:D23"/>
    </sheetView>
  </sheetViews>
  <sheetFormatPr defaultRowHeight="12.75" x14ac:dyDescent="0.2"/>
  <cols>
    <col min="1" max="1" width="19.7109375" style="32" customWidth="1"/>
    <col min="2" max="2" width="4.42578125" style="15" customWidth="1"/>
    <col min="3" max="3" width="12.7109375" style="3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7" t="s">
        <v>48</v>
      </c>
      <c r="I1" s="38" t="s">
        <v>49</v>
      </c>
      <c r="J1" s="39" t="s">
        <v>47</v>
      </c>
    </row>
    <row r="2" spans="1:16" x14ac:dyDescent="0.2">
      <c r="I2" s="40" t="s">
        <v>50</v>
      </c>
      <c r="J2" s="41" t="s">
        <v>46</v>
      </c>
    </row>
    <row r="3" spans="1:16" x14ac:dyDescent="0.2">
      <c r="A3" s="42" t="s">
        <v>51</v>
      </c>
      <c r="I3" s="40" t="s">
        <v>52</v>
      </c>
      <c r="J3" s="41" t="s">
        <v>44</v>
      </c>
    </row>
    <row r="4" spans="1:16" x14ac:dyDescent="0.2">
      <c r="I4" s="40" t="s">
        <v>53</v>
      </c>
      <c r="J4" s="41" t="s">
        <v>44</v>
      </c>
    </row>
    <row r="5" spans="1:16" ht="13.5" thickBot="1" x14ac:dyDescent="0.25">
      <c r="I5" s="43" t="s">
        <v>54</v>
      </c>
      <c r="J5" s="44" t="s">
        <v>45</v>
      </c>
    </row>
    <row r="10" spans="1:16" ht="13.5" thickBot="1" x14ac:dyDescent="0.25"/>
    <row r="11" spans="1:16" ht="12.75" customHeight="1" thickBot="1" x14ac:dyDescent="0.25">
      <c r="A11" s="32" t="str">
        <f t="shared" ref="A11:A27" si="0">P11</f>
        <v> PWAS 15.117 </v>
      </c>
      <c r="B11" s="5" t="str">
        <f t="shared" ref="B11:B27" si="1">IF(H11=INT(H11),"I","II")</f>
        <v>I</v>
      </c>
      <c r="C11" s="32">
        <f t="shared" ref="C11:C27" si="2">1*G11</f>
        <v>21060.35</v>
      </c>
      <c r="D11" s="15" t="str">
        <f t="shared" ref="D11:D27" si="3">VLOOKUP(F11,I$1:J$5,2,FALSE)</f>
        <v>vis</v>
      </c>
      <c r="E11" s="45">
        <f>VLOOKUP(C11,'Active 2'!C$21:E$973,3,FALSE)</f>
        <v>-4670.0675877149397</v>
      </c>
      <c r="F11" s="5" t="s">
        <v>54</v>
      </c>
      <c r="G11" s="15" t="str">
        <f t="shared" ref="G11:G27" si="4">MID(I11,3,LEN(I11)-3)</f>
        <v>21060.350</v>
      </c>
      <c r="H11" s="32">
        <f t="shared" ref="H11:H27" si="5">1*K11</f>
        <v>-8523</v>
      </c>
      <c r="I11" s="46" t="s">
        <v>55</v>
      </c>
      <c r="J11" s="47" t="s">
        <v>56</v>
      </c>
      <c r="K11" s="46">
        <v>-8523</v>
      </c>
      <c r="L11" s="46" t="s">
        <v>57</v>
      </c>
      <c r="M11" s="47" t="s">
        <v>58</v>
      </c>
      <c r="N11" s="47" t="s">
        <v>59</v>
      </c>
      <c r="O11" s="48" t="s">
        <v>60</v>
      </c>
      <c r="P11" s="48" t="s">
        <v>61</v>
      </c>
    </row>
    <row r="12" spans="1:16" ht="12.75" customHeight="1" thickBot="1" x14ac:dyDescent="0.25">
      <c r="A12" s="32" t="str">
        <f t="shared" si="0"/>
        <v> PWAS 15.117 </v>
      </c>
      <c r="B12" s="5" t="str">
        <f t="shared" si="1"/>
        <v>I</v>
      </c>
      <c r="C12" s="32">
        <f t="shared" si="2"/>
        <v>23703.616000000002</v>
      </c>
      <c r="D12" s="15" t="str">
        <f t="shared" si="3"/>
        <v>vis</v>
      </c>
      <c r="E12" s="45">
        <f>VLOOKUP(C12,'Active 2'!C$21:E$973,3,FALSE)</f>
        <v>-3849.0551386542093</v>
      </c>
      <c r="F12" s="5" t="s">
        <v>54</v>
      </c>
      <c r="G12" s="15" t="str">
        <f t="shared" si="4"/>
        <v>23703.616</v>
      </c>
      <c r="H12" s="32">
        <f t="shared" si="5"/>
        <v>-7702</v>
      </c>
      <c r="I12" s="46" t="s">
        <v>62</v>
      </c>
      <c r="J12" s="47" t="s">
        <v>63</v>
      </c>
      <c r="K12" s="46">
        <v>-7702</v>
      </c>
      <c r="L12" s="46" t="s">
        <v>64</v>
      </c>
      <c r="M12" s="47" t="s">
        <v>58</v>
      </c>
      <c r="N12" s="47" t="s">
        <v>59</v>
      </c>
      <c r="O12" s="48" t="s">
        <v>60</v>
      </c>
      <c r="P12" s="48" t="s">
        <v>61</v>
      </c>
    </row>
    <row r="13" spans="1:16" ht="12.75" customHeight="1" thickBot="1" x14ac:dyDescent="0.25">
      <c r="A13" s="32" t="str">
        <f t="shared" si="0"/>
        <v> PWAS 15.117 </v>
      </c>
      <c r="B13" s="5" t="str">
        <f t="shared" si="1"/>
        <v>I</v>
      </c>
      <c r="C13" s="32">
        <f t="shared" si="2"/>
        <v>24041.670999999998</v>
      </c>
      <c r="D13" s="15" t="str">
        <f t="shared" si="3"/>
        <v>vis</v>
      </c>
      <c r="E13" s="45">
        <f>VLOOKUP(C13,'Active 2'!C$21:E$973,3,FALSE)</f>
        <v>-3744.0534613855493</v>
      </c>
      <c r="F13" s="5" t="s">
        <v>54</v>
      </c>
      <c r="G13" s="15" t="str">
        <f t="shared" si="4"/>
        <v>24041.671</v>
      </c>
      <c r="H13" s="32">
        <f t="shared" si="5"/>
        <v>-7597</v>
      </c>
      <c r="I13" s="46" t="s">
        <v>65</v>
      </c>
      <c r="J13" s="47" t="s">
        <v>66</v>
      </c>
      <c r="K13" s="46">
        <v>-7597</v>
      </c>
      <c r="L13" s="46" t="s">
        <v>67</v>
      </c>
      <c r="M13" s="47" t="s">
        <v>58</v>
      </c>
      <c r="N13" s="47" t="s">
        <v>59</v>
      </c>
      <c r="O13" s="48" t="s">
        <v>60</v>
      </c>
      <c r="P13" s="48" t="s">
        <v>61</v>
      </c>
    </row>
    <row r="14" spans="1:16" ht="12.75" customHeight="1" thickBot="1" x14ac:dyDescent="0.25">
      <c r="A14" s="32" t="str">
        <f t="shared" si="0"/>
        <v> PWAS 15.117 </v>
      </c>
      <c r="B14" s="5" t="str">
        <f t="shared" si="1"/>
        <v>I</v>
      </c>
      <c r="C14" s="32">
        <f t="shared" si="2"/>
        <v>24057.769</v>
      </c>
      <c r="D14" s="15" t="str">
        <f t="shared" si="3"/>
        <v>vis</v>
      </c>
      <c r="E14" s="45">
        <f>VLOOKUP(C14,'Active 2'!C$21:E$973,3,FALSE)</f>
        <v>-3739.0533371434258</v>
      </c>
      <c r="F14" s="5" t="s">
        <v>54</v>
      </c>
      <c r="G14" s="15" t="str">
        <f t="shared" si="4"/>
        <v>24057.769</v>
      </c>
      <c r="H14" s="32">
        <f t="shared" si="5"/>
        <v>-7592</v>
      </c>
      <c r="I14" s="46" t="s">
        <v>68</v>
      </c>
      <c r="J14" s="47" t="s">
        <v>69</v>
      </c>
      <c r="K14" s="46">
        <v>-7592</v>
      </c>
      <c r="L14" s="46" t="s">
        <v>70</v>
      </c>
      <c r="M14" s="47" t="s">
        <v>58</v>
      </c>
      <c r="N14" s="47" t="s">
        <v>59</v>
      </c>
      <c r="O14" s="48" t="s">
        <v>60</v>
      </c>
      <c r="P14" s="48" t="s">
        <v>61</v>
      </c>
    </row>
    <row r="15" spans="1:16" ht="12.75" customHeight="1" thickBot="1" x14ac:dyDescent="0.25">
      <c r="A15" s="32" t="str">
        <f t="shared" si="0"/>
        <v> PWAS 15.117 </v>
      </c>
      <c r="B15" s="5" t="str">
        <f t="shared" si="1"/>
        <v>I</v>
      </c>
      <c r="C15" s="32">
        <f t="shared" si="2"/>
        <v>24086.744999999999</v>
      </c>
      <c r="D15" s="15" t="str">
        <f t="shared" si="3"/>
        <v>vis</v>
      </c>
      <c r="E15" s="45">
        <f>VLOOKUP(C15,'Active 2'!C$21:E$973,3,FALSE)</f>
        <v>-3730.0532377497275</v>
      </c>
      <c r="F15" s="5" t="s">
        <v>54</v>
      </c>
      <c r="G15" s="15" t="str">
        <f t="shared" si="4"/>
        <v>24086.745</v>
      </c>
      <c r="H15" s="32">
        <f t="shared" si="5"/>
        <v>-7583</v>
      </c>
      <c r="I15" s="46" t="s">
        <v>71</v>
      </c>
      <c r="J15" s="47" t="s">
        <v>72</v>
      </c>
      <c r="K15" s="46">
        <v>-7583</v>
      </c>
      <c r="L15" s="46" t="s">
        <v>70</v>
      </c>
      <c r="M15" s="47" t="s">
        <v>58</v>
      </c>
      <c r="N15" s="47" t="s">
        <v>59</v>
      </c>
      <c r="O15" s="48" t="s">
        <v>60</v>
      </c>
      <c r="P15" s="48" t="s">
        <v>61</v>
      </c>
    </row>
    <row r="16" spans="1:16" ht="12.75" customHeight="1" thickBot="1" x14ac:dyDescent="0.25">
      <c r="A16" s="32" t="str">
        <f t="shared" si="0"/>
        <v> POAT 287 </v>
      </c>
      <c r="B16" s="5" t="str">
        <f t="shared" si="1"/>
        <v>I</v>
      </c>
      <c r="C16" s="32">
        <f t="shared" si="2"/>
        <v>36095.718999999997</v>
      </c>
      <c r="D16" s="15" t="str">
        <f t="shared" si="3"/>
        <v>vis</v>
      </c>
      <c r="E16" s="45">
        <f>VLOOKUP(C16,'Active 2'!C$21:E$973,3,FALSE)</f>
        <v>-2.1742371549374026E-3</v>
      </c>
      <c r="F16" s="5" t="s">
        <v>54</v>
      </c>
      <c r="G16" s="15" t="str">
        <f t="shared" si="4"/>
        <v>36095.719</v>
      </c>
      <c r="H16" s="32">
        <f t="shared" si="5"/>
        <v>-3853</v>
      </c>
      <c r="I16" s="46" t="s">
        <v>73</v>
      </c>
      <c r="J16" s="47" t="s">
        <v>74</v>
      </c>
      <c r="K16" s="46">
        <v>-3853</v>
      </c>
      <c r="L16" s="46" t="s">
        <v>75</v>
      </c>
      <c r="M16" s="47" t="s">
        <v>58</v>
      </c>
      <c r="N16" s="47" t="s">
        <v>59</v>
      </c>
      <c r="O16" s="48" t="s">
        <v>76</v>
      </c>
      <c r="P16" s="48" t="s">
        <v>77</v>
      </c>
    </row>
    <row r="17" spans="1:16" ht="12.75" customHeight="1" thickBot="1" x14ac:dyDescent="0.25">
      <c r="A17" s="32" t="str">
        <f t="shared" si="0"/>
        <v> JRAC 72.271 </v>
      </c>
      <c r="B17" s="5" t="str">
        <f t="shared" si="1"/>
        <v>I</v>
      </c>
      <c r="C17" s="32">
        <f t="shared" si="2"/>
        <v>40197.456400000003</v>
      </c>
      <c r="D17" s="15" t="str">
        <f t="shared" si="3"/>
        <v>vis</v>
      </c>
      <c r="E17" s="45">
        <f>VLOOKUP(C17,'Active 2'!C$21:E$973,3,FALSE)</f>
        <v>1274.0192326806482</v>
      </c>
      <c r="F17" s="5" t="s">
        <v>54</v>
      </c>
      <c r="G17" s="15" t="str">
        <f t="shared" si="4"/>
        <v>40197.4564</v>
      </c>
      <c r="H17" s="32">
        <f t="shared" si="5"/>
        <v>-2579</v>
      </c>
      <c r="I17" s="46" t="s">
        <v>78</v>
      </c>
      <c r="J17" s="47" t="s">
        <v>79</v>
      </c>
      <c r="K17" s="46">
        <v>-2579</v>
      </c>
      <c r="L17" s="46" t="s">
        <v>80</v>
      </c>
      <c r="M17" s="47" t="s">
        <v>58</v>
      </c>
      <c r="N17" s="47" t="s">
        <v>59</v>
      </c>
      <c r="O17" s="48" t="s">
        <v>81</v>
      </c>
      <c r="P17" s="48" t="s">
        <v>82</v>
      </c>
    </row>
    <row r="18" spans="1:16" ht="12.75" customHeight="1" thickBot="1" x14ac:dyDescent="0.25">
      <c r="A18" s="32" t="str">
        <f t="shared" si="0"/>
        <v> JRAC 72.271 </v>
      </c>
      <c r="B18" s="5" t="str">
        <f t="shared" si="1"/>
        <v>I</v>
      </c>
      <c r="C18" s="32">
        <f t="shared" si="2"/>
        <v>41984.314200000001</v>
      </c>
      <c r="D18" s="15" t="str">
        <f t="shared" si="3"/>
        <v>vis</v>
      </c>
      <c r="E18" s="45">
        <f>VLOOKUP(C18,'Active 2'!C$21:E$973,3,FALSE)</f>
        <v>1829.0267493290919</v>
      </c>
      <c r="F18" s="5" t="s">
        <v>54</v>
      </c>
      <c r="G18" s="15" t="str">
        <f t="shared" si="4"/>
        <v>41984.3142</v>
      </c>
      <c r="H18" s="32">
        <f t="shared" si="5"/>
        <v>-2024</v>
      </c>
      <c r="I18" s="46" t="s">
        <v>83</v>
      </c>
      <c r="J18" s="47" t="s">
        <v>84</v>
      </c>
      <c r="K18" s="46">
        <v>-2024</v>
      </c>
      <c r="L18" s="46" t="s">
        <v>85</v>
      </c>
      <c r="M18" s="47" t="s">
        <v>58</v>
      </c>
      <c r="N18" s="47" t="s">
        <v>59</v>
      </c>
      <c r="O18" s="48" t="s">
        <v>81</v>
      </c>
      <c r="P18" s="48" t="s">
        <v>82</v>
      </c>
    </row>
    <row r="19" spans="1:16" ht="12.75" customHeight="1" thickBot="1" x14ac:dyDescent="0.25">
      <c r="A19" s="32" t="str">
        <f t="shared" si="0"/>
        <v> JRAC 72.271 </v>
      </c>
      <c r="B19" s="5" t="str">
        <f t="shared" si="1"/>
        <v>I</v>
      </c>
      <c r="C19" s="32">
        <f t="shared" si="2"/>
        <v>42647.543100000003</v>
      </c>
      <c r="D19" s="15" t="str">
        <f t="shared" si="3"/>
        <v>vis</v>
      </c>
      <c r="E19" s="45">
        <f>VLOOKUP(C19,'Active 2'!C$21:E$973,3,FALSE)</f>
        <v>2035.0291658383858</v>
      </c>
      <c r="F19" s="5" t="s">
        <v>54</v>
      </c>
      <c r="G19" s="15" t="str">
        <f t="shared" si="4"/>
        <v>42647.5431</v>
      </c>
      <c r="H19" s="32">
        <f t="shared" si="5"/>
        <v>-1818</v>
      </c>
      <c r="I19" s="46" t="s">
        <v>86</v>
      </c>
      <c r="J19" s="47" t="s">
        <v>87</v>
      </c>
      <c r="K19" s="46">
        <v>-1818</v>
      </c>
      <c r="L19" s="46" t="s">
        <v>88</v>
      </c>
      <c r="M19" s="47" t="s">
        <v>58</v>
      </c>
      <c r="N19" s="47" t="s">
        <v>59</v>
      </c>
      <c r="O19" s="48" t="s">
        <v>81</v>
      </c>
      <c r="P19" s="48" t="s">
        <v>82</v>
      </c>
    </row>
    <row r="20" spans="1:16" ht="12.75" customHeight="1" thickBot="1" x14ac:dyDescent="0.25">
      <c r="A20" s="32" t="str">
        <f t="shared" si="0"/>
        <v> JRAC 72.271 </v>
      </c>
      <c r="B20" s="5" t="str">
        <f t="shared" si="1"/>
        <v>I</v>
      </c>
      <c r="C20" s="32">
        <f t="shared" si="2"/>
        <v>42673.301299999999</v>
      </c>
      <c r="D20" s="15" t="str">
        <f t="shared" si="3"/>
        <v>vis</v>
      </c>
      <c r="E20" s="45">
        <f>VLOOKUP(C20,'Active 2'!C$21:E$973,3,FALSE)</f>
        <v>2043.0297994732123</v>
      </c>
      <c r="F20" s="5" t="s">
        <v>54</v>
      </c>
      <c r="G20" s="15" t="str">
        <f t="shared" si="4"/>
        <v>42673.3013</v>
      </c>
      <c r="H20" s="32">
        <f t="shared" si="5"/>
        <v>-1810</v>
      </c>
      <c r="I20" s="46" t="s">
        <v>89</v>
      </c>
      <c r="J20" s="47" t="s">
        <v>90</v>
      </c>
      <c r="K20" s="46">
        <v>-1810</v>
      </c>
      <c r="L20" s="46" t="s">
        <v>91</v>
      </c>
      <c r="M20" s="47" t="s">
        <v>58</v>
      </c>
      <c r="N20" s="47" t="s">
        <v>59</v>
      </c>
      <c r="O20" s="48" t="s">
        <v>81</v>
      </c>
      <c r="P20" s="48" t="s">
        <v>82</v>
      </c>
    </row>
    <row r="21" spans="1:16" ht="12.75" customHeight="1" thickBot="1" x14ac:dyDescent="0.25">
      <c r="A21" s="32" t="str">
        <f t="shared" si="0"/>
        <v> JRAC 72.271 </v>
      </c>
      <c r="B21" s="5" t="str">
        <f t="shared" si="1"/>
        <v>I</v>
      </c>
      <c r="C21" s="32">
        <f t="shared" si="2"/>
        <v>42776.3272</v>
      </c>
      <c r="D21" s="15" t="str">
        <f t="shared" si="3"/>
        <v>vis</v>
      </c>
      <c r="E21" s="45">
        <f>VLOOKUP(C21,'Active 2'!C$21:E$973,3,FALSE)</f>
        <v>2075.0301908359002</v>
      </c>
      <c r="F21" s="5" t="s">
        <v>54</v>
      </c>
      <c r="G21" s="15" t="str">
        <f t="shared" si="4"/>
        <v>42776.3272</v>
      </c>
      <c r="H21" s="32">
        <f t="shared" si="5"/>
        <v>-1778</v>
      </c>
      <c r="I21" s="46" t="s">
        <v>92</v>
      </c>
      <c r="J21" s="47" t="s">
        <v>93</v>
      </c>
      <c r="K21" s="46">
        <v>-1778</v>
      </c>
      <c r="L21" s="46" t="s">
        <v>94</v>
      </c>
      <c r="M21" s="47" t="s">
        <v>58</v>
      </c>
      <c r="N21" s="47" t="s">
        <v>59</v>
      </c>
      <c r="O21" s="48" t="s">
        <v>81</v>
      </c>
      <c r="P21" s="48" t="s">
        <v>82</v>
      </c>
    </row>
    <row r="22" spans="1:16" ht="12.75" customHeight="1" thickBot="1" x14ac:dyDescent="0.25">
      <c r="A22" s="32" t="str">
        <f t="shared" si="0"/>
        <v> AVSJ 11.60 </v>
      </c>
      <c r="B22" s="5" t="str">
        <f t="shared" si="1"/>
        <v>I</v>
      </c>
      <c r="C22" s="32">
        <f t="shared" si="2"/>
        <v>44518.103999999999</v>
      </c>
      <c r="D22" s="15" t="str">
        <f t="shared" si="3"/>
        <v>vis</v>
      </c>
      <c r="E22" s="45">
        <f>VLOOKUP(C22,'Active 2'!C$21:E$973,3,FALSE)</f>
        <v>2616.0353096113695</v>
      </c>
      <c r="F22" s="5" t="s">
        <v>54</v>
      </c>
      <c r="G22" s="15" t="str">
        <f t="shared" si="4"/>
        <v>44518.1040</v>
      </c>
      <c r="H22" s="32">
        <f t="shared" si="5"/>
        <v>-1237</v>
      </c>
      <c r="I22" s="46" t="s">
        <v>95</v>
      </c>
      <c r="J22" s="47" t="s">
        <v>96</v>
      </c>
      <c r="K22" s="46">
        <v>-1237</v>
      </c>
      <c r="L22" s="46" t="s">
        <v>97</v>
      </c>
      <c r="M22" s="47" t="s">
        <v>58</v>
      </c>
      <c r="N22" s="47" t="s">
        <v>59</v>
      </c>
      <c r="O22" s="48" t="s">
        <v>98</v>
      </c>
      <c r="P22" s="48" t="s">
        <v>99</v>
      </c>
    </row>
    <row r="23" spans="1:16" ht="12.75" customHeight="1" thickBot="1" x14ac:dyDescent="0.25">
      <c r="A23" s="32" t="str">
        <f t="shared" si="0"/>
        <v> BTOK 266 </v>
      </c>
      <c r="B23" s="5" t="str">
        <f t="shared" si="1"/>
        <v>I</v>
      </c>
      <c r="C23" s="32">
        <f t="shared" si="2"/>
        <v>44547.072</v>
      </c>
      <c r="D23" s="15" t="str">
        <f t="shared" si="3"/>
        <v>vis</v>
      </c>
      <c r="E23" s="45">
        <f>VLOOKUP(C23,'Active 2'!C$21:E$973,3,FALSE)</f>
        <v>2625.0329241626073</v>
      </c>
      <c r="F23" s="5" t="s">
        <v>54</v>
      </c>
      <c r="G23" s="15" t="str">
        <f t="shared" si="4"/>
        <v>44547.0720</v>
      </c>
      <c r="H23" s="32">
        <f t="shared" si="5"/>
        <v>-1228</v>
      </c>
      <c r="I23" s="46" t="s">
        <v>100</v>
      </c>
      <c r="J23" s="47" t="s">
        <v>101</v>
      </c>
      <c r="K23" s="46">
        <v>-1228</v>
      </c>
      <c r="L23" s="46" t="s">
        <v>102</v>
      </c>
      <c r="M23" s="47" t="s">
        <v>58</v>
      </c>
      <c r="N23" s="47" t="s">
        <v>59</v>
      </c>
      <c r="O23" s="48" t="s">
        <v>103</v>
      </c>
      <c r="P23" s="48" t="s">
        <v>104</v>
      </c>
    </row>
    <row r="24" spans="1:16" ht="12.75" customHeight="1" thickBot="1" x14ac:dyDescent="0.25">
      <c r="A24" s="32" t="str">
        <f t="shared" si="0"/>
        <v> JAAVSO 39;177 </v>
      </c>
      <c r="B24" s="5" t="str">
        <f t="shared" si="1"/>
        <v>I</v>
      </c>
      <c r="C24" s="32">
        <f t="shared" si="2"/>
        <v>50361.616999999998</v>
      </c>
      <c r="D24" s="15" t="str">
        <f t="shared" si="3"/>
        <v>vis</v>
      </c>
      <c r="E24" s="45">
        <f>VLOOKUP(C24,'Active 2'!C$21:E$973,3,FALSE)</f>
        <v>4431.0614625782709</v>
      </c>
      <c r="F24" s="5" t="s">
        <v>54</v>
      </c>
      <c r="G24" s="15" t="str">
        <f t="shared" si="4"/>
        <v>50361.617</v>
      </c>
      <c r="H24" s="32">
        <f t="shared" si="5"/>
        <v>578</v>
      </c>
      <c r="I24" s="46" t="s">
        <v>105</v>
      </c>
      <c r="J24" s="47" t="s">
        <v>106</v>
      </c>
      <c r="K24" s="46">
        <v>578</v>
      </c>
      <c r="L24" s="46" t="s">
        <v>107</v>
      </c>
      <c r="M24" s="47" t="s">
        <v>108</v>
      </c>
      <c r="N24" s="47" t="s">
        <v>109</v>
      </c>
      <c r="O24" s="48" t="s">
        <v>110</v>
      </c>
      <c r="P24" s="48" t="s">
        <v>111</v>
      </c>
    </row>
    <row r="25" spans="1:16" ht="12.75" customHeight="1" thickBot="1" x14ac:dyDescent="0.25">
      <c r="A25" s="32" t="str">
        <f t="shared" si="0"/>
        <v> JAVSO 26.14 </v>
      </c>
      <c r="B25" s="5" t="str">
        <f t="shared" si="1"/>
        <v>I</v>
      </c>
      <c r="C25" s="32">
        <f t="shared" si="2"/>
        <v>50419.582999999999</v>
      </c>
      <c r="D25" s="15" t="str">
        <f t="shared" si="3"/>
        <v>vis</v>
      </c>
      <c r="E25" s="45">
        <f>VLOOKUP(C25,'Active 2'!C$21:E$973,3,FALSE)</f>
        <v>4449.0660098399749</v>
      </c>
      <c r="F25" s="5" t="s">
        <v>54</v>
      </c>
      <c r="G25" s="15" t="str">
        <f t="shared" si="4"/>
        <v>50419.583</v>
      </c>
      <c r="H25" s="32">
        <f t="shared" si="5"/>
        <v>596</v>
      </c>
      <c r="I25" s="46" t="s">
        <v>112</v>
      </c>
      <c r="J25" s="47" t="s">
        <v>113</v>
      </c>
      <c r="K25" s="46">
        <v>596</v>
      </c>
      <c r="L25" s="46" t="s">
        <v>114</v>
      </c>
      <c r="M25" s="47" t="s">
        <v>58</v>
      </c>
      <c r="N25" s="47" t="s">
        <v>59</v>
      </c>
      <c r="O25" s="48" t="s">
        <v>115</v>
      </c>
      <c r="P25" s="48" t="s">
        <v>116</v>
      </c>
    </row>
    <row r="26" spans="1:16" ht="12.75" customHeight="1" thickBot="1" x14ac:dyDescent="0.25">
      <c r="A26" s="32" t="str">
        <f t="shared" si="0"/>
        <v>OEJV 0074 </v>
      </c>
      <c r="B26" s="5" t="str">
        <f t="shared" si="1"/>
        <v>I</v>
      </c>
      <c r="C26" s="32">
        <f t="shared" si="2"/>
        <v>54363.517670000001</v>
      </c>
      <c r="D26" s="15" t="str">
        <f t="shared" si="3"/>
        <v>vis</v>
      </c>
      <c r="E26" s="45">
        <f>VLOOKUP(C26,'Active 2'!C$21:E$973,3,FALSE)</f>
        <v>5674.0730512622995</v>
      </c>
      <c r="F26" s="5" t="s">
        <v>54</v>
      </c>
      <c r="G26" s="15" t="str">
        <f t="shared" si="4"/>
        <v>54363.51767</v>
      </c>
      <c r="H26" s="32">
        <f t="shared" si="5"/>
        <v>1821</v>
      </c>
      <c r="I26" s="46" t="s">
        <v>117</v>
      </c>
      <c r="J26" s="47" t="s">
        <v>118</v>
      </c>
      <c r="K26" s="46">
        <v>1821</v>
      </c>
      <c r="L26" s="46" t="s">
        <v>119</v>
      </c>
      <c r="M26" s="47" t="s">
        <v>108</v>
      </c>
      <c r="N26" s="47" t="s">
        <v>120</v>
      </c>
      <c r="O26" s="48" t="s">
        <v>121</v>
      </c>
      <c r="P26" s="49" t="s">
        <v>122</v>
      </c>
    </row>
    <row r="27" spans="1:16" ht="12.75" customHeight="1" thickBot="1" x14ac:dyDescent="0.25">
      <c r="A27" s="32" t="str">
        <f t="shared" si="0"/>
        <v>BAVM 215 </v>
      </c>
      <c r="B27" s="5" t="str">
        <f t="shared" si="1"/>
        <v>I</v>
      </c>
      <c r="C27" s="32">
        <f t="shared" si="2"/>
        <v>55461.4038</v>
      </c>
      <c r="D27" s="15" t="str">
        <f t="shared" si="3"/>
        <v>vis</v>
      </c>
      <c r="E27" s="45">
        <f>VLOOKUP(C27,'Active 2'!C$21:E$973,3,FALSE)</f>
        <v>6015.0823104065194</v>
      </c>
      <c r="F27" s="5" t="s">
        <v>54</v>
      </c>
      <c r="G27" s="15" t="str">
        <f t="shared" si="4"/>
        <v>55461.4038</v>
      </c>
      <c r="H27" s="32">
        <f t="shared" si="5"/>
        <v>2162</v>
      </c>
      <c r="I27" s="46" t="s">
        <v>123</v>
      </c>
      <c r="J27" s="47" t="s">
        <v>124</v>
      </c>
      <c r="K27" s="46">
        <v>2162</v>
      </c>
      <c r="L27" s="46" t="s">
        <v>125</v>
      </c>
      <c r="M27" s="47" t="s">
        <v>108</v>
      </c>
      <c r="N27" s="47" t="s">
        <v>109</v>
      </c>
      <c r="O27" s="48" t="s">
        <v>126</v>
      </c>
      <c r="P27" s="49" t="s">
        <v>127</v>
      </c>
    </row>
    <row r="28" spans="1:16" ht="12.75" customHeight="1" thickBot="1" x14ac:dyDescent="0.25">
      <c r="B28" s="5"/>
      <c r="E28" s="45"/>
      <c r="F28" s="5"/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B29" s="5"/>
      <c r="E29" s="45"/>
      <c r="F29" s="5"/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B30" s="5"/>
      <c r="E30" s="45"/>
      <c r="F30" s="5"/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B31" s="5"/>
      <c r="E31" s="45"/>
      <c r="F31" s="5"/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B32" s="5"/>
      <c r="E32" s="45"/>
      <c r="F32" s="5"/>
      <c r="I32" s="46"/>
      <c r="J32" s="47"/>
      <c r="K32" s="46"/>
      <c r="L32" s="46"/>
      <c r="M32" s="47"/>
      <c r="N32" s="47"/>
      <c r="O32" s="48"/>
      <c r="P32" s="48"/>
    </row>
    <row r="33" spans="2:16" ht="12.75" customHeight="1" thickBot="1" x14ac:dyDescent="0.25">
      <c r="B33" s="5"/>
      <c r="E33" s="45"/>
      <c r="F33" s="5"/>
      <c r="I33" s="46"/>
      <c r="J33" s="47"/>
      <c r="K33" s="46"/>
      <c r="L33" s="46"/>
      <c r="M33" s="47"/>
      <c r="N33" s="47"/>
      <c r="O33" s="48"/>
      <c r="P33" s="48"/>
    </row>
    <row r="34" spans="2:16" ht="12.75" customHeight="1" thickBot="1" x14ac:dyDescent="0.25">
      <c r="B34" s="5"/>
      <c r="E34" s="45"/>
      <c r="F34" s="5"/>
      <c r="I34" s="46"/>
      <c r="J34" s="47"/>
      <c r="K34" s="46"/>
      <c r="L34" s="46"/>
      <c r="M34" s="47"/>
      <c r="N34" s="47"/>
      <c r="O34" s="48"/>
      <c r="P34" s="48"/>
    </row>
    <row r="35" spans="2:16" ht="12.75" customHeight="1" thickBot="1" x14ac:dyDescent="0.25">
      <c r="B35" s="5"/>
      <c r="E35" s="45"/>
      <c r="F35" s="5"/>
      <c r="I35" s="46"/>
      <c r="J35" s="47"/>
      <c r="K35" s="46"/>
      <c r="L35" s="46"/>
      <c r="M35" s="47"/>
      <c r="N35" s="47"/>
      <c r="O35" s="48"/>
      <c r="P35" s="48"/>
    </row>
    <row r="36" spans="2:16" ht="12.75" customHeight="1" thickBot="1" x14ac:dyDescent="0.25">
      <c r="B36" s="5"/>
      <c r="E36" s="45"/>
      <c r="F36" s="5"/>
      <c r="I36" s="46"/>
      <c r="J36" s="47"/>
      <c r="K36" s="46"/>
      <c r="L36" s="46"/>
      <c r="M36" s="47"/>
      <c r="N36" s="47"/>
      <c r="O36" s="48"/>
      <c r="P36" s="48"/>
    </row>
    <row r="37" spans="2:16" ht="12.75" customHeight="1" thickBot="1" x14ac:dyDescent="0.25">
      <c r="B37" s="5"/>
      <c r="E37" s="45"/>
      <c r="F37" s="5"/>
      <c r="I37" s="46"/>
      <c r="J37" s="47"/>
      <c r="K37" s="46"/>
      <c r="L37" s="46"/>
      <c r="M37" s="47"/>
      <c r="N37" s="47"/>
      <c r="O37" s="48"/>
      <c r="P37" s="48"/>
    </row>
    <row r="38" spans="2:16" ht="12.75" customHeight="1" thickBot="1" x14ac:dyDescent="0.25">
      <c r="B38" s="5"/>
      <c r="E38" s="45"/>
      <c r="F38" s="5"/>
      <c r="I38" s="46"/>
      <c r="J38" s="47"/>
      <c r="K38" s="46"/>
      <c r="L38" s="46"/>
      <c r="M38" s="47"/>
      <c r="N38" s="47"/>
      <c r="O38" s="48"/>
      <c r="P38" s="48"/>
    </row>
    <row r="39" spans="2:16" ht="12.75" customHeight="1" thickBot="1" x14ac:dyDescent="0.25">
      <c r="B39" s="5"/>
      <c r="E39" s="45"/>
      <c r="F39" s="5"/>
      <c r="I39" s="46"/>
      <c r="J39" s="47"/>
      <c r="K39" s="46"/>
      <c r="L39" s="46"/>
      <c r="M39" s="47"/>
      <c r="N39" s="47"/>
      <c r="O39" s="48"/>
      <c r="P39" s="48"/>
    </row>
    <row r="40" spans="2:16" ht="12.75" customHeight="1" thickBot="1" x14ac:dyDescent="0.25">
      <c r="B40" s="5"/>
      <c r="E40" s="45"/>
      <c r="F40" s="5"/>
      <c r="I40" s="46"/>
      <c r="J40" s="47"/>
      <c r="K40" s="46"/>
      <c r="L40" s="46"/>
      <c r="M40" s="47"/>
      <c r="N40" s="47"/>
      <c r="O40" s="48"/>
      <c r="P40" s="48"/>
    </row>
    <row r="41" spans="2:16" ht="12.75" customHeight="1" thickBot="1" x14ac:dyDescent="0.25">
      <c r="B41" s="5"/>
      <c r="E41" s="45"/>
      <c r="F41" s="5"/>
      <c r="I41" s="46"/>
      <c r="J41" s="47"/>
      <c r="K41" s="46"/>
      <c r="L41" s="46"/>
      <c r="M41" s="47"/>
      <c r="N41" s="47"/>
      <c r="O41" s="48"/>
      <c r="P41" s="48"/>
    </row>
    <row r="42" spans="2:16" ht="12.75" customHeight="1" thickBot="1" x14ac:dyDescent="0.25">
      <c r="B42" s="5"/>
      <c r="E42" s="45"/>
      <c r="F42" s="5"/>
      <c r="I42" s="46"/>
      <c r="J42" s="47"/>
      <c r="K42" s="46"/>
      <c r="L42" s="46"/>
      <c r="M42" s="47"/>
      <c r="N42" s="47"/>
      <c r="O42" s="48"/>
      <c r="P42" s="48"/>
    </row>
    <row r="43" spans="2:16" ht="12.75" customHeight="1" thickBot="1" x14ac:dyDescent="0.25">
      <c r="B43" s="5"/>
      <c r="E43" s="45"/>
      <c r="F43" s="5"/>
      <c r="I43" s="46"/>
      <c r="J43" s="47"/>
      <c r="K43" s="46"/>
      <c r="L43" s="46"/>
      <c r="M43" s="47"/>
      <c r="N43" s="47"/>
      <c r="O43" s="48"/>
      <c r="P43" s="48"/>
    </row>
    <row r="44" spans="2:16" ht="12.75" customHeight="1" thickBot="1" x14ac:dyDescent="0.25">
      <c r="B44" s="5"/>
      <c r="E44" s="45"/>
      <c r="F44" s="5"/>
      <c r="I44" s="46"/>
      <c r="J44" s="47"/>
      <c r="K44" s="46"/>
      <c r="L44" s="46"/>
      <c r="M44" s="47"/>
      <c r="N44" s="47"/>
      <c r="O44" s="48"/>
      <c r="P44" s="48"/>
    </row>
    <row r="45" spans="2:16" ht="12.75" customHeight="1" thickBot="1" x14ac:dyDescent="0.25">
      <c r="B45" s="5"/>
      <c r="E45" s="45"/>
      <c r="F45" s="5"/>
      <c r="I45" s="46"/>
      <c r="J45" s="47"/>
      <c r="K45" s="46"/>
      <c r="L45" s="46"/>
      <c r="M45" s="47"/>
      <c r="N45" s="47"/>
      <c r="O45" s="48"/>
      <c r="P45" s="48"/>
    </row>
    <row r="46" spans="2:16" ht="12.75" customHeight="1" thickBot="1" x14ac:dyDescent="0.25">
      <c r="B46" s="5"/>
      <c r="E46" s="45"/>
      <c r="F46" s="5"/>
      <c r="I46" s="46"/>
      <c r="J46" s="47"/>
      <c r="K46" s="46"/>
      <c r="L46" s="46"/>
      <c r="M46" s="47"/>
      <c r="N46" s="47"/>
      <c r="O46" s="48"/>
      <c r="P46" s="48"/>
    </row>
    <row r="47" spans="2:16" ht="12.75" customHeight="1" thickBot="1" x14ac:dyDescent="0.25">
      <c r="B47" s="5"/>
      <c r="E47" s="45"/>
      <c r="F47" s="5"/>
      <c r="I47" s="46"/>
      <c r="J47" s="47"/>
      <c r="K47" s="46"/>
      <c r="L47" s="46"/>
      <c r="M47" s="47"/>
      <c r="N47" s="47"/>
      <c r="O47" s="48"/>
      <c r="P47" s="48"/>
    </row>
    <row r="48" spans="2:16" ht="12.75" customHeight="1" thickBot="1" x14ac:dyDescent="0.25">
      <c r="B48" s="5"/>
      <c r="E48" s="45"/>
      <c r="F48" s="5"/>
      <c r="I48" s="46"/>
      <c r="J48" s="47"/>
      <c r="K48" s="46"/>
      <c r="L48" s="46"/>
      <c r="M48" s="47"/>
      <c r="N48" s="47"/>
      <c r="O48" s="48"/>
      <c r="P48" s="48"/>
    </row>
    <row r="49" spans="2:16" ht="12.75" customHeight="1" thickBot="1" x14ac:dyDescent="0.25">
      <c r="B49" s="5"/>
      <c r="E49" s="45"/>
      <c r="F49" s="5"/>
      <c r="I49" s="46"/>
      <c r="J49" s="47"/>
      <c r="K49" s="46"/>
      <c r="L49" s="46"/>
      <c r="M49" s="47"/>
      <c r="N49" s="47"/>
      <c r="O49" s="48"/>
      <c r="P49" s="48"/>
    </row>
    <row r="50" spans="2:16" ht="12.75" customHeight="1" thickBot="1" x14ac:dyDescent="0.25">
      <c r="B50" s="5"/>
      <c r="E50" s="45"/>
      <c r="F50" s="5"/>
      <c r="I50" s="46"/>
      <c r="J50" s="47"/>
      <c r="K50" s="46"/>
      <c r="L50" s="46"/>
      <c r="M50" s="47"/>
      <c r="N50" s="47"/>
      <c r="O50" s="48"/>
      <c r="P50" s="48"/>
    </row>
    <row r="51" spans="2:16" ht="12.75" customHeight="1" thickBot="1" x14ac:dyDescent="0.25">
      <c r="B51" s="5"/>
      <c r="E51" s="45"/>
      <c r="F51" s="5"/>
      <c r="I51" s="46"/>
      <c r="J51" s="47"/>
      <c r="K51" s="46"/>
      <c r="L51" s="46"/>
      <c r="M51" s="47"/>
      <c r="N51" s="47"/>
      <c r="O51" s="48"/>
      <c r="P51" s="48"/>
    </row>
    <row r="52" spans="2:16" ht="12.75" customHeight="1" thickBot="1" x14ac:dyDescent="0.25">
      <c r="B52" s="5"/>
      <c r="E52" s="45"/>
      <c r="F52" s="5"/>
      <c r="I52" s="46"/>
      <c r="J52" s="47"/>
      <c r="K52" s="46"/>
      <c r="L52" s="46"/>
      <c r="M52" s="47"/>
      <c r="N52" s="47"/>
      <c r="O52" s="48"/>
      <c r="P52" s="48"/>
    </row>
    <row r="53" spans="2:16" ht="12.75" customHeight="1" thickBot="1" x14ac:dyDescent="0.25">
      <c r="B53" s="5"/>
      <c r="E53" s="45"/>
      <c r="F53" s="5"/>
      <c r="I53" s="46"/>
      <c r="J53" s="47"/>
      <c r="K53" s="46"/>
      <c r="L53" s="46"/>
      <c r="M53" s="47"/>
      <c r="N53" s="47"/>
      <c r="O53" s="48"/>
      <c r="P53" s="48"/>
    </row>
    <row r="54" spans="2:16" ht="12.75" customHeight="1" thickBot="1" x14ac:dyDescent="0.25">
      <c r="B54" s="5"/>
      <c r="E54" s="45"/>
      <c r="F54" s="5"/>
      <c r="I54" s="46"/>
      <c r="J54" s="47"/>
      <c r="K54" s="46"/>
      <c r="L54" s="46"/>
      <c r="M54" s="47"/>
      <c r="N54" s="47"/>
      <c r="O54" s="48"/>
      <c r="P54" s="48"/>
    </row>
    <row r="55" spans="2:16" ht="12.75" customHeight="1" thickBot="1" x14ac:dyDescent="0.25">
      <c r="B55" s="5"/>
      <c r="E55" s="45"/>
      <c r="F55" s="5"/>
      <c r="I55" s="46"/>
      <c r="J55" s="47"/>
      <c r="K55" s="46"/>
      <c r="L55" s="46"/>
      <c r="M55" s="47"/>
      <c r="N55" s="47"/>
      <c r="O55" s="48"/>
      <c r="P55" s="48"/>
    </row>
    <row r="56" spans="2:16" ht="12.75" customHeight="1" thickBot="1" x14ac:dyDescent="0.25">
      <c r="B56" s="5"/>
      <c r="E56" s="45"/>
      <c r="F56" s="5"/>
      <c r="I56" s="46"/>
      <c r="J56" s="47"/>
      <c r="K56" s="46"/>
      <c r="L56" s="46"/>
      <c r="M56" s="47"/>
      <c r="N56" s="47"/>
      <c r="O56" s="48"/>
      <c r="P56" s="48"/>
    </row>
    <row r="57" spans="2:16" ht="12.75" customHeight="1" thickBot="1" x14ac:dyDescent="0.25">
      <c r="B57" s="5"/>
      <c r="E57" s="45"/>
      <c r="F57" s="5"/>
      <c r="I57" s="46"/>
      <c r="J57" s="47"/>
      <c r="K57" s="46"/>
      <c r="L57" s="46"/>
      <c r="M57" s="47"/>
      <c r="N57" s="47"/>
      <c r="O57" s="48"/>
      <c r="P57" s="48"/>
    </row>
    <row r="58" spans="2:16" ht="12.75" customHeight="1" thickBot="1" x14ac:dyDescent="0.25">
      <c r="B58" s="5"/>
      <c r="E58" s="45"/>
      <c r="F58" s="5"/>
      <c r="I58" s="46"/>
      <c r="J58" s="47"/>
      <c r="K58" s="46"/>
      <c r="L58" s="46"/>
      <c r="M58" s="47"/>
      <c r="N58" s="47"/>
      <c r="O58" s="48"/>
      <c r="P58" s="48"/>
    </row>
    <row r="59" spans="2:16" ht="12.75" customHeight="1" thickBot="1" x14ac:dyDescent="0.25">
      <c r="B59" s="5"/>
      <c r="E59" s="45"/>
      <c r="F59" s="5"/>
      <c r="I59" s="46"/>
      <c r="J59" s="47"/>
      <c r="K59" s="46"/>
      <c r="L59" s="46"/>
      <c r="M59" s="47"/>
      <c r="N59" s="47"/>
      <c r="O59" s="48"/>
      <c r="P59" s="48"/>
    </row>
    <row r="60" spans="2:16" ht="12.75" customHeight="1" thickBot="1" x14ac:dyDescent="0.25">
      <c r="B60" s="5"/>
      <c r="E60" s="45"/>
      <c r="F60" s="5"/>
      <c r="I60" s="46"/>
      <c r="J60" s="47"/>
      <c r="K60" s="46"/>
      <c r="L60" s="46"/>
      <c r="M60" s="47"/>
      <c r="N60" s="47"/>
      <c r="O60" s="48"/>
      <c r="P60" s="48"/>
    </row>
    <row r="61" spans="2:16" ht="12.75" customHeight="1" thickBot="1" x14ac:dyDescent="0.25">
      <c r="B61" s="5"/>
      <c r="E61" s="45"/>
      <c r="F61" s="5"/>
      <c r="I61" s="46"/>
      <c r="J61" s="47"/>
      <c r="K61" s="46"/>
      <c r="L61" s="46"/>
      <c r="M61" s="47"/>
      <c r="N61" s="47"/>
      <c r="O61" s="48"/>
      <c r="P61" s="48"/>
    </row>
    <row r="62" spans="2:16" ht="12.75" customHeight="1" thickBot="1" x14ac:dyDescent="0.25">
      <c r="B62" s="5"/>
      <c r="E62" s="45"/>
      <c r="F62" s="5"/>
      <c r="I62" s="46"/>
      <c r="J62" s="47"/>
      <c r="K62" s="46"/>
      <c r="L62" s="46"/>
      <c r="M62" s="47"/>
      <c r="N62" s="47"/>
      <c r="O62" s="48"/>
      <c r="P62" s="48"/>
    </row>
    <row r="63" spans="2:16" ht="12.75" customHeight="1" thickBot="1" x14ac:dyDescent="0.25">
      <c r="B63" s="5"/>
      <c r="E63" s="45"/>
      <c r="F63" s="5"/>
      <c r="I63" s="46"/>
      <c r="J63" s="47"/>
      <c r="K63" s="46"/>
      <c r="L63" s="46"/>
      <c r="M63" s="47"/>
      <c r="N63" s="47"/>
      <c r="O63" s="48"/>
      <c r="P63" s="48"/>
    </row>
    <row r="64" spans="2:16" ht="12.75" customHeight="1" thickBot="1" x14ac:dyDescent="0.25">
      <c r="B64" s="5"/>
      <c r="E64" s="45"/>
      <c r="F64" s="5"/>
      <c r="I64" s="46"/>
      <c r="J64" s="47"/>
      <c r="K64" s="46"/>
      <c r="L64" s="46"/>
      <c r="M64" s="47"/>
      <c r="N64" s="47"/>
      <c r="O64" s="48"/>
      <c r="P64" s="48"/>
    </row>
    <row r="65" spans="2:16" ht="12.75" customHeight="1" thickBot="1" x14ac:dyDescent="0.25">
      <c r="B65" s="5"/>
      <c r="E65" s="45"/>
      <c r="F65" s="5"/>
      <c r="I65" s="46"/>
      <c r="J65" s="47"/>
      <c r="K65" s="46"/>
      <c r="L65" s="46"/>
      <c r="M65" s="47"/>
      <c r="N65" s="47"/>
      <c r="O65" s="48"/>
      <c r="P65" s="48"/>
    </row>
    <row r="66" spans="2:16" ht="12.75" customHeight="1" thickBot="1" x14ac:dyDescent="0.25">
      <c r="B66" s="5"/>
      <c r="E66" s="45"/>
      <c r="F66" s="5"/>
      <c r="I66" s="46"/>
      <c r="J66" s="47"/>
      <c r="K66" s="46"/>
      <c r="L66" s="46"/>
      <c r="M66" s="47"/>
      <c r="N66" s="47"/>
      <c r="O66" s="48"/>
      <c r="P66" s="48"/>
    </row>
    <row r="67" spans="2:16" ht="12.75" customHeight="1" thickBot="1" x14ac:dyDescent="0.25">
      <c r="B67" s="5"/>
      <c r="E67" s="45"/>
      <c r="F67" s="5"/>
      <c r="I67" s="46"/>
      <c r="J67" s="47"/>
      <c r="K67" s="46"/>
      <c r="L67" s="46"/>
      <c r="M67" s="47"/>
      <c r="N67" s="47"/>
      <c r="O67" s="48"/>
      <c r="P67" s="48"/>
    </row>
    <row r="68" spans="2:16" ht="12.75" customHeight="1" thickBot="1" x14ac:dyDescent="0.25">
      <c r="B68" s="5"/>
      <c r="E68" s="45"/>
      <c r="F68" s="5"/>
      <c r="I68" s="46"/>
      <c r="J68" s="47"/>
      <c r="K68" s="46"/>
      <c r="L68" s="46"/>
      <c r="M68" s="47"/>
      <c r="N68" s="47"/>
      <c r="O68" s="48"/>
      <c r="P68" s="48"/>
    </row>
    <row r="69" spans="2:16" ht="12.75" customHeight="1" thickBot="1" x14ac:dyDescent="0.25">
      <c r="B69" s="5"/>
      <c r="E69" s="45"/>
      <c r="F69" s="5"/>
      <c r="I69" s="46"/>
      <c r="J69" s="47"/>
      <c r="K69" s="46"/>
      <c r="L69" s="46"/>
      <c r="M69" s="47"/>
      <c r="N69" s="47"/>
      <c r="O69" s="48"/>
      <c r="P69" s="48"/>
    </row>
    <row r="70" spans="2:16" ht="12.75" customHeight="1" thickBot="1" x14ac:dyDescent="0.25">
      <c r="B70" s="5"/>
      <c r="E70" s="45"/>
      <c r="F70" s="5"/>
      <c r="I70" s="46"/>
      <c r="J70" s="47"/>
      <c r="K70" s="46"/>
      <c r="L70" s="46"/>
      <c r="M70" s="47"/>
      <c r="N70" s="47"/>
      <c r="O70" s="48"/>
      <c r="P70" s="48"/>
    </row>
    <row r="71" spans="2:16" ht="12.75" customHeight="1" thickBot="1" x14ac:dyDescent="0.25">
      <c r="B71" s="5"/>
      <c r="E71" s="45"/>
      <c r="F71" s="5"/>
      <c r="I71" s="46"/>
      <c r="J71" s="47"/>
      <c r="K71" s="46"/>
      <c r="L71" s="46"/>
      <c r="M71" s="47"/>
      <c r="N71" s="47"/>
      <c r="O71" s="48"/>
      <c r="P71" s="48"/>
    </row>
    <row r="72" spans="2:16" ht="12.75" customHeight="1" thickBot="1" x14ac:dyDescent="0.25">
      <c r="B72" s="5"/>
      <c r="E72" s="45"/>
      <c r="F72" s="5"/>
      <c r="I72" s="46"/>
      <c r="J72" s="47"/>
      <c r="K72" s="46"/>
      <c r="L72" s="46"/>
      <c r="M72" s="47"/>
      <c r="N72" s="47"/>
      <c r="O72" s="48"/>
      <c r="P72" s="48"/>
    </row>
    <row r="73" spans="2:16" ht="12.75" customHeight="1" thickBot="1" x14ac:dyDescent="0.25">
      <c r="B73" s="5"/>
      <c r="E73" s="45"/>
      <c r="F73" s="5"/>
      <c r="I73" s="46"/>
      <c r="J73" s="47"/>
      <c r="K73" s="46"/>
      <c r="L73" s="46"/>
      <c r="M73" s="47"/>
      <c r="N73" s="47"/>
      <c r="O73" s="48"/>
      <c r="P73" s="48"/>
    </row>
    <row r="74" spans="2:16" ht="12.75" customHeight="1" thickBot="1" x14ac:dyDescent="0.25">
      <c r="B74" s="5"/>
      <c r="E74" s="45"/>
      <c r="F74" s="5"/>
      <c r="I74" s="46"/>
      <c r="J74" s="47"/>
      <c r="K74" s="46"/>
      <c r="L74" s="46"/>
      <c r="M74" s="47"/>
      <c r="N74" s="47"/>
      <c r="O74" s="48"/>
      <c r="P74" s="48"/>
    </row>
    <row r="75" spans="2:16" ht="12.75" customHeight="1" thickBot="1" x14ac:dyDescent="0.25">
      <c r="B75" s="5"/>
      <c r="E75" s="45"/>
      <c r="F75" s="5"/>
      <c r="I75" s="46"/>
      <c r="J75" s="47"/>
      <c r="K75" s="46"/>
      <c r="L75" s="46"/>
      <c r="M75" s="47"/>
      <c r="N75" s="47"/>
      <c r="O75" s="48"/>
      <c r="P75" s="48"/>
    </row>
    <row r="76" spans="2:16" ht="12.75" customHeight="1" thickBot="1" x14ac:dyDescent="0.25">
      <c r="B76" s="5"/>
      <c r="E76" s="45"/>
      <c r="F76" s="5"/>
      <c r="I76" s="46"/>
      <c r="J76" s="47"/>
      <c r="K76" s="46"/>
      <c r="L76" s="46"/>
      <c r="M76" s="47"/>
      <c r="N76" s="47"/>
      <c r="O76" s="48"/>
      <c r="P76" s="48"/>
    </row>
    <row r="77" spans="2:16" ht="12.75" customHeight="1" thickBot="1" x14ac:dyDescent="0.25">
      <c r="B77" s="5"/>
      <c r="E77" s="45"/>
      <c r="F77" s="5"/>
      <c r="I77" s="46"/>
      <c r="J77" s="47"/>
      <c r="K77" s="46"/>
      <c r="L77" s="46"/>
      <c r="M77" s="47"/>
      <c r="N77" s="47"/>
      <c r="O77" s="48"/>
      <c r="P77" s="48"/>
    </row>
    <row r="78" spans="2:16" ht="12.75" customHeight="1" thickBot="1" x14ac:dyDescent="0.25">
      <c r="B78" s="5"/>
      <c r="E78" s="45"/>
      <c r="F78" s="5"/>
      <c r="I78" s="46"/>
      <c r="J78" s="47"/>
      <c r="K78" s="46"/>
      <c r="L78" s="46"/>
      <c r="M78" s="47"/>
      <c r="N78" s="47"/>
      <c r="O78" s="48"/>
      <c r="P78" s="48"/>
    </row>
    <row r="79" spans="2:16" ht="12.75" customHeight="1" thickBot="1" x14ac:dyDescent="0.25">
      <c r="B79" s="5"/>
      <c r="E79" s="45"/>
      <c r="F79" s="5"/>
      <c r="I79" s="46"/>
      <c r="J79" s="47"/>
      <c r="K79" s="46"/>
      <c r="L79" s="46"/>
      <c r="M79" s="47"/>
      <c r="N79" s="47"/>
      <c r="O79" s="48"/>
      <c r="P79" s="48"/>
    </row>
    <row r="80" spans="2:16" ht="12.75" customHeight="1" thickBot="1" x14ac:dyDescent="0.25">
      <c r="B80" s="5"/>
      <c r="E80" s="45"/>
      <c r="F80" s="5"/>
      <c r="I80" s="46"/>
      <c r="J80" s="47"/>
      <c r="K80" s="46"/>
      <c r="L80" s="46"/>
      <c r="M80" s="47"/>
      <c r="N80" s="47"/>
      <c r="O80" s="48"/>
      <c r="P80" s="48"/>
    </row>
    <row r="81" spans="2:16" ht="12.75" customHeight="1" thickBot="1" x14ac:dyDescent="0.25">
      <c r="B81" s="5"/>
      <c r="E81" s="45"/>
      <c r="F81" s="5"/>
      <c r="I81" s="46"/>
      <c r="J81" s="47"/>
      <c r="K81" s="46"/>
      <c r="L81" s="46"/>
      <c r="M81" s="47"/>
      <c r="N81" s="47"/>
      <c r="O81" s="48"/>
      <c r="P81" s="48"/>
    </row>
    <row r="82" spans="2:16" ht="12.75" customHeight="1" thickBot="1" x14ac:dyDescent="0.25">
      <c r="B82" s="5"/>
      <c r="E82" s="45"/>
      <c r="F82" s="5"/>
      <c r="I82" s="46"/>
      <c r="J82" s="47"/>
      <c r="K82" s="46"/>
      <c r="L82" s="46"/>
      <c r="M82" s="47"/>
      <c r="N82" s="47"/>
      <c r="O82" s="48"/>
      <c r="P82" s="48"/>
    </row>
    <row r="83" spans="2:16" ht="12.75" customHeight="1" thickBot="1" x14ac:dyDescent="0.25">
      <c r="B83" s="5"/>
      <c r="E83" s="45"/>
      <c r="F83" s="5"/>
      <c r="I83" s="46"/>
      <c r="J83" s="47"/>
      <c r="K83" s="46"/>
      <c r="L83" s="46"/>
      <c r="M83" s="47"/>
      <c r="N83" s="47"/>
      <c r="O83" s="48"/>
      <c r="P83" s="48"/>
    </row>
    <row r="84" spans="2:16" ht="12.75" customHeight="1" thickBot="1" x14ac:dyDescent="0.25">
      <c r="B84" s="5"/>
      <c r="E84" s="45"/>
      <c r="F84" s="5"/>
      <c r="I84" s="46"/>
      <c r="J84" s="47"/>
      <c r="K84" s="46"/>
      <c r="L84" s="46"/>
      <c r="M84" s="47"/>
      <c r="N84" s="47"/>
      <c r="O84" s="48"/>
      <c r="P84" s="48"/>
    </row>
    <row r="85" spans="2:16" ht="12.75" customHeight="1" thickBot="1" x14ac:dyDescent="0.25">
      <c r="B85" s="5"/>
      <c r="E85" s="45"/>
      <c r="F85" s="5"/>
      <c r="I85" s="46"/>
      <c r="J85" s="47"/>
      <c r="K85" s="46"/>
      <c r="L85" s="46"/>
      <c r="M85" s="47"/>
      <c r="N85" s="47"/>
      <c r="O85" s="48"/>
      <c r="P85" s="48"/>
    </row>
    <row r="86" spans="2:16" ht="12.75" customHeight="1" thickBot="1" x14ac:dyDescent="0.25">
      <c r="B86" s="5"/>
      <c r="E86" s="45"/>
      <c r="F86" s="5"/>
      <c r="I86" s="46"/>
      <c r="J86" s="47"/>
      <c r="K86" s="46"/>
      <c r="L86" s="46"/>
      <c r="M86" s="47"/>
      <c r="N86" s="47"/>
      <c r="O86" s="48"/>
      <c r="P86" s="48"/>
    </row>
    <row r="87" spans="2:16" ht="12.75" customHeight="1" thickBot="1" x14ac:dyDescent="0.25">
      <c r="B87" s="5"/>
      <c r="E87" s="45"/>
      <c r="F87" s="5"/>
      <c r="I87" s="46"/>
      <c r="J87" s="47"/>
      <c r="K87" s="46"/>
      <c r="L87" s="46"/>
      <c r="M87" s="47"/>
      <c r="N87" s="47"/>
      <c r="O87" s="48"/>
      <c r="P87" s="48"/>
    </row>
    <row r="88" spans="2:16" ht="12.75" customHeight="1" thickBot="1" x14ac:dyDescent="0.25">
      <c r="B88" s="5"/>
      <c r="E88" s="45"/>
      <c r="F88" s="5"/>
      <c r="I88" s="46"/>
      <c r="J88" s="47"/>
      <c r="K88" s="46"/>
      <c r="L88" s="46"/>
      <c r="M88" s="47"/>
      <c r="N88" s="47"/>
      <c r="O88" s="48"/>
      <c r="P88" s="48"/>
    </row>
    <row r="89" spans="2:16" ht="12.75" customHeight="1" thickBot="1" x14ac:dyDescent="0.25">
      <c r="B89" s="5"/>
      <c r="E89" s="45"/>
      <c r="F89" s="5"/>
      <c r="I89" s="46"/>
      <c r="J89" s="47"/>
      <c r="K89" s="46"/>
      <c r="L89" s="46"/>
      <c r="M89" s="47"/>
      <c r="N89" s="47"/>
      <c r="O89" s="48"/>
      <c r="P89" s="48"/>
    </row>
    <row r="90" spans="2:16" ht="12.75" customHeight="1" thickBot="1" x14ac:dyDescent="0.25">
      <c r="B90" s="5"/>
      <c r="E90" s="45"/>
      <c r="F90" s="5"/>
      <c r="I90" s="46"/>
      <c r="J90" s="47"/>
      <c r="K90" s="46"/>
      <c r="L90" s="46"/>
      <c r="M90" s="47"/>
      <c r="N90" s="47"/>
      <c r="O90" s="48"/>
      <c r="P90" s="48"/>
    </row>
    <row r="91" spans="2:16" ht="12.75" customHeight="1" thickBot="1" x14ac:dyDescent="0.25">
      <c r="B91" s="5"/>
      <c r="E91" s="45"/>
      <c r="F91" s="5"/>
      <c r="I91" s="46"/>
      <c r="J91" s="47"/>
      <c r="K91" s="46"/>
      <c r="L91" s="46"/>
      <c r="M91" s="47"/>
      <c r="N91" s="47"/>
      <c r="O91" s="48"/>
      <c r="P91" s="48"/>
    </row>
    <row r="92" spans="2:16" ht="12.75" customHeight="1" thickBot="1" x14ac:dyDescent="0.25">
      <c r="B92" s="5"/>
      <c r="E92" s="45"/>
      <c r="F92" s="5"/>
      <c r="I92" s="46"/>
      <c r="J92" s="47"/>
      <c r="K92" s="46"/>
      <c r="L92" s="46"/>
      <c r="M92" s="47"/>
      <c r="N92" s="47"/>
      <c r="O92" s="48"/>
      <c r="P92" s="48"/>
    </row>
    <row r="93" spans="2:16" ht="12.75" customHeight="1" thickBot="1" x14ac:dyDescent="0.25">
      <c r="B93" s="5"/>
      <c r="E93" s="45"/>
      <c r="F93" s="5"/>
      <c r="I93" s="46"/>
      <c r="J93" s="47"/>
      <c r="K93" s="46"/>
      <c r="L93" s="46"/>
      <c r="M93" s="47"/>
      <c r="N93" s="47"/>
      <c r="O93" s="48"/>
      <c r="P93" s="48"/>
    </row>
    <row r="94" spans="2:16" ht="12.75" customHeight="1" thickBot="1" x14ac:dyDescent="0.25">
      <c r="B94" s="5"/>
      <c r="E94" s="45"/>
      <c r="F94" s="5"/>
      <c r="I94" s="46"/>
      <c r="J94" s="47"/>
      <c r="K94" s="46"/>
      <c r="L94" s="46"/>
      <c r="M94" s="47"/>
      <c r="N94" s="47"/>
      <c r="O94" s="48"/>
      <c r="P94" s="48"/>
    </row>
    <row r="95" spans="2:16" ht="12.75" customHeight="1" thickBot="1" x14ac:dyDescent="0.25">
      <c r="B95" s="5"/>
      <c r="E95" s="45"/>
      <c r="F95" s="5"/>
      <c r="I95" s="46"/>
      <c r="J95" s="47"/>
      <c r="K95" s="46"/>
      <c r="L95" s="46"/>
      <c r="M95" s="47"/>
      <c r="N95" s="47"/>
      <c r="O95" s="48"/>
      <c r="P95" s="48"/>
    </row>
    <row r="96" spans="2:16" ht="12.75" customHeight="1" thickBot="1" x14ac:dyDescent="0.25">
      <c r="B96" s="5"/>
      <c r="E96" s="45"/>
      <c r="F96" s="5"/>
      <c r="I96" s="46"/>
      <c r="J96" s="47"/>
      <c r="K96" s="46"/>
      <c r="L96" s="46"/>
      <c r="M96" s="47"/>
      <c r="N96" s="47"/>
      <c r="O96" s="48"/>
      <c r="P96" s="48"/>
    </row>
    <row r="97" spans="2:16" ht="12.75" customHeight="1" thickBot="1" x14ac:dyDescent="0.25">
      <c r="B97" s="5"/>
      <c r="E97" s="45"/>
      <c r="F97" s="5"/>
      <c r="I97" s="46"/>
      <c r="J97" s="47"/>
      <c r="K97" s="46"/>
      <c r="L97" s="46"/>
      <c r="M97" s="47"/>
      <c r="N97" s="47"/>
      <c r="O97" s="48"/>
      <c r="P97" s="48"/>
    </row>
    <row r="98" spans="2:16" ht="12.75" customHeight="1" thickBot="1" x14ac:dyDescent="0.25">
      <c r="B98" s="5"/>
      <c r="E98" s="45"/>
      <c r="F98" s="5"/>
      <c r="I98" s="46"/>
      <c r="J98" s="47"/>
      <c r="K98" s="46"/>
      <c r="L98" s="46"/>
      <c r="M98" s="47"/>
      <c r="N98" s="47"/>
      <c r="O98" s="48"/>
      <c r="P98" s="48"/>
    </row>
    <row r="99" spans="2:16" ht="12.75" customHeight="1" thickBot="1" x14ac:dyDescent="0.25">
      <c r="B99" s="5"/>
      <c r="E99" s="45"/>
      <c r="F99" s="5"/>
      <c r="I99" s="46"/>
      <c r="J99" s="47"/>
      <c r="K99" s="46"/>
      <c r="L99" s="46"/>
      <c r="M99" s="47"/>
      <c r="N99" s="47"/>
      <c r="O99" s="48"/>
      <c r="P99" s="48"/>
    </row>
    <row r="100" spans="2:16" ht="12.75" customHeight="1" thickBot="1" x14ac:dyDescent="0.25">
      <c r="B100" s="5"/>
      <c r="E100" s="45"/>
      <c r="F100" s="5"/>
      <c r="I100" s="46"/>
      <c r="J100" s="47"/>
      <c r="K100" s="46"/>
      <c r="L100" s="46"/>
      <c r="M100" s="47"/>
      <c r="N100" s="47"/>
      <c r="O100" s="48"/>
      <c r="P100" s="48"/>
    </row>
    <row r="101" spans="2:16" ht="12.75" customHeight="1" thickBot="1" x14ac:dyDescent="0.25">
      <c r="B101" s="5"/>
      <c r="E101" s="45"/>
      <c r="F101" s="5"/>
      <c r="I101" s="46"/>
      <c r="J101" s="47"/>
      <c r="K101" s="46"/>
      <c r="L101" s="46"/>
      <c r="M101" s="47"/>
      <c r="N101" s="47"/>
      <c r="O101" s="48"/>
      <c r="P101" s="48"/>
    </row>
    <row r="102" spans="2:16" ht="12.75" customHeight="1" thickBot="1" x14ac:dyDescent="0.25">
      <c r="B102" s="5"/>
      <c r="E102" s="45"/>
      <c r="F102" s="5"/>
      <c r="I102" s="46"/>
      <c r="J102" s="47"/>
      <c r="K102" s="46"/>
      <c r="L102" s="46"/>
      <c r="M102" s="47"/>
      <c r="N102" s="47"/>
      <c r="O102" s="48"/>
      <c r="P102" s="48"/>
    </row>
    <row r="103" spans="2:16" ht="12.75" customHeight="1" thickBot="1" x14ac:dyDescent="0.25">
      <c r="B103" s="5"/>
      <c r="E103" s="45"/>
      <c r="F103" s="5"/>
      <c r="I103" s="46"/>
      <c r="J103" s="47"/>
      <c r="K103" s="46"/>
      <c r="L103" s="46"/>
      <c r="M103" s="47"/>
      <c r="N103" s="47"/>
      <c r="O103" s="48"/>
      <c r="P103" s="48"/>
    </row>
    <row r="104" spans="2:16" ht="12.75" customHeight="1" thickBot="1" x14ac:dyDescent="0.25">
      <c r="B104" s="5"/>
      <c r="E104" s="45"/>
      <c r="F104" s="5"/>
      <c r="I104" s="46"/>
      <c r="J104" s="47"/>
      <c r="K104" s="46"/>
      <c r="L104" s="46"/>
      <c r="M104" s="47"/>
      <c r="N104" s="47"/>
      <c r="O104" s="48"/>
      <c r="P104" s="48"/>
    </row>
    <row r="105" spans="2:16" ht="12.75" customHeight="1" thickBot="1" x14ac:dyDescent="0.25">
      <c r="B105" s="5"/>
      <c r="E105" s="45"/>
      <c r="F105" s="5"/>
      <c r="I105" s="46"/>
      <c r="J105" s="47"/>
      <c r="K105" s="46"/>
      <c r="L105" s="46"/>
      <c r="M105" s="47"/>
      <c r="N105" s="47"/>
      <c r="O105" s="48"/>
      <c r="P105" s="48"/>
    </row>
    <row r="106" spans="2:16" ht="12.75" customHeight="1" thickBot="1" x14ac:dyDescent="0.25">
      <c r="B106" s="5"/>
      <c r="E106" s="45"/>
      <c r="F106" s="5"/>
      <c r="I106" s="46"/>
      <c r="J106" s="47"/>
      <c r="K106" s="46"/>
      <c r="L106" s="46"/>
      <c r="M106" s="47"/>
      <c r="N106" s="47"/>
      <c r="O106" s="48"/>
      <c r="P106" s="48"/>
    </row>
    <row r="107" spans="2:16" ht="12.75" customHeight="1" thickBot="1" x14ac:dyDescent="0.25">
      <c r="B107" s="5"/>
      <c r="E107" s="45"/>
      <c r="F107" s="5"/>
      <c r="I107" s="46"/>
      <c r="J107" s="47"/>
      <c r="K107" s="46"/>
      <c r="L107" s="46"/>
      <c r="M107" s="47"/>
      <c r="N107" s="47"/>
      <c r="O107" s="48"/>
      <c r="P107" s="48"/>
    </row>
    <row r="108" spans="2:16" ht="12.75" customHeight="1" thickBot="1" x14ac:dyDescent="0.25">
      <c r="B108" s="5"/>
      <c r="E108" s="45"/>
      <c r="F108" s="5"/>
      <c r="I108" s="46"/>
      <c r="J108" s="47"/>
      <c r="K108" s="46"/>
      <c r="L108" s="46"/>
      <c r="M108" s="47"/>
      <c r="N108" s="47"/>
      <c r="O108" s="48"/>
      <c r="P108" s="48"/>
    </row>
    <row r="109" spans="2:16" ht="12.75" customHeight="1" thickBot="1" x14ac:dyDescent="0.25">
      <c r="B109" s="5"/>
      <c r="E109" s="45"/>
      <c r="F109" s="5"/>
      <c r="I109" s="46"/>
      <c r="J109" s="47"/>
      <c r="K109" s="46"/>
      <c r="L109" s="46"/>
      <c r="M109" s="47"/>
      <c r="N109" s="47"/>
      <c r="O109" s="48"/>
      <c r="P109" s="48"/>
    </row>
    <row r="110" spans="2:16" ht="12.75" customHeight="1" thickBot="1" x14ac:dyDescent="0.25">
      <c r="B110" s="5"/>
      <c r="E110" s="45"/>
      <c r="F110" s="5"/>
      <c r="I110" s="46"/>
      <c r="J110" s="47"/>
      <c r="K110" s="46"/>
      <c r="L110" s="46"/>
      <c r="M110" s="47"/>
      <c r="N110" s="47"/>
      <c r="O110" s="48"/>
      <c r="P110" s="48"/>
    </row>
    <row r="111" spans="2:16" ht="12.75" customHeight="1" thickBot="1" x14ac:dyDescent="0.25">
      <c r="B111" s="5"/>
      <c r="E111" s="45"/>
      <c r="F111" s="5"/>
      <c r="I111" s="46"/>
      <c r="J111" s="47"/>
      <c r="K111" s="46"/>
      <c r="L111" s="46"/>
      <c r="M111" s="47"/>
      <c r="N111" s="47"/>
      <c r="O111" s="48"/>
      <c r="P111" s="48"/>
    </row>
    <row r="112" spans="2:16" ht="12.75" customHeight="1" thickBot="1" x14ac:dyDescent="0.25">
      <c r="B112" s="5"/>
      <c r="E112" s="45"/>
      <c r="F112" s="5"/>
      <c r="I112" s="46"/>
      <c r="J112" s="47"/>
      <c r="K112" s="46"/>
      <c r="L112" s="46"/>
      <c r="M112" s="47"/>
      <c r="N112" s="47"/>
      <c r="O112" s="48"/>
      <c r="P112" s="48"/>
    </row>
    <row r="113" spans="2:16" ht="12.75" customHeight="1" thickBot="1" x14ac:dyDescent="0.25">
      <c r="B113" s="5"/>
      <c r="E113" s="45"/>
      <c r="F113" s="5"/>
      <c r="I113" s="46"/>
      <c r="J113" s="47"/>
      <c r="K113" s="46"/>
      <c r="L113" s="46"/>
      <c r="M113" s="47"/>
      <c r="N113" s="47"/>
      <c r="O113" s="48"/>
      <c r="P113" s="48"/>
    </row>
    <row r="114" spans="2:16" ht="12.75" customHeight="1" thickBot="1" x14ac:dyDescent="0.25">
      <c r="B114" s="5"/>
      <c r="E114" s="45"/>
      <c r="F114" s="5"/>
      <c r="I114" s="46"/>
      <c r="J114" s="47"/>
      <c r="K114" s="46"/>
      <c r="L114" s="46"/>
      <c r="M114" s="47"/>
      <c r="N114" s="47"/>
      <c r="O114" s="48"/>
      <c r="P114" s="48"/>
    </row>
    <row r="115" spans="2:16" ht="12.75" customHeight="1" thickBot="1" x14ac:dyDescent="0.25">
      <c r="B115" s="5"/>
      <c r="E115" s="45"/>
      <c r="F115" s="5"/>
      <c r="I115" s="46"/>
      <c r="J115" s="47"/>
      <c r="K115" s="46"/>
      <c r="L115" s="46"/>
      <c r="M115" s="47"/>
      <c r="N115" s="47"/>
      <c r="O115" s="48"/>
      <c r="P115" s="48"/>
    </row>
    <row r="116" spans="2:16" ht="12.75" customHeight="1" thickBot="1" x14ac:dyDescent="0.25">
      <c r="B116" s="5"/>
      <c r="E116" s="45"/>
      <c r="F116" s="5"/>
      <c r="I116" s="46"/>
      <c r="J116" s="47"/>
      <c r="K116" s="46"/>
      <c r="L116" s="46"/>
      <c r="M116" s="47"/>
      <c r="N116" s="47"/>
      <c r="O116" s="48"/>
      <c r="P116" s="48"/>
    </row>
    <row r="117" spans="2:16" ht="12.75" customHeight="1" thickBot="1" x14ac:dyDescent="0.25">
      <c r="B117" s="5"/>
      <c r="E117" s="45"/>
      <c r="F117" s="5"/>
      <c r="I117" s="46"/>
      <c r="J117" s="47"/>
      <c r="K117" s="46"/>
      <c r="L117" s="46"/>
      <c r="M117" s="47"/>
      <c r="N117" s="47"/>
      <c r="O117" s="48"/>
      <c r="P117" s="48"/>
    </row>
    <row r="118" spans="2:16" ht="12.75" customHeight="1" thickBot="1" x14ac:dyDescent="0.25">
      <c r="B118" s="5"/>
      <c r="E118" s="45"/>
      <c r="F118" s="5"/>
      <c r="I118" s="46"/>
      <c r="J118" s="47"/>
      <c r="K118" s="46"/>
      <c r="L118" s="46"/>
      <c r="M118" s="47"/>
      <c r="N118" s="47"/>
      <c r="O118" s="48"/>
      <c r="P118" s="48"/>
    </row>
    <row r="119" spans="2:16" ht="12.75" customHeight="1" thickBot="1" x14ac:dyDescent="0.25">
      <c r="B119" s="5"/>
      <c r="E119" s="45"/>
      <c r="F119" s="5"/>
      <c r="I119" s="46"/>
      <c r="J119" s="47"/>
      <c r="K119" s="46"/>
      <c r="L119" s="46"/>
      <c r="M119" s="47"/>
      <c r="N119" s="47"/>
      <c r="O119" s="48"/>
      <c r="P119" s="48"/>
    </row>
    <row r="120" spans="2:16" ht="12.75" customHeight="1" thickBot="1" x14ac:dyDescent="0.25">
      <c r="B120" s="5"/>
      <c r="E120" s="45"/>
      <c r="F120" s="5"/>
      <c r="I120" s="46"/>
      <c r="J120" s="47"/>
      <c r="K120" s="46"/>
      <c r="L120" s="46"/>
      <c r="M120" s="47"/>
      <c r="N120" s="47"/>
      <c r="O120" s="48"/>
      <c r="P120" s="48"/>
    </row>
    <row r="121" spans="2:16" ht="12.75" customHeight="1" thickBot="1" x14ac:dyDescent="0.25">
      <c r="B121" s="5"/>
      <c r="E121" s="45"/>
      <c r="F121" s="5"/>
      <c r="I121" s="46"/>
      <c r="J121" s="47"/>
      <c r="K121" s="46"/>
      <c r="L121" s="46"/>
      <c r="M121" s="47"/>
      <c r="N121" s="47"/>
      <c r="O121" s="48"/>
      <c r="P121" s="48"/>
    </row>
    <row r="122" spans="2:16" ht="12.75" customHeight="1" thickBot="1" x14ac:dyDescent="0.25">
      <c r="B122" s="5"/>
      <c r="E122" s="45"/>
      <c r="F122" s="5"/>
      <c r="I122" s="46"/>
      <c r="J122" s="47"/>
      <c r="K122" s="46"/>
      <c r="L122" s="46"/>
      <c r="M122" s="47"/>
      <c r="N122" s="47"/>
      <c r="O122" s="48"/>
      <c r="P122" s="48"/>
    </row>
    <row r="123" spans="2:16" ht="12.75" customHeight="1" thickBot="1" x14ac:dyDescent="0.25">
      <c r="B123" s="5"/>
      <c r="E123" s="45"/>
      <c r="F123" s="5"/>
      <c r="I123" s="46"/>
      <c r="J123" s="47"/>
      <c r="K123" s="46"/>
      <c r="L123" s="46"/>
      <c r="M123" s="47"/>
      <c r="N123" s="47"/>
      <c r="O123" s="48"/>
      <c r="P123" s="48"/>
    </row>
    <row r="124" spans="2:16" ht="12.75" customHeight="1" thickBot="1" x14ac:dyDescent="0.25">
      <c r="B124" s="5"/>
      <c r="E124" s="45"/>
      <c r="F124" s="5"/>
      <c r="I124" s="46"/>
      <c r="J124" s="47"/>
      <c r="K124" s="46"/>
      <c r="L124" s="46"/>
      <c r="M124" s="47"/>
      <c r="N124" s="47"/>
      <c r="O124" s="48"/>
      <c r="P124" s="48"/>
    </row>
    <row r="125" spans="2:16" ht="12.75" customHeight="1" thickBot="1" x14ac:dyDescent="0.25">
      <c r="B125" s="5"/>
      <c r="E125" s="45"/>
      <c r="F125" s="5"/>
      <c r="I125" s="46"/>
      <c r="J125" s="47"/>
      <c r="K125" s="46"/>
      <c r="L125" s="46"/>
      <c r="M125" s="47"/>
      <c r="N125" s="47"/>
      <c r="O125" s="48"/>
      <c r="P125" s="48"/>
    </row>
    <row r="126" spans="2:16" ht="12.75" customHeight="1" thickBot="1" x14ac:dyDescent="0.25">
      <c r="B126" s="5"/>
      <c r="E126" s="45"/>
      <c r="F126" s="5"/>
      <c r="I126" s="46"/>
      <c r="J126" s="47"/>
      <c r="K126" s="46"/>
      <c r="L126" s="46"/>
      <c r="M126" s="47"/>
      <c r="N126" s="47"/>
      <c r="O126" s="48"/>
      <c r="P126" s="48"/>
    </row>
    <row r="127" spans="2:16" ht="12.75" customHeight="1" thickBot="1" x14ac:dyDescent="0.25">
      <c r="B127" s="5"/>
      <c r="E127" s="45"/>
      <c r="F127" s="5"/>
      <c r="I127" s="46"/>
      <c r="J127" s="47"/>
      <c r="K127" s="46"/>
      <c r="L127" s="46"/>
      <c r="M127" s="47"/>
      <c r="N127" s="47"/>
      <c r="O127" s="48"/>
      <c r="P127" s="48"/>
    </row>
    <row r="128" spans="2:16" ht="12.75" customHeight="1" thickBot="1" x14ac:dyDescent="0.25">
      <c r="B128" s="5"/>
      <c r="E128" s="45"/>
      <c r="F128" s="5"/>
      <c r="I128" s="46"/>
      <c r="J128" s="47"/>
      <c r="K128" s="46"/>
      <c r="L128" s="46"/>
      <c r="M128" s="47"/>
      <c r="N128" s="47"/>
      <c r="O128" s="48"/>
      <c r="P128" s="48"/>
    </row>
    <row r="129" spans="2:16" ht="12.75" customHeight="1" thickBot="1" x14ac:dyDescent="0.25">
      <c r="B129" s="5"/>
      <c r="E129" s="45"/>
      <c r="F129" s="5"/>
      <c r="I129" s="46"/>
      <c r="J129" s="47"/>
      <c r="K129" s="46"/>
      <c r="L129" s="46"/>
      <c r="M129" s="47"/>
      <c r="N129" s="47"/>
      <c r="O129" s="48"/>
      <c r="P129" s="48"/>
    </row>
    <row r="130" spans="2:16" ht="12.75" customHeight="1" thickBot="1" x14ac:dyDescent="0.25">
      <c r="B130" s="5"/>
      <c r="E130" s="45"/>
      <c r="F130" s="5"/>
      <c r="I130" s="46"/>
      <c r="J130" s="47"/>
      <c r="K130" s="46"/>
      <c r="L130" s="46"/>
      <c r="M130" s="47"/>
      <c r="N130" s="47"/>
      <c r="O130" s="48"/>
      <c r="P130" s="48"/>
    </row>
    <row r="131" spans="2:16" ht="12.75" customHeight="1" thickBot="1" x14ac:dyDescent="0.25">
      <c r="B131" s="5"/>
      <c r="E131" s="45"/>
      <c r="F131" s="5"/>
      <c r="I131" s="46"/>
      <c r="J131" s="47"/>
      <c r="K131" s="46"/>
      <c r="L131" s="46"/>
      <c r="M131" s="47"/>
      <c r="N131" s="47"/>
      <c r="O131" s="48"/>
      <c r="P131" s="48"/>
    </row>
    <row r="132" spans="2:16" ht="12.75" customHeight="1" thickBot="1" x14ac:dyDescent="0.25">
      <c r="B132" s="5"/>
      <c r="E132" s="45"/>
      <c r="F132" s="5"/>
      <c r="I132" s="46"/>
      <c r="J132" s="47"/>
      <c r="K132" s="46"/>
      <c r="L132" s="46"/>
      <c r="M132" s="47"/>
      <c r="N132" s="47"/>
      <c r="O132" s="48"/>
      <c r="P132" s="48"/>
    </row>
    <row r="133" spans="2:16" ht="12.75" customHeight="1" thickBot="1" x14ac:dyDescent="0.25">
      <c r="B133" s="5"/>
      <c r="E133" s="45"/>
      <c r="F133" s="5"/>
      <c r="I133" s="46"/>
      <c r="J133" s="47"/>
      <c r="K133" s="46"/>
      <c r="L133" s="46"/>
      <c r="M133" s="47"/>
      <c r="N133" s="47"/>
      <c r="O133" s="48"/>
      <c r="P133" s="48"/>
    </row>
    <row r="134" spans="2:16" ht="12.75" customHeight="1" thickBot="1" x14ac:dyDescent="0.25">
      <c r="B134" s="5"/>
      <c r="E134" s="45"/>
      <c r="F134" s="5"/>
      <c r="I134" s="46"/>
      <c r="J134" s="47"/>
      <c r="K134" s="46"/>
      <c r="L134" s="46"/>
      <c r="M134" s="47"/>
      <c r="N134" s="47"/>
      <c r="O134" s="48"/>
      <c r="P134" s="48"/>
    </row>
    <row r="135" spans="2:16" ht="12.75" customHeight="1" thickBot="1" x14ac:dyDescent="0.25">
      <c r="B135" s="5"/>
      <c r="E135" s="45"/>
      <c r="F135" s="5"/>
      <c r="I135" s="46"/>
      <c r="J135" s="47"/>
      <c r="K135" s="46"/>
      <c r="L135" s="46"/>
      <c r="M135" s="47"/>
      <c r="N135" s="47"/>
      <c r="O135" s="48"/>
      <c r="P135" s="48"/>
    </row>
    <row r="136" spans="2:16" ht="12.75" customHeight="1" thickBot="1" x14ac:dyDescent="0.25">
      <c r="B136" s="5"/>
      <c r="E136" s="45"/>
      <c r="F136" s="5"/>
      <c r="I136" s="46"/>
      <c r="J136" s="47"/>
      <c r="K136" s="46"/>
      <c r="L136" s="46"/>
      <c r="M136" s="47"/>
      <c r="N136" s="47"/>
      <c r="O136" s="48"/>
      <c r="P136" s="48"/>
    </row>
    <row r="137" spans="2:16" ht="12.75" customHeight="1" thickBot="1" x14ac:dyDescent="0.25">
      <c r="B137" s="5"/>
      <c r="E137" s="45"/>
      <c r="F137" s="5"/>
      <c r="I137" s="46"/>
      <c r="J137" s="47"/>
      <c r="K137" s="46"/>
      <c r="L137" s="46"/>
      <c r="M137" s="47"/>
      <c r="N137" s="47"/>
      <c r="O137" s="48"/>
      <c r="P137" s="48"/>
    </row>
    <row r="138" spans="2:16" ht="12.75" customHeight="1" thickBot="1" x14ac:dyDescent="0.25">
      <c r="B138" s="5"/>
      <c r="E138" s="45"/>
      <c r="F138" s="5"/>
      <c r="I138" s="46"/>
      <c r="J138" s="47"/>
      <c r="K138" s="46"/>
      <c r="L138" s="46"/>
      <c r="M138" s="47"/>
      <c r="N138" s="47"/>
      <c r="O138" s="48"/>
      <c r="P138" s="48"/>
    </row>
    <row r="139" spans="2:16" ht="12.75" customHeight="1" thickBot="1" x14ac:dyDescent="0.25">
      <c r="B139" s="5"/>
      <c r="E139" s="45"/>
      <c r="F139" s="5"/>
      <c r="I139" s="46"/>
      <c r="J139" s="47"/>
      <c r="K139" s="46"/>
      <c r="L139" s="46"/>
      <c r="M139" s="47"/>
      <c r="N139" s="47"/>
      <c r="O139" s="48"/>
      <c r="P139" s="48"/>
    </row>
    <row r="140" spans="2:16" ht="12.75" customHeight="1" thickBot="1" x14ac:dyDescent="0.25">
      <c r="B140" s="5"/>
      <c r="E140" s="45"/>
      <c r="F140" s="5"/>
      <c r="I140" s="46"/>
      <c r="J140" s="47"/>
      <c r="K140" s="46"/>
      <c r="L140" s="46"/>
      <c r="M140" s="47"/>
      <c r="N140" s="47"/>
      <c r="O140" s="48"/>
      <c r="P140" s="48"/>
    </row>
    <row r="141" spans="2:16" ht="12.75" customHeight="1" thickBot="1" x14ac:dyDescent="0.25">
      <c r="B141" s="5"/>
      <c r="E141" s="45"/>
      <c r="F141" s="5"/>
      <c r="I141" s="46"/>
      <c r="J141" s="47"/>
      <c r="K141" s="46"/>
      <c r="L141" s="46"/>
      <c r="M141" s="47"/>
      <c r="N141" s="47"/>
      <c r="O141" s="48"/>
      <c r="P141" s="48"/>
    </row>
    <row r="142" spans="2:16" ht="12.75" customHeight="1" thickBot="1" x14ac:dyDescent="0.25">
      <c r="B142" s="5"/>
      <c r="E142" s="45"/>
      <c r="F142" s="5"/>
      <c r="I142" s="46"/>
      <c r="J142" s="47"/>
      <c r="K142" s="46"/>
      <c r="L142" s="46"/>
      <c r="M142" s="47"/>
      <c r="N142" s="47"/>
      <c r="O142" s="48"/>
      <c r="P142" s="48"/>
    </row>
    <row r="143" spans="2:16" ht="12.75" customHeight="1" thickBot="1" x14ac:dyDescent="0.25">
      <c r="B143" s="5"/>
      <c r="E143" s="45"/>
      <c r="F143" s="5"/>
      <c r="I143" s="46"/>
      <c r="J143" s="47"/>
      <c r="K143" s="46"/>
      <c r="L143" s="46"/>
      <c r="M143" s="47"/>
      <c r="N143" s="47"/>
      <c r="O143" s="48"/>
      <c r="P143" s="48"/>
    </row>
    <row r="144" spans="2:16" ht="12.75" customHeight="1" thickBot="1" x14ac:dyDescent="0.25">
      <c r="B144" s="5"/>
      <c r="E144" s="45"/>
      <c r="F144" s="5"/>
      <c r="I144" s="46"/>
      <c r="J144" s="47"/>
      <c r="K144" s="46"/>
      <c r="L144" s="46"/>
      <c r="M144" s="47"/>
      <c r="N144" s="47"/>
      <c r="O144" s="48"/>
      <c r="P144" s="48"/>
    </row>
    <row r="145" spans="2:16" ht="12.75" customHeight="1" thickBot="1" x14ac:dyDescent="0.25">
      <c r="B145" s="5"/>
      <c r="E145" s="45"/>
      <c r="F145" s="5"/>
      <c r="I145" s="46"/>
      <c r="J145" s="47"/>
      <c r="K145" s="46"/>
      <c r="L145" s="46"/>
      <c r="M145" s="47"/>
      <c r="N145" s="47"/>
      <c r="O145" s="48"/>
      <c r="P145" s="49"/>
    </row>
    <row r="146" spans="2:16" ht="12.75" customHeight="1" thickBot="1" x14ac:dyDescent="0.25">
      <c r="B146" s="5"/>
      <c r="E146" s="45"/>
      <c r="F146" s="5"/>
      <c r="I146" s="46"/>
      <c r="J146" s="47"/>
      <c r="K146" s="46"/>
      <c r="L146" s="46"/>
      <c r="M146" s="47"/>
      <c r="N146" s="47"/>
      <c r="O146" s="48"/>
      <c r="P146" s="48"/>
    </row>
    <row r="147" spans="2:16" ht="12.75" customHeight="1" thickBot="1" x14ac:dyDescent="0.25">
      <c r="B147" s="5"/>
      <c r="E147" s="45"/>
      <c r="F147" s="5"/>
      <c r="I147" s="46"/>
      <c r="J147" s="47"/>
      <c r="K147" s="46"/>
      <c r="L147" s="46"/>
      <c r="M147" s="47"/>
      <c r="N147" s="47"/>
      <c r="O147" s="48"/>
      <c r="P147" s="49"/>
    </row>
    <row r="148" spans="2:16" ht="12.75" customHeight="1" thickBot="1" x14ac:dyDescent="0.25">
      <c r="B148" s="5"/>
      <c r="E148" s="45"/>
      <c r="F148" s="5"/>
      <c r="I148" s="46"/>
      <c r="J148" s="47"/>
      <c r="K148" s="46"/>
      <c r="L148" s="46"/>
      <c r="M148" s="47"/>
      <c r="N148" s="47"/>
      <c r="O148" s="48"/>
      <c r="P148" s="48"/>
    </row>
    <row r="149" spans="2:16" ht="12.75" customHeight="1" thickBot="1" x14ac:dyDescent="0.25">
      <c r="B149" s="5"/>
      <c r="E149" s="45"/>
      <c r="F149" s="5"/>
      <c r="I149" s="46"/>
      <c r="J149" s="47"/>
      <c r="K149" s="46"/>
      <c r="L149" s="46"/>
      <c r="M149" s="47"/>
      <c r="N149" s="47"/>
      <c r="O149" s="48"/>
      <c r="P149" s="48"/>
    </row>
    <row r="150" spans="2:16" ht="12.75" customHeight="1" thickBot="1" x14ac:dyDescent="0.25">
      <c r="B150" s="5"/>
      <c r="E150" s="45"/>
      <c r="F150" s="5"/>
      <c r="I150" s="46"/>
      <c r="J150" s="47"/>
      <c r="K150" s="46"/>
      <c r="L150" s="46"/>
      <c r="M150" s="47"/>
      <c r="N150" s="47"/>
      <c r="O150" s="48"/>
      <c r="P150" s="48"/>
    </row>
    <row r="151" spans="2:16" ht="12.75" customHeight="1" thickBot="1" x14ac:dyDescent="0.25">
      <c r="B151" s="5"/>
      <c r="E151" s="45"/>
      <c r="F151" s="5"/>
      <c r="I151" s="46"/>
      <c r="J151" s="47"/>
      <c r="K151" s="46"/>
      <c r="L151" s="46"/>
      <c r="M151" s="47"/>
      <c r="N151" s="47"/>
      <c r="O151" s="48"/>
      <c r="P151" s="48"/>
    </row>
    <row r="152" spans="2:16" ht="12.75" customHeight="1" thickBot="1" x14ac:dyDescent="0.25">
      <c r="B152" s="5"/>
      <c r="E152" s="45"/>
      <c r="F152" s="5"/>
      <c r="I152" s="46"/>
      <c r="J152" s="47"/>
      <c r="K152" s="46"/>
      <c r="L152" s="46"/>
      <c r="M152" s="47"/>
      <c r="N152" s="47"/>
      <c r="O152" s="48"/>
      <c r="P152" s="48"/>
    </row>
    <row r="153" spans="2:16" ht="12.75" customHeight="1" thickBot="1" x14ac:dyDescent="0.25">
      <c r="B153" s="5"/>
      <c r="E153" s="45"/>
      <c r="F153" s="5"/>
      <c r="I153" s="46"/>
      <c r="J153" s="47"/>
      <c r="K153" s="46"/>
      <c r="L153" s="46"/>
      <c r="M153" s="47"/>
      <c r="N153" s="47"/>
      <c r="O153" s="48"/>
      <c r="P153" s="48"/>
    </row>
    <row r="154" spans="2:16" ht="12.75" customHeight="1" thickBot="1" x14ac:dyDescent="0.25">
      <c r="B154" s="5"/>
      <c r="E154" s="45"/>
      <c r="F154" s="5"/>
      <c r="I154" s="46"/>
      <c r="J154" s="47"/>
      <c r="K154" s="46"/>
      <c r="L154" s="46"/>
      <c r="M154" s="47"/>
      <c r="N154" s="47"/>
      <c r="O154" s="48"/>
      <c r="P154" s="48"/>
    </row>
    <row r="155" spans="2:16" ht="12.75" customHeight="1" thickBot="1" x14ac:dyDescent="0.25">
      <c r="B155" s="5"/>
      <c r="E155" s="45"/>
      <c r="F155" s="5"/>
      <c r="I155" s="46"/>
      <c r="J155" s="47"/>
      <c r="K155" s="46"/>
      <c r="L155" s="46"/>
      <c r="M155" s="47"/>
      <c r="N155" s="47"/>
      <c r="O155" s="48"/>
      <c r="P155" s="48"/>
    </row>
    <row r="156" spans="2:16" ht="12.75" customHeight="1" thickBot="1" x14ac:dyDescent="0.25">
      <c r="B156" s="5"/>
      <c r="E156" s="45"/>
      <c r="F156" s="5"/>
      <c r="I156" s="46"/>
      <c r="J156" s="47"/>
      <c r="K156" s="46"/>
      <c r="L156" s="46"/>
      <c r="M156" s="47"/>
      <c r="N156" s="47"/>
      <c r="O156" s="48"/>
      <c r="P156" s="48"/>
    </row>
    <row r="157" spans="2:16" ht="12.75" customHeight="1" thickBot="1" x14ac:dyDescent="0.25">
      <c r="B157" s="5"/>
      <c r="E157" s="45"/>
      <c r="F157" s="5"/>
      <c r="I157" s="46"/>
      <c r="J157" s="47"/>
      <c r="K157" s="46"/>
      <c r="L157" s="46"/>
      <c r="M157" s="47"/>
      <c r="N157" s="47"/>
      <c r="O157" s="48"/>
      <c r="P157" s="48"/>
    </row>
    <row r="158" spans="2:16" ht="12.75" customHeight="1" thickBot="1" x14ac:dyDescent="0.25">
      <c r="B158" s="5"/>
      <c r="E158" s="45"/>
      <c r="F158" s="5"/>
      <c r="I158" s="46"/>
      <c r="J158" s="47"/>
      <c r="K158" s="46"/>
      <c r="L158" s="46"/>
      <c r="M158" s="47"/>
      <c r="N158" s="47"/>
      <c r="O158" s="48"/>
      <c r="P158" s="48"/>
    </row>
    <row r="159" spans="2:16" ht="12.75" customHeight="1" thickBot="1" x14ac:dyDescent="0.25">
      <c r="B159" s="5"/>
      <c r="E159" s="45"/>
      <c r="F159" s="5"/>
      <c r="I159" s="46"/>
      <c r="J159" s="47"/>
      <c r="K159" s="46"/>
      <c r="L159" s="46"/>
      <c r="M159" s="47"/>
      <c r="N159" s="47"/>
      <c r="O159" s="48"/>
      <c r="P159" s="48"/>
    </row>
    <row r="160" spans="2:16" ht="12.75" customHeight="1" thickBot="1" x14ac:dyDescent="0.25">
      <c r="B160" s="5"/>
      <c r="E160" s="45"/>
      <c r="F160" s="5"/>
      <c r="I160" s="46"/>
      <c r="J160" s="47"/>
      <c r="K160" s="46"/>
      <c r="L160" s="46"/>
      <c r="M160" s="47"/>
      <c r="N160" s="47"/>
      <c r="O160" s="48"/>
      <c r="P160" s="48"/>
    </row>
    <row r="161" spans="2:16" ht="12.75" customHeight="1" thickBot="1" x14ac:dyDescent="0.25">
      <c r="B161" s="5"/>
      <c r="E161" s="45"/>
      <c r="F161" s="5"/>
      <c r="I161" s="46"/>
      <c r="J161" s="47"/>
      <c r="K161" s="46"/>
      <c r="L161" s="46"/>
      <c r="M161" s="47"/>
      <c r="N161" s="47"/>
      <c r="O161" s="48"/>
      <c r="P161" s="48"/>
    </row>
    <row r="162" spans="2:16" ht="12.75" customHeight="1" thickBot="1" x14ac:dyDescent="0.25">
      <c r="B162" s="5"/>
      <c r="E162" s="45"/>
      <c r="F162" s="5"/>
      <c r="I162" s="46"/>
      <c r="J162" s="47"/>
      <c r="K162" s="46"/>
      <c r="L162" s="46"/>
      <c r="M162" s="47"/>
      <c r="N162" s="47"/>
      <c r="O162" s="48"/>
      <c r="P162" s="48"/>
    </row>
    <row r="163" spans="2:16" ht="12.75" customHeight="1" thickBot="1" x14ac:dyDescent="0.25">
      <c r="B163" s="5"/>
      <c r="E163" s="45"/>
      <c r="F163" s="5"/>
      <c r="I163" s="46"/>
      <c r="J163" s="47"/>
      <c r="K163" s="46"/>
      <c r="L163" s="46"/>
      <c r="M163" s="47"/>
      <c r="N163" s="47"/>
      <c r="O163" s="48"/>
      <c r="P163" s="48"/>
    </row>
    <row r="164" spans="2:16" ht="12.75" customHeight="1" thickBot="1" x14ac:dyDescent="0.25">
      <c r="B164" s="5"/>
      <c r="E164" s="45"/>
      <c r="F164" s="5"/>
      <c r="I164" s="46"/>
      <c r="J164" s="47"/>
      <c r="K164" s="46"/>
      <c r="L164" s="46"/>
      <c r="M164" s="47"/>
      <c r="N164" s="47"/>
      <c r="O164" s="48"/>
      <c r="P164" s="48"/>
    </row>
    <row r="165" spans="2:16" ht="12.75" customHeight="1" thickBot="1" x14ac:dyDescent="0.25">
      <c r="B165" s="5"/>
      <c r="E165" s="45"/>
      <c r="F165" s="5"/>
      <c r="I165" s="46"/>
      <c r="J165" s="47"/>
      <c r="K165" s="46"/>
      <c r="L165" s="46"/>
      <c r="M165" s="47"/>
      <c r="N165" s="47"/>
      <c r="O165" s="48"/>
      <c r="P165" s="48"/>
    </row>
    <row r="166" spans="2:16" ht="12.75" customHeight="1" thickBot="1" x14ac:dyDescent="0.25">
      <c r="B166" s="5"/>
      <c r="E166" s="45"/>
      <c r="F166" s="5"/>
      <c r="I166" s="46"/>
      <c r="J166" s="47"/>
      <c r="K166" s="46"/>
      <c r="L166" s="46"/>
      <c r="M166" s="47"/>
      <c r="N166" s="47"/>
      <c r="O166" s="48"/>
      <c r="P166" s="48"/>
    </row>
    <row r="167" spans="2:16" ht="12.75" customHeight="1" thickBot="1" x14ac:dyDescent="0.25">
      <c r="B167" s="5"/>
      <c r="E167" s="45"/>
      <c r="F167" s="5"/>
      <c r="I167" s="46"/>
      <c r="J167" s="47"/>
      <c r="K167" s="46"/>
      <c r="L167" s="46"/>
      <c r="M167" s="47"/>
      <c r="N167" s="47"/>
      <c r="O167" s="48"/>
      <c r="P167" s="48"/>
    </row>
    <row r="168" spans="2:16" ht="12.75" customHeight="1" thickBot="1" x14ac:dyDescent="0.25">
      <c r="B168" s="5"/>
      <c r="E168" s="45"/>
      <c r="F168" s="5"/>
      <c r="I168" s="46"/>
      <c r="J168" s="47"/>
      <c r="K168" s="46"/>
      <c r="L168" s="46"/>
      <c r="M168" s="47"/>
      <c r="N168" s="47"/>
      <c r="O168" s="48"/>
      <c r="P168" s="48"/>
    </row>
    <row r="169" spans="2:16" ht="12.75" customHeight="1" thickBot="1" x14ac:dyDescent="0.25">
      <c r="B169" s="5"/>
      <c r="E169" s="45"/>
      <c r="F169" s="5"/>
      <c r="I169" s="46"/>
      <c r="J169" s="47"/>
      <c r="K169" s="46"/>
      <c r="L169" s="46"/>
      <c r="M169" s="47"/>
      <c r="N169" s="47"/>
      <c r="O169" s="48"/>
      <c r="P169" s="48"/>
    </row>
    <row r="170" spans="2:16" ht="12.75" customHeight="1" thickBot="1" x14ac:dyDescent="0.25">
      <c r="B170" s="5"/>
      <c r="E170" s="45"/>
      <c r="F170" s="5"/>
      <c r="I170" s="46"/>
      <c r="J170" s="47"/>
      <c r="K170" s="46"/>
      <c r="L170" s="46"/>
      <c r="M170" s="47"/>
      <c r="N170" s="47"/>
      <c r="O170" s="48"/>
      <c r="P170" s="48"/>
    </row>
    <row r="171" spans="2:16" ht="12.75" customHeight="1" thickBot="1" x14ac:dyDescent="0.25">
      <c r="B171" s="5"/>
      <c r="E171" s="45"/>
      <c r="F171" s="5"/>
      <c r="I171" s="46"/>
      <c r="J171" s="47"/>
      <c r="K171" s="46"/>
      <c r="L171" s="46"/>
      <c r="M171" s="47"/>
      <c r="N171" s="47"/>
      <c r="O171" s="48"/>
      <c r="P171" s="49"/>
    </row>
    <row r="172" spans="2:16" ht="12.75" customHeight="1" thickBot="1" x14ac:dyDescent="0.25">
      <c r="B172" s="5"/>
      <c r="E172" s="45"/>
      <c r="F172" s="5"/>
      <c r="I172" s="46"/>
      <c r="J172" s="47"/>
      <c r="K172" s="46"/>
      <c r="L172" s="46"/>
      <c r="M172" s="47"/>
      <c r="N172" s="47"/>
      <c r="O172" s="48"/>
      <c r="P172" s="48"/>
    </row>
    <row r="173" spans="2:16" ht="12.75" customHeight="1" thickBot="1" x14ac:dyDescent="0.25">
      <c r="B173" s="5"/>
      <c r="E173" s="45"/>
      <c r="F173" s="5"/>
      <c r="I173" s="46"/>
      <c r="J173" s="47"/>
      <c r="K173" s="46"/>
      <c r="L173" s="46"/>
      <c r="M173" s="47"/>
      <c r="N173" s="47"/>
      <c r="O173" s="48"/>
      <c r="P173" s="49"/>
    </row>
    <row r="174" spans="2:16" ht="12.75" customHeight="1" thickBot="1" x14ac:dyDescent="0.25">
      <c r="B174" s="5"/>
      <c r="E174" s="45"/>
      <c r="F174" s="5"/>
      <c r="I174" s="46"/>
      <c r="J174" s="47"/>
      <c r="K174" s="46"/>
      <c r="L174" s="46"/>
      <c r="M174" s="47"/>
      <c r="N174" s="47"/>
      <c r="O174" s="48"/>
      <c r="P174" s="48"/>
    </row>
    <row r="175" spans="2:16" ht="12.75" customHeight="1" thickBot="1" x14ac:dyDescent="0.25">
      <c r="B175" s="5"/>
      <c r="E175" s="45"/>
      <c r="F175" s="5"/>
      <c r="I175" s="46"/>
      <c r="J175" s="47"/>
      <c r="K175" s="46"/>
      <c r="L175" s="46"/>
      <c r="M175" s="47"/>
      <c r="N175" s="47"/>
      <c r="O175" s="48"/>
      <c r="P175" s="49"/>
    </row>
    <row r="176" spans="2:16" ht="12.75" customHeight="1" thickBot="1" x14ac:dyDescent="0.25">
      <c r="B176" s="5"/>
      <c r="E176" s="45"/>
      <c r="F176" s="5"/>
      <c r="I176" s="46"/>
      <c r="J176" s="47"/>
      <c r="K176" s="46"/>
      <c r="L176" s="46"/>
      <c r="M176" s="47"/>
      <c r="N176" s="47"/>
      <c r="O176" s="48"/>
      <c r="P176" s="49"/>
    </row>
    <row r="177" spans="2:16" ht="12.75" customHeight="1" thickBot="1" x14ac:dyDescent="0.25">
      <c r="B177" s="5"/>
      <c r="E177" s="45"/>
      <c r="F177" s="5"/>
      <c r="I177" s="46"/>
      <c r="J177" s="47"/>
      <c r="K177" s="46"/>
      <c r="L177" s="46"/>
      <c r="M177" s="47"/>
      <c r="N177" s="47"/>
      <c r="O177" s="48"/>
      <c r="P177" s="49"/>
    </row>
    <row r="178" spans="2:16" ht="12.75" customHeight="1" thickBot="1" x14ac:dyDescent="0.25">
      <c r="B178" s="5"/>
      <c r="E178" s="45"/>
      <c r="F178" s="5"/>
      <c r="I178" s="46"/>
      <c r="J178" s="47"/>
      <c r="K178" s="46"/>
      <c r="L178" s="46"/>
      <c r="M178" s="47"/>
      <c r="N178" s="47"/>
      <c r="O178" s="48"/>
      <c r="P178" s="49"/>
    </row>
    <row r="179" spans="2:16" ht="12.75" customHeight="1" thickBot="1" x14ac:dyDescent="0.25">
      <c r="B179" s="5"/>
      <c r="E179" s="45"/>
      <c r="F179" s="5"/>
      <c r="I179" s="46"/>
      <c r="J179" s="47"/>
      <c r="K179" s="46"/>
      <c r="L179" s="46"/>
      <c r="M179" s="47"/>
      <c r="N179" s="47"/>
      <c r="O179" s="48"/>
      <c r="P179" s="49"/>
    </row>
    <row r="180" spans="2:16" ht="12.75" customHeight="1" thickBot="1" x14ac:dyDescent="0.25">
      <c r="B180" s="5"/>
      <c r="E180" s="45"/>
      <c r="F180" s="5"/>
      <c r="I180" s="46"/>
      <c r="J180" s="47"/>
      <c r="K180" s="46"/>
      <c r="L180" s="46"/>
      <c r="M180" s="47"/>
      <c r="N180" s="47"/>
      <c r="O180" s="48"/>
      <c r="P180" s="49"/>
    </row>
    <row r="181" spans="2:16" ht="12.75" customHeight="1" thickBot="1" x14ac:dyDescent="0.25">
      <c r="B181" s="5"/>
      <c r="E181" s="45"/>
      <c r="F181" s="5"/>
      <c r="I181" s="46"/>
      <c r="J181" s="47"/>
      <c r="K181" s="46"/>
      <c r="L181" s="46"/>
      <c r="M181" s="47"/>
      <c r="N181" s="47"/>
      <c r="O181" s="48"/>
      <c r="P181" s="48"/>
    </row>
    <row r="182" spans="2:16" ht="12.75" customHeight="1" thickBot="1" x14ac:dyDescent="0.25">
      <c r="B182" s="5"/>
      <c r="E182" s="45"/>
      <c r="F182" s="5"/>
      <c r="I182" s="46"/>
      <c r="J182" s="47"/>
      <c r="K182" s="46"/>
      <c r="L182" s="46"/>
      <c r="M182" s="47"/>
      <c r="N182" s="47"/>
      <c r="O182" s="48"/>
      <c r="P182" s="49"/>
    </row>
    <row r="183" spans="2:16" ht="12.75" customHeight="1" thickBot="1" x14ac:dyDescent="0.25">
      <c r="B183" s="5"/>
      <c r="E183" s="45"/>
      <c r="F183" s="5"/>
      <c r="I183" s="46"/>
      <c r="J183" s="47"/>
      <c r="K183" s="46"/>
      <c r="L183" s="46"/>
      <c r="M183" s="47"/>
      <c r="N183" s="47"/>
      <c r="O183" s="48"/>
      <c r="P183" s="48"/>
    </row>
    <row r="184" spans="2:16" ht="12.75" customHeight="1" thickBot="1" x14ac:dyDescent="0.25">
      <c r="B184" s="5"/>
      <c r="E184" s="45"/>
      <c r="F184" s="5"/>
      <c r="I184" s="46"/>
      <c r="J184" s="47"/>
      <c r="K184" s="46"/>
      <c r="L184" s="46"/>
      <c r="M184" s="47"/>
      <c r="N184" s="47"/>
      <c r="O184" s="48"/>
      <c r="P184" s="48"/>
    </row>
    <row r="185" spans="2:16" ht="12.75" customHeight="1" thickBot="1" x14ac:dyDescent="0.25">
      <c r="B185" s="5"/>
      <c r="E185" s="45"/>
      <c r="F185" s="5"/>
      <c r="I185" s="46"/>
      <c r="J185" s="47"/>
      <c r="K185" s="46"/>
      <c r="L185" s="46"/>
      <c r="M185" s="47"/>
      <c r="N185" s="47"/>
      <c r="O185" s="48"/>
      <c r="P185" s="48"/>
    </row>
    <row r="186" spans="2:16" ht="12.75" customHeight="1" thickBot="1" x14ac:dyDescent="0.25">
      <c r="B186" s="5"/>
      <c r="E186" s="45"/>
      <c r="F186" s="5"/>
      <c r="I186" s="46"/>
      <c r="J186" s="47"/>
      <c r="K186" s="46"/>
      <c r="L186" s="46"/>
      <c r="M186" s="47"/>
      <c r="N186" s="47"/>
      <c r="O186" s="48"/>
      <c r="P186" s="48"/>
    </row>
    <row r="187" spans="2:16" ht="12.75" customHeight="1" thickBot="1" x14ac:dyDescent="0.25">
      <c r="B187" s="5"/>
      <c r="E187" s="45"/>
      <c r="F187" s="5"/>
      <c r="I187" s="46"/>
      <c r="J187" s="47"/>
      <c r="K187" s="46"/>
      <c r="L187" s="46"/>
      <c r="M187" s="47"/>
      <c r="N187" s="47"/>
      <c r="O187" s="48"/>
      <c r="P187" s="49"/>
    </row>
    <row r="188" spans="2:16" ht="12.75" customHeight="1" thickBot="1" x14ac:dyDescent="0.25">
      <c r="B188" s="5"/>
      <c r="E188" s="45"/>
      <c r="F188" s="5"/>
      <c r="I188" s="46"/>
      <c r="J188" s="47"/>
      <c r="K188" s="46"/>
      <c r="L188" s="46"/>
      <c r="M188" s="47"/>
      <c r="N188" s="47"/>
      <c r="O188" s="48"/>
      <c r="P188" s="49"/>
    </row>
    <row r="189" spans="2:16" x14ac:dyDescent="0.2">
      <c r="B189" s="5"/>
      <c r="E189" s="45"/>
      <c r="F189" s="5"/>
    </row>
    <row r="190" spans="2:16" x14ac:dyDescent="0.2">
      <c r="B190" s="5"/>
      <c r="E190" s="45"/>
      <c r="F190" s="5"/>
    </row>
    <row r="191" spans="2:16" x14ac:dyDescent="0.2">
      <c r="B191" s="5"/>
      <c r="E191" s="45"/>
      <c r="F191" s="5"/>
    </row>
    <row r="192" spans="2:16" x14ac:dyDescent="0.2">
      <c r="B192" s="5"/>
      <c r="E192" s="45"/>
      <c r="F192" s="5"/>
    </row>
    <row r="193" spans="2:6" x14ac:dyDescent="0.2">
      <c r="B193" s="5"/>
      <c r="E193" s="45"/>
      <c r="F193" s="5"/>
    </row>
    <row r="194" spans="2:6" x14ac:dyDescent="0.2">
      <c r="B194" s="5"/>
      <c r="E194" s="45"/>
      <c r="F194" s="5"/>
    </row>
    <row r="195" spans="2:6" x14ac:dyDescent="0.2">
      <c r="B195" s="5"/>
      <c r="E195" s="45"/>
      <c r="F195" s="5"/>
    </row>
    <row r="196" spans="2:6" x14ac:dyDescent="0.2">
      <c r="B196" s="5"/>
      <c r="E196" s="45"/>
      <c r="F196" s="5"/>
    </row>
    <row r="197" spans="2:6" x14ac:dyDescent="0.2">
      <c r="B197" s="5"/>
      <c r="E197" s="45"/>
      <c r="F197" s="5"/>
    </row>
    <row r="198" spans="2:6" x14ac:dyDescent="0.2">
      <c r="B198" s="5"/>
      <c r="E198" s="45"/>
      <c r="F198" s="5"/>
    </row>
    <row r="199" spans="2:6" x14ac:dyDescent="0.2">
      <c r="B199" s="5"/>
      <c r="E199" s="45"/>
      <c r="F199" s="5"/>
    </row>
    <row r="200" spans="2:6" x14ac:dyDescent="0.2">
      <c r="B200" s="5"/>
      <c r="E200" s="45"/>
      <c r="F200" s="5"/>
    </row>
    <row r="201" spans="2:6" x14ac:dyDescent="0.2">
      <c r="B201" s="5"/>
      <c r="E201" s="45"/>
      <c r="F201" s="5"/>
    </row>
    <row r="202" spans="2:6" x14ac:dyDescent="0.2">
      <c r="B202" s="5"/>
      <c r="E202" s="45"/>
      <c r="F202" s="5"/>
    </row>
    <row r="203" spans="2:6" x14ac:dyDescent="0.2">
      <c r="B203" s="5"/>
      <c r="E203" s="45"/>
      <c r="F203" s="5"/>
    </row>
    <row r="204" spans="2:6" x14ac:dyDescent="0.2">
      <c r="B204" s="5"/>
      <c r="E204" s="45"/>
      <c r="F204" s="5"/>
    </row>
    <row r="205" spans="2:6" x14ac:dyDescent="0.2">
      <c r="B205" s="5"/>
      <c r="E205" s="45"/>
      <c r="F205" s="5"/>
    </row>
    <row r="206" spans="2:6" x14ac:dyDescent="0.2">
      <c r="B206" s="5"/>
      <c r="E206" s="45"/>
      <c r="F206" s="5"/>
    </row>
    <row r="207" spans="2:6" x14ac:dyDescent="0.2">
      <c r="B207" s="5"/>
      <c r="E207" s="45"/>
      <c r="F207" s="5"/>
    </row>
    <row r="208" spans="2:6" x14ac:dyDescent="0.2">
      <c r="B208" s="5"/>
      <c r="E208" s="45"/>
      <c r="F208" s="5"/>
    </row>
    <row r="209" spans="2:6" x14ac:dyDescent="0.2">
      <c r="B209" s="5"/>
      <c r="E209" s="45"/>
      <c r="F209" s="5"/>
    </row>
    <row r="210" spans="2:6" x14ac:dyDescent="0.2">
      <c r="B210" s="5"/>
      <c r="E210" s="45"/>
      <c r="F210" s="5"/>
    </row>
    <row r="211" spans="2:6" x14ac:dyDescent="0.2">
      <c r="B211" s="5"/>
      <c r="E211" s="45"/>
      <c r="F211" s="5"/>
    </row>
    <row r="212" spans="2:6" x14ac:dyDescent="0.2">
      <c r="B212" s="5"/>
      <c r="E212" s="45"/>
      <c r="F212" s="5"/>
    </row>
    <row r="213" spans="2:6" x14ac:dyDescent="0.2">
      <c r="B213" s="5"/>
      <c r="E213" s="45"/>
      <c r="F213" s="5"/>
    </row>
    <row r="214" spans="2:6" x14ac:dyDescent="0.2">
      <c r="B214" s="5"/>
      <c r="E214" s="45"/>
      <c r="F214" s="5"/>
    </row>
    <row r="215" spans="2:6" x14ac:dyDescent="0.2">
      <c r="B215" s="5"/>
      <c r="E215" s="45"/>
      <c r="F215" s="5"/>
    </row>
    <row r="216" spans="2:6" x14ac:dyDescent="0.2">
      <c r="B216" s="5"/>
      <c r="E216" s="45"/>
      <c r="F216" s="5"/>
    </row>
    <row r="217" spans="2:6" x14ac:dyDescent="0.2">
      <c r="B217" s="5"/>
      <c r="E217" s="45"/>
      <c r="F217" s="5"/>
    </row>
    <row r="218" spans="2:6" x14ac:dyDescent="0.2">
      <c r="B218" s="5"/>
      <c r="E218" s="45"/>
      <c r="F218" s="5"/>
    </row>
    <row r="219" spans="2:6" x14ac:dyDescent="0.2">
      <c r="B219" s="5"/>
      <c r="E219" s="45"/>
      <c r="F219" s="5"/>
    </row>
    <row r="220" spans="2:6" x14ac:dyDescent="0.2">
      <c r="B220" s="5"/>
      <c r="E220" s="45"/>
      <c r="F220" s="5"/>
    </row>
    <row r="221" spans="2:6" x14ac:dyDescent="0.2">
      <c r="B221" s="5"/>
      <c r="E221" s="45"/>
      <c r="F221" s="5"/>
    </row>
    <row r="222" spans="2:6" x14ac:dyDescent="0.2">
      <c r="B222" s="5"/>
      <c r="E222" s="45"/>
      <c r="F222" s="5"/>
    </row>
    <row r="223" spans="2:6" x14ac:dyDescent="0.2">
      <c r="B223" s="5"/>
      <c r="E223" s="45"/>
      <c r="F223" s="5"/>
    </row>
    <row r="224" spans="2:6" x14ac:dyDescent="0.2">
      <c r="B224" s="5"/>
      <c r="E224" s="45"/>
      <c r="F224" s="5"/>
    </row>
    <row r="225" spans="2:6" x14ac:dyDescent="0.2">
      <c r="B225" s="5"/>
      <c r="E225" s="45"/>
      <c r="F225" s="5"/>
    </row>
    <row r="226" spans="2:6" x14ac:dyDescent="0.2">
      <c r="B226" s="5"/>
      <c r="E226" s="45"/>
      <c r="F226" s="5"/>
    </row>
    <row r="227" spans="2:6" x14ac:dyDescent="0.2">
      <c r="B227" s="5"/>
      <c r="E227" s="45"/>
      <c r="F227" s="5"/>
    </row>
    <row r="228" spans="2:6" x14ac:dyDescent="0.2">
      <c r="B228" s="5"/>
      <c r="E228" s="45"/>
      <c r="F228" s="5"/>
    </row>
    <row r="229" spans="2:6" x14ac:dyDescent="0.2">
      <c r="B229" s="5"/>
      <c r="E229" s="45"/>
      <c r="F229" s="5"/>
    </row>
    <row r="230" spans="2:6" x14ac:dyDescent="0.2">
      <c r="B230" s="5"/>
      <c r="E230" s="45"/>
      <c r="F230" s="5"/>
    </row>
    <row r="231" spans="2:6" x14ac:dyDescent="0.2">
      <c r="B231" s="5"/>
      <c r="E231" s="45"/>
      <c r="F231" s="5"/>
    </row>
    <row r="232" spans="2:6" x14ac:dyDescent="0.2">
      <c r="B232" s="5"/>
      <c r="E232" s="45"/>
      <c r="F232" s="5"/>
    </row>
    <row r="233" spans="2:6" x14ac:dyDescent="0.2">
      <c r="B233" s="5"/>
      <c r="E233" s="45"/>
      <c r="F233" s="5"/>
    </row>
    <row r="234" spans="2:6" x14ac:dyDescent="0.2">
      <c r="B234" s="5"/>
      <c r="E234" s="45"/>
      <c r="F234" s="5"/>
    </row>
    <row r="235" spans="2:6" x14ac:dyDescent="0.2">
      <c r="B235" s="5"/>
      <c r="E235" s="45"/>
      <c r="F235" s="5"/>
    </row>
    <row r="236" spans="2:6" x14ac:dyDescent="0.2">
      <c r="B236" s="5"/>
      <c r="E236" s="45"/>
      <c r="F236" s="5"/>
    </row>
    <row r="237" spans="2:6" x14ac:dyDescent="0.2">
      <c r="B237" s="5"/>
      <c r="E237" s="45"/>
      <c r="F237" s="5"/>
    </row>
    <row r="238" spans="2:6" x14ac:dyDescent="0.2">
      <c r="B238" s="5"/>
      <c r="E238" s="45"/>
      <c r="F238" s="5"/>
    </row>
    <row r="239" spans="2:6" x14ac:dyDescent="0.2">
      <c r="B239" s="5"/>
      <c r="E239" s="45"/>
      <c r="F239" s="5"/>
    </row>
    <row r="240" spans="2:6" x14ac:dyDescent="0.2">
      <c r="B240" s="5"/>
      <c r="E240" s="45"/>
      <c r="F240" s="5"/>
    </row>
    <row r="241" spans="2:6" x14ac:dyDescent="0.2">
      <c r="B241" s="5"/>
      <c r="E241" s="45"/>
      <c r="F241" s="5"/>
    </row>
    <row r="242" spans="2:6" x14ac:dyDescent="0.2">
      <c r="B242" s="5"/>
      <c r="E242" s="45"/>
      <c r="F242" s="5"/>
    </row>
    <row r="243" spans="2:6" x14ac:dyDescent="0.2">
      <c r="B243" s="5"/>
      <c r="E243" s="45"/>
      <c r="F243" s="5"/>
    </row>
    <row r="244" spans="2:6" x14ac:dyDescent="0.2">
      <c r="B244" s="5"/>
      <c r="E244" s="45"/>
      <c r="F244" s="5"/>
    </row>
    <row r="245" spans="2:6" x14ac:dyDescent="0.2">
      <c r="B245" s="5"/>
      <c r="E245" s="45"/>
      <c r="F245" s="5"/>
    </row>
    <row r="246" spans="2:6" x14ac:dyDescent="0.2">
      <c r="B246" s="5"/>
      <c r="E246" s="45"/>
      <c r="F246" s="5"/>
    </row>
    <row r="247" spans="2:6" x14ac:dyDescent="0.2">
      <c r="B247" s="5"/>
      <c r="E247" s="45"/>
      <c r="F247" s="5"/>
    </row>
    <row r="248" spans="2:6" x14ac:dyDescent="0.2">
      <c r="B248" s="5"/>
      <c r="E248" s="45"/>
      <c r="F248" s="5"/>
    </row>
    <row r="249" spans="2:6" x14ac:dyDescent="0.2">
      <c r="B249" s="5"/>
      <c r="E249" s="45"/>
      <c r="F249" s="5"/>
    </row>
    <row r="250" spans="2:6" x14ac:dyDescent="0.2">
      <c r="B250" s="5"/>
      <c r="E250" s="45"/>
      <c r="F250" s="5"/>
    </row>
    <row r="251" spans="2:6" x14ac:dyDescent="0.2">
      <c r="B251" s="5"/>
      <c r="E251" s="45"/>
      <c r="F251" s="5"/>
    </row>
    <row r="252" spans="2:6" x14ac:dyDescent="0.2">
      <c r="B252" s="5"/>
      <c r="E252" s="45"/>
      <c r="F252" s="5"/>
    </row>
    <row r="253" spans="2:6" x14ac:dyDescent="0.2">
      <c r="B253" s="5"/>
      <c r="E253" s="45"/>
      <c r="F253" s="5"/>
    </row>
    <row r="254" spans="2:6" x14ac:dyDescent="0.2">
      <c r="B254" s="5"/>
      <c r="E254" s="45"/>
      <c r="F254" s="5"/>
    </row>
    <row r="255" spans="2:6" x14ac:dyDescent="0.2">
      <c r="B255" s="5"/>
      <c r="E255" s="45"/>
      <c r="F255" s="5"/>
    </row>
    <row r="256" spans="2:6" x14ac:dyDescent="0.2">
      <c r="B256" s="5"/>
      <c r="E256" s="45"/>
      <c r="F256" s="5"/>
    </row>
    <row r="257" spans="2:6" x14ac:dyDescent="0.2">
      <c r="B257" s="5"/>
      <c r="E257" s="45"/>
      <c r="F257" s="5"/>
    </row>
    <row r="258" spans="2:6" x14ac:dyDescent="0.2">
      <c r="B258" s="5"/>
      <c r="E258" s="45"/>
      <c r="F258" s="5"/>
    </row>
    <row r="259" spans="2:6" x14ac:dyDescent="0.2">
      <c r="B259" s="5"/>
      <c r="E259" s="45"/>
      <c r="F259" s="5"/>
    </row>
    <row r="260" spans="2:6" x14ac:dyDescent="0.2">
      <c r="B260" s="5"/>
      <c r="E260" s="45"/>
      <c r="F260" s="5"/>
    </row>
    <row r="261" spans="2:6" x14ac:dyDescent="0.2">
      <c r="B261" s="5"/>
      <c r="E261" s="45"/>
      <c r="F261" s="5"/>
    </row>
    <row r="262" spans="2:6" x14ac:dyDescent="0.2">
      <c r="B262" s="5"/>
      <c r="E262" s="45"/>
      <c r="F262" s="5"/>
    </row>
    <row r="263" spans="2:6" x14ac:dyDescent="0.2">
      <c r="B263" s="5"/>
      <c r="E263" s="45"/>
      <c r="F263" s="5"/>
    </row>
    <row r="264" spans="2:6" x14ac:dyDescent="0.2">
      <c r="B264" s="5"/>
      <c r="E264" s="45"/>
      <c r="F264" s="5"/>
    </row>
    <row r="265" spans="2:6" x14ac:dyDescent="0.2">
      <c r="B265" s="5"/>
      <c r="E265" s="45"/>
      <c r="F265" s="5"/>
    </row>
    <row r="266" spans="2:6" x14ac:dyDescent="0.2">
      <c r="B266" s="5"/>
      <c r="E266" s="45"/>
      <c r="F266" s="5"/>
    </row>
    <row r="267" spans="2:6" x14ac:dyDescent="0.2">
      <c r="B267" s="5"/>
      <c r="E267" s="45"/>
      <c r="F267" s="5"/>
    </row>
    <row r="268" spans="2:6" x14ac:dyDescent="0.2">
      <c r="B268" s="5"/>
      <c r="E268" s="45"/>
      <c r="F268" s="5"/>
    </row>
    <row r="269" spans="2:6" x14ac:dyDescent="0.2">
      <c r="B269" s="5"/>
      <c r="E269" s="45"/>
      <c r="F269" s="5"/>
    </row>
    <row r="270" spans="2:6" x14ac:dyDescent="0.2">
      <c r="B270" s="5"/>
      <c r="E270" s="45"/>
      <c r="F270" s="5"/>
    </row>
    <row r="271" spans="2:6" x14ac:dyDescent="0.2">
      <c r="B271" s="5"/>
      <c r="E271" s="45"/>
      <c r="F271" s="5"/>
    </row>
    <row r="272" spans="2:6" x14ac:dyDescent="0.2">
      <c r="B272" s="5"/>
      <c r="E272" s="45"/>
      <c r="F272" s="5"/>
    </row>
    <row r="273" spans="2:6" x14ac:dyDescent="0.2">
      <c r="B273" s="5"/>
      <c r="E273" s="45"/>
      <c r="F273" s="5"/>
    </row>
    <row r="274" spans="2:6" x14ac:dyDescent="0.2">
      <c r="B274" s="5"/>
      <c r="E274" s="45"/>
      <c r="F274" s="5"/>
    </row>
    <row r="275" spans="2:6" x14ac:dyDescent="0.2">
      <c r="B275" s="5"/>
      <c r="E275" s="45"/>
      <c r="F275" s="5"/>
    </row>
    <row r="276" spans="2:6" x14ac:dyDescent="0.2">
      <c r="B276" s="5"/>
      <c r="E276" s="45"/>
      <c r="F276" s="5"/>
    </row>
    <row r="277" spans="2:6" x14ac:dyDescent="0.2">
      <c r="B277" s="5"/>
      <c r="E277" s="45"/>
      <c r="F277" s="5"/>
    </row>
    <row r="278" spans="2:6" x14ac:dyDescent="0.2">
      <c r="B278" s="5"/>
      <c r="E278" s="45"/>
      <c r="F278" s="5"/>
    </row>
    <row r="279" spans="2:6" x14ac:dyDescent="0.2">
      <c r="B279" s="5"/>
      <c r="E279" s="45"/>
      <c r="F279" s="5"/>
    </row>
    <row r="280" spans="2:6" x14ac:dyDescent="0.2">
      <c r="B280" s="5"/>
      <c r="E280" s="45"/>
      <c r="F280" s="5"/>
    </row>
    <row r="281" spans="2:6" x14ac:dyDescent="0.2">
      <c r="B281" s="5"/>
      <c r="E281" s="45"/>
      <c r="F281" s="5"/>
    </row>
    <row r="282" spans="2:6" x14ac:dyDescent="0.2">
      <c r="B282" s="5"/>
      <c r="E282" s="45"/>
      <c r="F282" s="5"/>
    </row>
    <row r="283" spans="2:6" x14ac:dyDescent="0.2">
      <c r="B283" s="5"/>
      <c r="E283" s="45"/>
      <c r="F283" s="5"/>
    </row>
    <row r="284" spans="2:6" x14ac:dyDescent="0.2">
      <c r="B284" s="5"/>
      <c r="E284" s="45"/>
      <c r="F284" s="5"/>
    </row>
    <row r="285" spans="2:6" x14ac:dyDescent="0.2">
      <c r="B285" s="5"/>
      <c r="E285" s="45"/>
      <c r="F285" s="5"/>
    </row>
    <row r="286" spans="2:6" x14ac:dyDescent="0.2">
      <c r="B286" s="5"/>
      <c r="E286" s="45"/>
      <c r="F286" s="5"/>
    </row>
    <row r="287" spans="2:6" x14ac:dyDescent="0.2">
      <c r="B287" s="5"/>
      <c r="E287" s="45"/>
      <c r="F287" s="5"/>
    </row>
    <row r="288" spans="2:6" x14ac:dyDescent="0.2">
      <c r="B288" s="5"/>
      <c r="E288" s="45"/>
      <c r="F288" s="5"/>
    </row>
    <row r="289" spans="2:6" x14ac:dyDescent="0.2">
      <c r="B289" s="5"/>
      <c r="E289" s="45"/>
      <c r="F289" s="5"/>
    </row>
    <row r="290" spans="2:6" x14ac:dyDescent="0.2">
      <c r="B290" s="5"/>
      <c r="E290" s="45"/>
      <c r="F290" s="5"/>
    </row>
    <row r="291" spans="2:6" x14ac:dyDescent="0.2">
      <c r="B291" s="5"/>
      <c r="E291" s="45"/>
      <c r="F291" s="5"/>
    </row>
    <row r="292" spans="2:6" x14ac:dyDescent="0.2">
      <c r="B292" s="5"/>
      <c r="E292" s="45"/>
      <c r="F292" s="5"/>
    </row>
    <row r="293" spans="2:6" x14ac:dyDescent="0.2">
      <c r="B293" s="5"/>
      <c r="E293" s="45"/>
      <c r="F293" s="5"/>
    </row>
    <row r="294" spans="2:6" x14ac:dyDescent="0.2">
      <c r="B294" s="5"/>
      <c r="E294" s="45"/>
      <c r="F294" s="5"/>
    </row>
    <row r="295" spans="2:6" x14ac:dyDescent="0.2">
      <c r="B295" s="5"/>
      <c r="E295" s="45"/>
      <c r="F295" s="5"/>
    </row>
    <row r="296" spans="2:6" x14ac:dyDescent="0.2">
      <c r="B296" s="5"/>
      <c r="E296" s="45"/>
      <c r="F296" s="5"/>
    </row>
    <row r="297" spans="2:6" x14ac:dyDescent="0.2">
      <c r="B297" s="5"/>
      <c r="E297" s="45"/>
      <c r="F297" s="5"/>
    </row>
    <row r="298" spans="2:6" x14ac:dyDescent="0.2">
      <c r="B298" s="5"/>
      <c r="E298" s="45"/>
      <c r="F298" s="5"/>
    </row>
    <row r="299" spans="2:6" x14ac:dyDescent="0.2">
      <c r="B299" s="5"/>
      <c r="E299" s="45"/>
      <c r="F299" s="5"/>
    </row>
    <row r="300" spans="2:6" x14ac:dyDescent="0.2">
      <c r="B300" s="5"/>
      <c r="E300" s="45"/>
      <c r="F300" s="5"/>
    </row>
    <row r="301" spans="2:6" x14ac:dyDescent="0.2">
      <c r="B301" s="5"/>
      <c r="E301" s="45"/>
      <c r="F301" s="5"/>
    </row>
    <row r="302" spans="2:6" x14ac:dyDescent="0.2">
      <c r="B302" s="5"/>
      <c r="E302" s="45"/>
      <c r="F302" s="5"/>
    </row>
    <row r="303" spans="2:6" x14ac:dyDescent="0.2">
      <c r="B303" s="5"/>
      <c r="E303" s="45"/>
      <c r="F303" s="5"/>
    </row>
    <row r="304" spans="2:6" x14ac:dyDescent="0.2">
      <c r="B304" s="5"/>
      <c r="E304" s="45"/>
      <c r="F304" s="5"/>
    </row>
    <row r="305" spans="2:6" x14ac:dyDescent="0.2">
      <c r="B305" s="5"/>
      <c r="E305" s="45"/>
      <c r="F305" s="5"/>
    </row>
    <row r="306" spans="2:6" x14ac:dyDescent="0.2">
      <c r="B306" s="5"/>
      <c r="E306" s="45"/>
      <c r="F306" s="5"/>
    </row>
    <row r="307" spans="2:6" x14ac:dyDescent="0.2">
      <c r="B307" s="5"/>
      <c r="E307" s="45"/>
      <c r="F307" s="5"/>
    </row>
    <row r="308" spans="2:6" x14ac:dyDescent="0.2">
      <c r="B308" s="5"/>
      <c r="E308" s="45"/>
      <c r="F308" s="5"/>
    </row>
    <row r="309" spans="2:6" x14ac:dyDescent="0.2">
      <c r="B309" s="5"/>
      <c r="E309" s="45"/>
      <c r="F309" s="5"/>
    </row>
    <row r="310" spans="2:6" x14ac:dyDescent="0.2">
      <c r="B310" s="5"/>
      <c r="E310" s="45"/>
      <c r="F310" s="5"/>
    </row>
    <row r="311" spans="2:6" x14ac:dyDescent="0.2">
      <c r="B311" s="5"/>
      <c r="E311" s="45"/>
      <c r="F311" s="5"/>
    </row>
    <row r="312" spans="2:6" x14ac:dyDescent="0.2">
      <c r="B312" s="5"/>
      <c r="E312" s="45"/>
      <c r="F312" s="5"/>
    </row>
    <row r="313" spans="2:6" x14ac:dyDescent="0.2">
      <c r="B313" s="5"/>
      <c r="E313" s="45"/>
      <c r="F313" s="5"/>
    </row>
    <row r="314" spans="2:6" x14ac:dyDescent="0.2">
      <c r="B314" s="5"/>
      <c r="E314" s="45"/>
      <c r="F314" s="5"/>
    </row>
    <row r="315" spans="2:6" x14ac:dyDescent="0.2">
      <c r="B315" s="5"/>
      <c r="E315" s="45"/>
      <c r="F315" s="5"/>
    </row>
    <row r="316" spans="2:6" x14ac:dyDescent="0.2">
      <c r="B316" s="5"/>
      <c r="E316" s="45"/>
      <c r="F316" s="5"/>
    </row>
    <row r="317" spans="2:6" x14ac:dyDescent="0.2">
      <c r="B317" s="5"/>
      <c r="E317" s="45"/>
      <c r="F317" s="5"/>
    </row>
    <row r="318" spans="2:6" x14ac:dyDescent="0.2">
      <c r="B318" s="5"/>
      <c r="E318" s="45"/>
      <c r="F318" s="5"/>
    </row>
    <row r="319" spans="2:6" x14ac:dyDescent="0.2">
      <c r="B319" s="5"/>
      <c r="E319" s="45"/>
      <c r="F319" s="5"/>
    </row>
    <row r="320" spans="2:6" x14ac:dyDescent="0.2">
      <c r="B320" s="5"/>
      <c r="E320" s="45"/>
      <c r="F320" s="5"/>
    </row>
    <row r="321" spans="2:6" x14ac:dyDescent="0.2">
      <c r="B321" s="5"/>
      <c r="E321" s="45"/>
      <c r="F321" s="5"/>
    </row>
    <row r="322" spans="2:6" x14ac:dyDescent="0.2">
      <c r="B322" s="5"/>
      <c r="E322" s="45"/>
      <c r="F322" s="5"/>
    </row>
    <row r="323" spans="2:6" x14ac:dyDescent="0.2">
      <c r="B323" s="5"/>
      <c r="E323" s="45"/>
      <c r="F323" s="5"/>
    </row>
    <row r="324" spans="2:6" x14ac:dyDescent="0.2">
      <c r="B324" s="5"/>
      <c r="E324" s="45"/>
      <c r="F324" s="5"/>
    </row>
    <row r="325" spans="2:6" x14ac:dyDescent="0.2">
      <c r="B325" s="5"/>
      <c r="E325" s="45"/>
      <c r="F325" s="5"/>
    </row>
    <row r="326" spans="2:6" x14ac:dyDescent="0.2">
      <c r="B326" s="5"/>
      <c r="E326" s="45"/>
      <c r="F326" s="5"/>
    </row>
    <row r="327" spans="2:6" x14ac:dyDescent="0.2">
      <c r="B327" s="5"/>
      <c r="E327" s="45"/>
      <c r="F327" s="5"/>
    </row>
    <row r="328" spans="2:6" x14ac:dyDescent="0.2">
      <c r="B328" s="5"/>
      <c r="E328" s="45"/>
      <c r="F328" s="5"/>
    </row>
    <row r="329" spans="2:6" x14ac:dyDescent="0.2">
      <c r="B329" s="5"/>
      <c r="E329" s="45"/>
      <c r="F329" s="5"/>
    </row>
    <row r="330" spans="2:6" x14ac:dyDescent="0.2">
      <c r="B330" s="5"/>
      <c r="E330" s="45"/>
      <c r="F330" s="5"/>
    </row>
    <row r="331" spans="2:6" x14ac:dyDescent="0.2">
      <c r="B331" s="5"/>
      <c r="E331" s="45"/>
      <c r="F331" s="5"/>
    </row>
    <row r="332" spans="2:6" x14ac:dyDescent="0.2">
      <c r="B332" s="5"/>
      <c r="E332" s="45"/>
      <c r="F332" s="5"/>
    </row>
    <row r="333" spans="2:6" x14ac:dyDescent="0.2">
      <c r="B333" s="5"/>
      <c r="E333" s="45"/>
      <c r="F333" s="5"/>
    </row>
    <row r="334" spans="2:6" x14ac:dyDescent="0.2">
      <c r="B334" s="5"/>
      <c r="E334" s="45"/>
      <c r="F334" s="5"/>
    </row>
    <row r="335" spans="2:6" x14ac:dyDescent="0.2">
      <c r="B335" s="5"/>
      <c r="E335" s="45"/>
      <c r="F335" s="5"/>
    </row>
    <row r="336" spans="2:6" x14ac:dyDescent="0.2">
      <c r="B336" s="5"/>
      <c r="E336" s="45"/>
      <c r="F336" s="5"/>
    </row>
    <row r="337" spans="2:6" x14ac:dyDescent="0.2">
      <c r="B337" s="5"/>
      <c r="E337" s="45"/>
      <c r="F337" s="5"/>
    </row>
    <row r="338" spans="2:6" x14ac:dyDescent="0.2">
      <c r="B338" s="5"/>
      <c r="E338" s="45"/>
      <c r="F338" s="5"/>
    </row>
    <row r="339" spans="2:6" x14ac:dyDescent="0.2">
      <c r="B339" s="5"/>
      <c r="E339" s="45"/>
      <c r="F339" s="5"/>
    </row>
    <row r="340" spans="2:6" x14ac:dyDescent="0.2">
      <c r="B340" s="5"/>
      <c r="E340" s="45"/>
      <c r="F340" s="5"/>
    </row>
    <row r="341" spans="2:6" x14ac:dyDescent="0.2">
      <c r="B341" s="5"/>
      <c r="E341" s="45"/>
      <c r="F341" s="5"/>
    </row>
    <row r="342" spans="2:6" x14ac:dyDescent="0.2">
      <c r="B342" s="5"/>
      <c r="E342" s="45"/>
      <c r="F342" s="5"/>
    </row>
    <row r="343" spans="2:6" x14ac:dyDescent="0.2">
      <c r="B343" s="5"/>
      <c r="E343" s="45"/>
      <c r="F343" s="5"/>
    </row>
    <row r="344" spans="2:6" x14ac:dyDescent="0.2">
      <c r="B344" s="5"/>
      <c r="E344" s="45"/>
      <c r="F344" s="5"/>
    </row>
    <row r="345" spans="2:6" x14ac:dyDescent="0.2">
      <c r="B345" s="5"/>
      <c r="E345" s="45"/>
      <c r="F345" s="5"/>
    </row>
    <row r="346" spans="2:6" x14ac:dyDescent="0.2">
      <c r="B346" s="5"/>
      <c r="E346" s="45"/>
      <c r="F346" s="5"/>
    </row>
    <row r="347" spans="2:6" x14ac:dyDescent="0.2">
      <c r="B347" s="5"/>
      <c r="E347" s="45"/>
      <c r="F347" s="5"/>
    </row>
    <row r="348" spans="2:6" x14ac:dyDescent="0.2">
      <c r="B348" s="5"/>
      <c r="E348" s="45"/>
      <c r="F348" s="5"/>
    </row>
    <row r="349" spans="2:6" x14ac:dyDescent="0.2">
      <c r="B349" s="5"/>
      <c r="E349" s="45"/>
      <c r="F349" s="5"/>
    </row>
    <row r="350" spans="2:6" x14ac:dyDescent="0.2">
      <c r="B350" s="5"/>
      <c r="E350" s="45"/>
      <c r="F350" s="5"/>
    </row>
    <row r="351" spans="2:6" x14ac:dyDescent="0.2">
      <c r="B351" s="5"/>
      <c r="E351" s="4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/>
    <hyperlink ref="P26" r:id="rId2" display="http://var.astro.cz/oejv/issues/oejv0074.pdf"/>
    <hyperlink ref="P27" r:id="rId3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2023-05-30T08:17:43Z</dcterms:modified>
</cp:coreProperties>
</file>