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268B3EAC-7E6E-405D-BF52-ABC7439BE62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E14" i="1"/>
  <c r="C17" i="1"/>
  <c r="E23" i="1"/>
  <c r="F23" i="1" s="1"/>
  <c r="G23" i="1" s="1"/>
  <c r="I23" i="1" s="1"/>
  <c r="Q23" i="1"/>
  <c r="E22" i="1"/>
  <c r="F22" i="1" s="1"/>
  <c r="G22" i="1" s="1"/>
  <c r="I22" i="1" s="1"/>
  <c r="Q22" i="1"/>
  <c r="R22" i="1"/>
  <c r="E21" i="1"/>
  <c r="F21" i="1" s="1"/>
  <c r="G21" i="1" s="1"/>
  <c r="H21" i="1" s="1"/>
  <c r="Q21" i="1"/>
  <c r="C11" i="1"/>
  <c r="E15" i="1" l="1"/>
  <c r="C12" i="1"/>
  <c r="C16" i="1" l="1"/>
  <c r="D18" i="1" s="1"/>
  <c r="C15" i="1"/>
  <c r="O21" i="1"/>
  <c r="O22" i="1"/>
  <c r="O23" i="1"/>
  <c r="C18" i="1" l="1"/>
  <c r="E16" i="1"/>
  <c r="E17" i="1" s="1"/>
</calcChain>
</file>

<file path=xl/sharedStrings.xml><?xml version="1.0" encoding="utf-8"?>
<sst xmlns="http://schemas.openxmlformats.org/spreadsheetml/2006/main" count="51" uniqueCount="48">
  <si>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</si>
  <si>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</si>
  <si>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</si>
  <si>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</si>
  <si>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</si>
  <si>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</si>
  <si>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</si>
  <si>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</si>
  <si>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</si>
  <si>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</si>
  <si>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</si>
  <si>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</si>
  <si>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</si>
  <si>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</si>
  <si>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</si>
  <si>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</si>
  <si>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</si>
  <si>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</si>
  <si>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</si>
  <si>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</si>
  <si>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</si>
  <si>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</si>
  <si>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</si>
  <si>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</si>
  <si>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</si>
  <si>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</si>
  <si>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</si>
  <si>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</si>
  <si>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</si>
  <si>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</si>
  <si>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</si>
  <si>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</si>
  <si>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</si>
  <si>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</si>
  <si>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</si>
  <si>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</si>
  <si>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</si>
  <si>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</si>
  <si>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 xml:space="preserve">DW And / GSC 3225-0754               </t>
  </si>
  <si>
    <t>not avail</t>
  </si>
  <si>
    <t>OEJV 0107</t>
  </si>
  <si>
    <t>GCVS</t>
  </si>
  <si>
    <t>OEJV</t>
  </si>
  <si>
    <t>I</t>
  </si>
  <si>
    <t>E</t>
  </si>
  <si>
    <t>OEJV 0137</t>
  </si>
  <si>
    <t>Add cycle</t>
  </si>
  <si>
    <t>Old Cycle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</si>
</sst>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0" fillId="0" borderId="0" xfId="0" applyFont="1" applyAlignment="1"/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DW And - O-C Diagr.</a:t>
            </a:r>
          </a:p>
        </c:rich>
      </c:tx>
      <c:layout>
        <c:manualLayout>
          <c:xMode val="edge"/>
          <c:yMode val="edge"/>
          <c:x val="0.381954887218045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  <c:pt idx="2">
                    <c:v>0.02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29673</c:v>
                </c:pt>
                <c:pt idx="2">
                  <c:v>30193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94-4B9B-95C9-544E9DF89F3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29673</c:v>
                </c:pt>
                <c:pt idx="2">
                  <c:v>30193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-1.269000000320375E-2</c:v>
                </c:pt>
                <c:pt idx="2">
                  <c:v>-1.0759999997389968E-2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94-4B9B-95C9-544E9DF89F3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29673</c:v>
                </c:pt>
                <c:pt idx="2">
                  <c:v>30193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D94-4B9B-95C9-544E9DF89F3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29673</c:v>
                </c:pt>
                <c:pt idx="2">
                  <c:v>30193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D94-4B9B-95C9-544E9DF89F3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29673</c:v>
                </c:pt>
                <c:pt idx="2">
                  <c:v>30193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D94-4B9B-95C9-544E9DF89F3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29673</c:v>
                </c:pt>
                <c:pt idx="2">
                  <c:v>30193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D94-4B9B-95C9-544E9DF89F3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29673</c:v>
                </c:pt>
                <c:pt idx="2">
                  <c:v>30193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D94-4B9B-95C9-544E9DF89F3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29673</c:v>
                </c:pt>
                <c:pt idx="2">
                  <c:v>30193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-1.8529161983334499E-5</c:v>
                </c:pt>
                <c:pt idx="1">
                  <c:v>-1.1614132719044486E-2</c:v>
                </c:pt>
                <c:pt idx="2">
                  <c:v>-1.1817338119565897E-2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D94-4B9B-95C9-544E9DF89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2485272"/>
        <c:axId val="1"/>
      </c:scatterChart>
      <c:valAx>
        <c:axId val="77248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24852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360902255639097"/>
          <c:y val="0.92375366568914952"/>
          <c:w val="0.664661654135338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E9A7B5B-E96C-B6F9-2F29-1A6899E988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38</v>
      </c>
    </row>
    <row r="2" spans="1:7" x14ac:dyDescent="0.2">
      <c r="A2" t="s">
        <v>25</v>
      </c>
      <c r="B2" t="s">
        <v>44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36110.39</v>
      </c>
      <c r="D4" s="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>
        <v>36110.39</v>
      </c>
    </row>
    <row r="8" spans="1:7" x14ac:dyDescent="0.2">
      <c r="A8" t="s">
        <v>3</v>
      </c>
      <c r="C8">
        <v>0.62871999999999995</v>
      </c>
      <c r="D8" s="29" t="s">
        <v>40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-1.8529161983334499E-5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SLOPE(INDIRECT($G$11):G992,INDIRECT($F$11):F992)</f>
        <v>-3.9077961638732693E-7</v>
      </c>
      <c r="D12" s="3"/>
      <c r="E12" s="12"/>
    </row>
    <row r="13" spans="1:7" x14ac:dyDescent="0.2">
      <c r="A13" s="12" t="s">
        <v>20</v>
      </c>
      <c r="B13" s="12"/>
      <c r="C13" s="3" t="s">
        <v>14</v>
      </c>
      <c r="D13" s="16" t="s">
        <v>46</v>
      </c>
      <c r="E13" s="13">
        <v>1</v>
      </c>
    </row>
    <row r="14" spans="1:7" x14ac:dyDescent="0.2">
      <c r="A14" s="12"/>
      <c r="B14" s="12"/>
      <c r="C14" s="12"/>
      <c r="D14" s="16" t="s">
        <v>33</v>
      </c>
      <c r="E14" s="17">
        <f ca="1">NOW()+15018.5+$C$9/24</f>
        <v>60094.855308333332</v>
      </c>
    </row>
    <row r="15" spans="1:7" x14ac:dyDescent="0.2">
      <c r="A15" s="14" t="s">
        <v>18</v>
      </c>
      <c r="B15" s="12"/>
      <c r="C15" s="15">
        <f ca="1">(C7+C11)+(C8+C12)*INT(MAX(F21:F3533))</f>
        <v>55093.32114266188</v>
      </c>
      <c r="D15" s="16" t="s">
        <v>47</v>
      </c>
      <c r="E15" s="17">
        <f ca="1">ROUND(2*(E14-$C$7)/$C$8,0)/2+E13</f>
        <v>38149</v>
      </c>
    </row>
    <row r="16" spans="1:7" x14ac:dyDescent="0.2">
      <c r="A16" s="18" t="s">
        <v>4</v>
      </c>
      <c r="B16" s="12"/>
      <c r="C16" s="19">
        <f ca="1">+C8+C12</f>
        <v>0.62871960922038361</v>
      </c>
      <c r="D16" s="16" t="s">
        <v>34</v>
      </c>
      <c r="E16" s="26">
        <f ca="1">ROUND(2*(E14-$C$15)/$C$16,0)/2+E13</f>
        <v>7956</v>
      </c>
    </row>
    <row r="17" spans="1:18" ht="13.5" thickBot="1" x14ac:dyDescent="0.25">
      <c r="A17" s="16" t="s">
        <v>30</v>
      </c>
      <c r="B17" s="12"/>
      <c r="C17" s="12">
        <f>COUNT(C21:C2191)</f>
        <v>3</v>
      </c>
      <c r="D17" s="16" t="s">
        <v>35</v>
      </c>
      <c r="E17" s="20">
        <f ca="1">+$C$15+$C$16*E16-15018.5-$C$9/24</f>
        <v>45077.310186952585</v>
      </c>
    </row>
    <row r="18" spans="1:18" ht="14.25" thickTop="1" thickBot="1" x14ac:dyDescent="0.25">
      <c r="A18" s="18" t="s">
        <v>5</v>
      </c>
      <c r="B18" s="12"/>
      <c r="C18" s="21">
        <f ca="1">+C15</f>
        <v>55093.32114266188</v>
      </c>
      <c r="D18" s="22">
        <f ca="1">+C16</f>
        <v>0.62871960922038361</v>
      </c>
      <c r="E18" s="23" t="s">
        <v>36</v>
      </c>
    </row>
    <row r="19" spans="1:18" ht="13.5" thickTop="1" x14ac:dyDescent="0.2">
      <c r="A19" s="27" t="s">
        <v>37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42</v>
      </c>
      <c r="J20" s="7" t="s">
        <v>19</v>
      </c>
      <c r="K20" s="7" t="s">
        <v>26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</row>
    <row r="21" spans="1:18" x14ac:dyDescent="0.2">
      <c r="A21" t="s">
        <v>12</v>
      </c>
      <c r="C21" s="10">
        <v>36110.39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-1.8529161983334499E-5</v>
      </c>
      <c r="Q21" s="2">
        <f>+C21-15018.5</f>
        <v>21091.89</v>
      </c>
    </row>
    <row r="22" spans="1:18" x14ac:dyDescent="0.2">
      <c r="A22" t="s">
        <v>40</v>
      </c>
      <c r="B22" s="3" t="s">
        <v>43</v>
      </c>
      <c r="C22" s="10">
        <v>54766.385869999998</v>
      </c>
      <c r="D22" s="10">
        <v>1.6000000000000001E-3</v>
      </c>
      <c r="E22">
        <f>+(C22-C$7)/C$8</f>
        <v>29672.979816134368</v>
      </c>
      <c r="F22">
        <f>ROUND(2*E22,0)/2</f>
        <v>29673</v>
      </c>
      <c r="G22">
        <f>+C22-(C$7+F22*C$8)</f>
        <v>-1.269000000320375E-2</v>
      </c>
      <c r="I22">
        <f>+G22</f>
        <v>-1.269000000320375E-2</v>
      </c>
      <c r="O22">
        <f ca="1">+C$11+C$12*$F22</f>
        <v>-1.1614132719044486E-2</v>
      </c>
      <c r="Q22" s="2">
        <f>+C22-15018.5</f>
        <v>39747.885869999998</v>
      </c>
      <c r="R22" t="str">
        <f>IF(ABS(C22-C21)&lt;0.00001,1,"")</f>
        <v/>
      </c>
    </row>
    <row r="23" spans="1:18" x14ac:dyDescent="0.2">
      <c r="A23" s="30" t="s">
        <v>45</v>
      </c>
      <c r="B23" s="31" t="s">
        <v>43</v>
      </c>
      <c r="C23" s="32">
        <v>55093.322200000002</v>
      </c>
      <c r="D23" s="32">
        <v>0.02</v>
      </c>
      <c r="E23">
        <f>+(C23-C$7)/C$8</f>
        <v>30192.982885863348</v>
      </c>
      <c r="F23">
        <f>ROUND(2*E23,0)/2</f>
        <v>30193</v>
      </c>
      <c r="G23">
        <f>+C23-(C$7+F23*C$8)</f>
        <v>-1.0759999997389968E-2</v>
      </c>
      <c r="I23">
        <f>+G23</f>
        <v>-1.0759999997389968E-2</v>
      </c>
      <c r="O23">
        <f ca="1">+C$11+C$12*$F23</f>
        <v>-1.1817338119565897E-2</v>
      </c>
      <c r="Q23" s="2">
        <f>+C23-15018.5</f>
        <v>40074.822200000002</v>
      </c>
    </row>
    <row r="24" spans="1:18" x14ac:dyDescent="0.2">
      <c r="C24" s="10"/>
      <c r="D24" s="10"/>
      <c r="Q24" s="2"/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2023-05-30T08:31:38Z</dcterms:modified>
</cp:coreProperties>
</file>