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8779497-C088-47B4-8C94-118DD244D6C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99" i="1" l="1"/>
  <c r="E99" i="1"/>
  <c r="F99" i="1"/>
  <c r="E33" i="1"/>
  <c r="F33" i="1" s="1"/>
  <c r="G33" i="1" s="1"/>
  <c r="I33" i="1" s="1"/>
  <c r="E57" i="1"/>
  <c r="F57" i="1"/>
  <c r="E59" i="1"/>
  <c r="F59" i="1" s="1"/>
  <c r="G59" i="1" s="1"/>
  <c r="I59" i="1" s="1"/>
  <c r="E61" i="1"/>
  <c r="F61" i="1" s="1"/>
  <c r="G61" i="1" s="1"/>
  <c r="I61" i="1" s="1"/>
  <c r="E64" i="1"/>
  <c r="F64" i="1" s="1"/>
  <c r="G64" i="1" s="1"/>
  <c r="I64" i="1" s="1"/>
  <c r="E65" i="1"/>
  <c r="F65" i="1" s="1"/>
  <c r="G65" i="1" s="1"/>
  <c r="I65" i="1" s="1"/>
  <c r="E66" i="1"/>
  <c r="F66" i="1" s="1"/>
  <c r="G66" i="1" s="1"/>
  <c r="I66" i="1" s="1"/>
  <c r="E71" i="1"/>
  <c r="F71" i="1" s="1"/>
  <c r="G71" i="1" s="1"/>
  <c r="I71" i="1" s="1"/>
  <c r="E21" i="1"/>
  <c r="F21" i="1" s="1"/>
  <c r="G21" i="1" s="1"/>
  <c r="R21" i="1" s="1"/>
  <c r="E22" i="1"/>
  <c r="F22" i="1" s="1"/>
  <c r="G22" i="1" s="1"/>
  <c r="R22" i="1" s="1"/>
  <c r="E23" i="1"/>
  <c r="F23" i="1" s="1"/>
  <c r="G23" i="1" s="1"/>
  <c r="R23" i="1" s="1"/>
  <c r="E24" i="1"/>
  <c r="F24" i="1" s="1"/>
  <c r="G24" i="1" s="1"/>
  <c r="R24" i="1" s="1"/>
  <c r="E25" i="1"/>
  <c r="F25" i="1" s="1"/>
  <c r="G25" i="1" s="1"/>
  <c r="R25" i="1" s="1"/>
  <c r="E26" i="1"/>
  <c r="F26" i="1" s="1"/>
  <c r="G26" i="1" s="1"/>
  <c r="R26" i="1" s="1"/>
  <c r="E27" i="1"/>
  <c r="F27" i="1" s="1"/>
  <c r="G27" i="1" s="1"/>
  <c r="R27" i="1" s="1"/>
  <c r="E28" i="1"/>
  <c r="F28" i="1" s="1"/>
  <c r="G28" i="1" s="1"/>
  <c r="R28" i="1" s="1"/>
  <c r="E29" i="1"/>
  <c r="F29" i="1" s="1"/>
  <c r="G29" i="1" s="1"/>
  <c r="R29" i="1" s="1"/>
  <c r="E31" i="1"/>
  <c r="F31" i="1" s="1"/>
  <c r="G31" i="1" s="1"/>
  <c r="I31" i="1" s="1"/>
  <c r="E82" i="1"/>
  <c r="F82" i="1" s="1"/>
  <c r="G82" i="1" s="1"/>
  <c r="I82" i="1" s="1"/>
  <c r="E84" i="1"/>
  <c r="F84" i="1" s="1"/>
  <c r="G84" i="1" s="1"/>
  <c r="I84" i="1" s="1"/>
  <c r="E86" i="1"/>
  <c r="F86" i="1" s="1"/>
  <c r="G86" i="1" s="1"/>
  <c r="K86" i="1" s="1"/>
  <c r="E89" i="1"/>
  <c r="F89" i="1" s="1"/>
  <c r="G89" i="1" s="1"/>
  <c r="K89" i="1" s="1"/>
  <c r="E85" i="1"/>
  <c r="F85" i="1"/>
  <c r="E90" i="1"/>
  <c r="F90" i="1" s="1"/>
  <c r="G90" i="1" s="1"/>
  <c r="K90" i="1" s="1"/>
  <c r="E91" i="1"/>
  <c r="F91" i="1" s="1"/>
  <c r="G91" i="1" s="1"/>
  <c r="J91" i="1" s="1"/>
  <c r="E92" i="1"/>
  <c r="F92" i="1"/>
  <c r="E94" i="1"/>
  <c r="F94" i="1" s="1"/>
  <c r="G94" i="1" s="1"/>
  <c r="J94" i="1" s="1"/>
  <c r="E98" i="1"/>
  <c r="F98" i="1" s="1"/>
  <c r="G98" i="1" s="1"/>
  <c r="K98" i="1" s="1"/>
  <c r="E96" i="1"/>
  <c r="F96" i="1" s="1"/>
  <c r="G96" i="1" s="1"/>
  <c r="J96" i="1" s="1"/>
  <c r="E83" i="1"/>
  <c r="F83" i="1"/>
  <c r="G83" i="1" s="1"/>
  <c r="K83" i="1" s="1"/>
  <c r="E88" i="1"/>
  <c r="F88" i="1"/>
  <c r="E87" i="1"/>
  <c r="F87" i="1" s="1"/>
  <c r="G87" i="1" s="1"/>
  <c r="K87" i="1" s="1"/>
  <c r="E95" i="1"/>
  <c r="F95" i="1"/>
  <c r="E97" i="1"/>
  <c r="F97" i="1" s="1"/>
  <c r="G97" i="1" s="1"/>
  <c r="K97" i="1" s="1"/>
  <c r="E81" i="1"/>
  <c r="F81" i="1"/>
  <c r="G81" i="1"/>
  <c r="K81" i="1" s="1"/>
  <c r="E30" i="1"/>
  <c r="F30" i="1"/>
  <c r="G30" i="1" s="1"/>
  <c r="H30" i="1" s="1"/>
  <c r="E73" i="1"/>
  <c r="F73" i="1"/>
  <c r="G73" i="1"/>
  <c r="I73" i="1" s="1"/>
  <c r="E74" i="1"/>
  <c r="F74" i="1"/>
  <c r="G74" i="1" s="1"/>
  <c r="I74" i="1" s="1"/>
  <c r="E75" i="1"/>
  <c r="F75" i="1"/>
  <c r="G75" i="1"/>
  <c r="I75" i="1" s="1"/>
  <c r="E76" i="1"/>
  <c r="F76" i="1"/>
  <c r="G76" i="1" s="1"/>
  <c r="I76" i="1" s="1"/>
  <c r="E77" i="1"/>
  <c r="F77" i="1"/>
  <c r="G77" i="1"/>
  <c r="I77" i="1" s="1"/>
  <c r="E78" i="1"/>
  <c r="F78" i="1"/>
  <c r="G78" i="1" s="1"/>
  <c r="I78" i="1" s="1"/>
  <c r="E79" i="1"/>
  <c r="F79" i="1"/>
  <c r="G79" i="1"/>
  <c r="I79" i="1" s="1"/>
  <c r="E80" i="1"/>
  <c r="F80" i="1"/>
  <c r="G80" i="1" s="1"/>
  <c r="I80" i="1" s="1"/>
  <c r="E34" i="1"/>
  <c r="F34" i="1"/>
  <c r="G34" i="1"/>
  <c r="I34" i="1" s="1"/>
  <c r="E35" i="1"/>
  <c r="F35" i="1"/>
  <c r="G35" i="1" s="1"/>
  <c r="I35" i="1" s="1"/>
  <c r="E36" i="1"/>
  <c r="F36" i="1"/>
  <c r="G36" i="1"/>
  <c r="I36" i="1" s="1"/>
  <c r="E37" i="1"/>
  <c r="F37" i="1"/>
  <c r="G37" i="1" s="1"/>
  <c r="I37" i="1" s="1"/>
  <c r="E38" i="1"/>
  <c r="F38" i="1"/>
  <c r="G38" i="1"/>
  <c r="I38" i="1" s="1"/>
  <c r="E39" i="1"/>
  <c r="F39" i="1"/>
  <c r="G39" i="1" s="1"/>
  <c r="I39" i="1" s="1"/>
  <c r="E40" i="1"/>
  <c r="F40" i="1"/>
  <c r="G40" i="1"/>
  <c r="I40" i="1" s="1"/>
  <c r="E41" i="1"/>
  <c r="F41" i="1"/>
  <c r="G41" i="1" s="1"/>
  <c r="I41" i="1" s="1"/>
  <c r="E42" i="1"/>
  <c r="F42" i="1"/>
  <c r="G42" i="1"/>
  <c r="I42" i="1" s="1"/>
  <c r="E43" i="1"/>
  <c r="F43" i="1"/>
  <c r="G43" i="1" s="1"/>
  <c r="I43" i="1" s="1"/>
  <c r="E44" i="1"/>
  <c r="F44" i="1"/>
  <c r="G44" i="1"/>
  <c r="I44" i="1" s="1"/>
  <c r="E45" i="1"/>
  <c r="F45" i="1"/>
  <c r="G45" i="1" s="1"/>
  <c r="I45" i="1" s="1"/>
  <c r="E46" i="1"/>
  <c r="F46" i="1"/>
  <c r="G46" i="1"/>
  <c r="I46" i="1" s="1"/>
  <c r="E47" i="1"/>
  <c r="F47" i="1"/>
  <c r="G47" i="1" s="1"/>
  <c r="I47" i="1" s="1"/>
  <c r="E48" i="1"/>
  <c r="F48" i="1"/>
  <c r="G48" i="1"/>
  <c r="I48" i="1" s="1"/>
  <c r="E49" i="1"/>
  <c r="F49" i="1"/>
  <c r="G49" i="1" s="1"/>
  <c r="I49" i="1" s="1"/>
  <c r="E50" i="1"/>
  <c r="F50" i="1"/>
  <c r="G50" i="1"/>
  <c r="I50" i="1" s="1"/>
  <c r="E52" i="1"/>
  <c r="F52" i="1"/>
  <c r="G52" i="1" s="1"/>
  <c r="I52" i="1" s="1"/>
  <c r="E53" i="1"/>
  <c r="F53" i="1"/>
  <c r="G53" i="1"/>
  <c r="I53" i="1" s="1"/>
  <c r="E54" i="1"/>
  <c r="F54" i="1"/>
  <c r="G54" i="1" s="1"/>
  <c r="I54" i="1" s="1"/>
  <c r="E55" i="1"/>
  <c r="F55" i="1"/>
  <c r="G55" i="1"/>
  <c r="I55" i="1" s="1"/>
  <c r="E56" i="1"/>
  <c r="F56" i="1"/>
  <c r="G56" i="1" s="1"/>
  <c r="I56" i="1" s="1"/>
  <c r="E62" i="1"/>
  <c r="F62" i="1"/>
  <c r="G62" i="1"/>
  <c r="I62" i="1" s="1"/>
  <c r="E67" i="1"/>
  <c r="F67" i="1"/>
  <c r="G67" i="1" s="1"/>
  <c r="I67" i="1" s="1"/>
  <c r="E68" i="1"/>
  <c r="F68" i="1"/>
  <c r="G68" i="1"/>
  <c r="I68" i="1" s="1"/>
  <c r="E69" i="1"/>
  <c r="F69" i="1"/>
  <c r="G69" i="1" s="1"/>
  <c r="I69" i="1" s="1"/>
  <c r="E70" i="1"/>
  <c r="F70" i="1"/>
  <c r="G70" i="1"/>
  <c r="I70" i="1" s="1"/>
  <c r="E72" i="1"/>
  <c r="F72" i="1"/>
  <c r="G72" i="1" s="1"/>
  <c r="I72" i="1" s="1"/>
  <c r="D9" i="1"/>
  <c r="C9" i="1"/>
  <c r="Q21" i="1"/>
  <c r="Q22" i="1"/>
  <c r="Q23" i="1"/>
  <c r="Q24" i="1"/>
  <c r="Q25" i="1"/>
  <c r="Q26" i="1"/>
  <c r="Q27" i="1"/>
  <c r="Q28" i="1"/>
  <c r="Q29" i="1"/>
  <c r="Q31" i="1"/>
  <c r="Q32" i="1"/>
  <c r="Q33" i="1"/>
  <c r="Q51" i="1"/>
  <c r="Q57" i="1"/>
  <c r="Q58" i="1"/>
  <c r="Q59" i="1"/>
  <c r="Q60" i="1"/>
  <c r="Q61" i="1"/>
  <c r="Q63" i="1"/>
  <c r="Q64" i="1"/>
  <c r="Q65" i="1"/>
  <c r="Q66" i="1"/>
  <c r="Q71" i="1"/>
  <c r="Q82" i="1"/>
  <c r="Q84" i="1"/>
  <c r="Q85" i="1"/>
  <c r="Q86" i="1"/>
  <c r="Q87" i="1"/>
  <c r="Q89" i="1"/>
  <c r="Q93" i="1"/>
  <c r="G51" i="2"/>
  <c r="C51" i="2"/>
  <c r="E51" i="2"/>
  <c r="G50" i="2"/>
  <c r="C50" i="2" s="1"/>
  <c r="E50" i="2" s="1"/>
  <c r="G49" i="2"/>
  <c r="C49" i="2" s="1"/>
  <c r="E49" i="2" s="1"/>
  <c r="G48" i="2"/>
  <c r="C48" i="2"/>
  <c r="E48" i="2" s="1"/>
  <c r="G47" i="2"/>
  <c r="C47" i="2" s="1"/>
  <c r="E47" i="2" s="1"/>
  <c r="G81" i="2"/>
  <c r="C81" i="2"/>
  <c r="G46" i="2"/>
  <c r="C46" i="2"/>
  <c r="E46" i="2" s="1"/>
  <c r="G45" i="2"/>
  <c r="C45" i="2" s="1"/>
  <c r="E45" i="2" s="1"/>
  <c r="G44" i="2"/>
  <c r="C44" i="2"/>
  <c r="G80" i="2"/>
  <c r="C80" i="2" s="1"/>
  <c r="E80" i="2" s="1"/>
  <c r="G79" i="2"/>
  <c r="C79" i="2" s="1"/>
  <c r="E79" i="2" s="1"/>
  <c r="G78" i="2"/>
  <c r="C78" i="2"/>
  <c r="E78" i="2"/>
  <c r="G77" i="2"/>
  <c r="C77" i="2"/>
  <c r="E77" i="2" s="1"/>
  <c r="G76" i="2"/>
  <c r="C76" i="2" s="1"/>
  <c r="E76" i="2" s="1"/>
  <c r="G43" i="2"/>
  <c r="C43" i="2"/>
  <c r="E43" i="2" s="1"/>
  <c r="G75" i="2"/>
  <c r="C75" i="2" s="1"/>
  <c r="E75" i="2" s="1"/>
  <c r="G42" i="2"/>
  <c r="C42" i="2"/>
  <c r="E42" i="2"/>
  <c r="G41" i="2"/>
  <c r="C41" i="2" s="1"/>
  <c r="E41" i="2" s="1"/>
  <c r="G40" i="2"/>
  <c r="C40" i="2" s="1"/>
  <c r="E40" i="2" s="1"/>
  <c r="G39" i="2"/>
  <c r="C39" i="2"/>
  <c r="E39" i="2"/>
  <c r="G38" i="2"/>
  <c r="C38" i="2"/>
  <c r="E38" i="2" s="1"/>
  <c r="G37" i="2"/>
  <c r="C37" i="2"/>
  <c r="E37" i="2"/>
  <c r="G36" i="2"/>
  <c r="C36" i="2"/>
  <c r="E36" i="2" s="1"/>
  <c r="G74" i="2"/>
  <c r="C74" i="2" s="1"/>
  <c r="E74" i="2" s="1"/>
  <c r="G35" i="2"/>
  <c r="C35" i="2"/>
  <c r="E35" i="2"/>
  <c r="G34" i="2"/>
  <c r="C34" i="2" s="1"/>
  <c r="E34" i="2" s="1"/>
  <c r="G33" i="2"/>
  <c r="C33" i="2" s="1"/>
  <c r="E33" i="2" s="1"/>
  <c r="G32" i="2"/>
  <c r="C32" i="2"/>
  <c r="E32" i="2"/>
  <c r="G73" i="2"/>
  <c r="C73" i="2"/>
  <c r="E73" i="2" s="1"/>
  <c r="G72" i="2"/>
  <c r="C72" i="2"/>
  <c r="E72" i="2"/>
  <c r="G71" i="2"/>
  <c r="C71" i="2"/>
  <c r="E71" i="2" s="1"/>
  <c r="G70" i="2"/>
  <c r="C70" i="2" s="1"/>
  <c r="E70" i="2" s="1"/>
  <c r="G31" i="2"/>
  <c r="C31" i="2"/>
  <c r="E31" i="2"/>
  <c r="G69" i="2"/>
  <c r="C69" i="2"/>
  <c r="E69" i="2" s="1"/>
  <c r="G68" i="2"/>
  <c r="C68" i="2" s="1"/>
  <c r="E68" i="2" s="1"/>
  <c r="G67" i="2"/>
  <c r="C67" i="2"/>
  <c r="G66" i="2"/>
  <c r="C66" i="2" s="1"/>
  <c r="E66" i="2" s="1"/>
  <c r="G65" i="2"/>
  <c r="C65" i="2" s="1"/>
  <c r="E65" i="2" s="1"/>
  <c r="G30" i="2"/>
  <c r="C30" i="2"/>
  <c r="E30" i="2"/>
  <c r="G29" i="2"/>
  <c r="C29" i="2" s="1"/>
  <c r="E29" i="2" s="1"/>
  <c r="G28" i="2"/>
  <c r="C28" i="2" s="1"/>
  <c r="E28" i="2" s="1"/>
  <c r="G27" i="2"/>
  <c r="C27" i="2"/>
  <c r="E27" i="2"/>
  <c r="G64" i="2"/>
  <c r="C64" i="2"/>
  <c r="G26" i="2"/>
  <c r="C26" i="2" s="1"/>
  <c r="E26" i="2" s="1"/>
  <c r="G25" i="2"/>
  <c r="C25" i="2"/>
  <c r="E25" i="2"/>
  <c r="G24" i="2"/>
  <c r="C24" i="2"/>
  <c r="E24" i="2" s="1"/>
  <c r="G23" i="2"/>
  <c r="C23" i="2"/>
  <c r="E23" i="2"/>
  <c r="G22" i="2"/>
  <c r="C22" i="2"/>
  <c r="E22" i="2" s="1"/>
  <c r="G21" i="2"/>
  <c r="C21" i="2" s="1"/>
  <c r="E21" i="2" s="1"/>
  <c r="G20" i="2"/>
  <c r="C20" i="2"/>
  <c r="E20" i="2"/>
  <c r="G19" i="2"/>
  <c r="C19" i="2" s="1"/>
  <c r="E19" i="2" s="1"/>
  <c r="G18" i="2"/>
  <c r="C18" i="2" s="1"/>
  <c r="E18" i="2" s="1"/>
  <c r="G17" i="2"/>
  <c r="C17" i="2"/>
  <c r="E17" i="2"/>
  <c r="G16" i="2"/>
  <c r="C16" i="2"/>
  <c r="E16" i="2" s="1"/>
  <c r="G15" i="2"/>
  <c r="C15" i="2"/>
  <c r="E15" i="2"/>
  <c r="G14" i="2"/>
  <c r="C14" i="2"/>
  <c r="E14" i="2" s="1"/>
  <c r="G13" i="2"/>
  <c r="C13" i="2" s="1"/>
  <c r="E13" i="2" s="1"/>
  <c r="G12" i="2"/>
  <c r="C12" i="2"/>
  <c r="E12" i="2"/>
  <c r="G63" i="2"/>
  <c r="C63" i="2" s="1"/>
  <c r="E63" i="2" s="1"/>
  <c r="G62" i="2"/>
  <c r="C62" i="2" s="1"/>
  <c r="E62" i="2" s="1"/>
  <c r="G61" i="2"/>
  <c r="C61" i="2"/>
  <c r="E61" i="2"/>
  <c r="G11" i="2"/>
  <c r="C11" i="2" s="1"/>
  <c r="E11" i="2" s="1"/>
  <c r="G60" i="2"/>
  <c r="C60" i="2" s="1"/>
  <c r="E60" i="2" s="1"/>
  <c r="G59" i="2"/>
  <c r="C59" i="2"/>
  <c r="E59" i="2"/>
  <c r="G58" i="2"/>
  <c r="C58" i="2"/>
  <c r="E58" i="2" s="1"/>
  <c r="G57" i="2"/>
  <c r="C57" i="2"/>
  <c r="E57" i="2"/>
  <c r="G56" i="2"/>
  <c r="C56" i="2"/>
  <c r="E56" i="2" s="1"/>
  <c r="G55" i="2"/>
  <c r="C55" i="2" s="1"/>
  <c r="E55" i="2" s="1"/>
  <c r="G54" i="2"/>
  <c r="C54" i="2"/>
  <c r="E54" i="2"/>
  <c r="G53" i="2"/>
  <c r="C53" i="2" s="1"/>
  <c r="E53" i="2" s="1"/>
  <c r="G52" i="2"/>
  <c r="C52" i="2" s="1"/>
  <c r="E52" i="2" s="1"/>
  <c r="H51" i="2"/>
  <c r="B51" i="2" s="1"/>
  <c r="F51" i="2"/>
  <c r="D51" i="2"/>
  <c r="A51" i="2"/>
  <c r="H50" i="2"/>
  <c r="B50" i="2" s="1"/>
  <c r="F50" i="2"/>
  <c r="D50" i="2"/>
  <c r="A50" i="2"/>
  <c r="H49" i="2"/>
  <c r="B49" i="2" s="1"/>
  <c r="F49" i="2"/>
  <c r="D49" i="2" s="1"/>
  <c r="A49" i="2"/>
  <c r="H48" i="2"/>
  <c r="B48" i="2"/>
  <c r="F48" i="2"/>
  <c r="D48" i="2"/>
  <c r="A48" i="2"/>
  <c r="H47" i="2"/>
  <c r="B47" i="2" s="1"/>
  <c r="D47" i="2"/>
  <c r="A47" i="2"/>
  <c r="H81" i="2"/>
  <c r="D81" i="2"/>
  <c r="B81" i="2"/>
  <c r="A81" i="2"/>
  <c r="H46" i="2"/>
  <c r="B46" i="2" s="1"/>
  <c r="D46" i="2"/>
  <c r="A46" i="2"/>
  <c r="H45" i="2"/>
  <c r="D45" i="2"/>
  <c r="B45" i="2"/>
  <c r="A45" i="2"/>
  <c r="H44" i="2"/>
  <c r="B44" i="2" s="1"/>
  <c r="D44" i="2"/>
  <c r="A44" i="2"/>
  <c r="H80" i="2"/>
  <c r="D80" i="2"/>
  <c r="B80" i="2"/>
  <c r="A80" i="2"/>
  <c r="H79" i="2"/>
  <c r="B79" i="2" s="1"/>
  <c r="D79" i="2"/>
  <c r="A79" i="2"/>
  <c r="H78" i="2"/>
  <c r="D78" i="2"/>
  <c r="B78" i="2"/>
  <c r="A78" i="2"/>
  <c r="H77" i="2"/>
  <c r="B77" i="2" s="1"/>
  <c r="D77" i="2"/>
  <c r="A77" i="2"/>
  <c r="H76" i="2"/>
  <c r="D76" i="2"/>
  <c r="B76" i="2"/>
  <c r="A76" i="2"/>
  <c r="H43" i="2"/>
  <c r="B43" i="2" s="1"/>
  <c r="D43" i="2"/>
  <c r="A43" i="2"/>
  <c r="H75" i="2"/>
  <c r="D75" i="2"/>
  <c r="B75" i="2"/>
  <c r="A75" i="2"/>
  <c r="H42" i="2"/>
  <c r="B42" i="2" s="1"/>
  <c r="D42" i="2"/>
  <c r="A42" i="2"/>
  <c r="H41" i="2"/>
  <c r="D41" i="2"/>
  <c r="B41" i="2"/>
  <c r="A41" i="2"/>
  <c r="H40" i="2"/>
  <c r="B40" i="2" s="1"/>
  <c r="D40" i="2"/>
  <c r="A40" i="2"/>
  <c r="H39" i="2"/>
  <c r="D39" i="2"/>
  <c r="B39" i="2"/>
  <c r="A39" i="2"/>
  <c r="H38" i="2"/>
  <c r="B38" i="2" s="1"/>
  <c r="D38" i="2"/>
  <c r="A38" i="2"/>
  <c r="H37" i="2"/>
  <c r="D37" i="2"/>
  <c r="B37" i="2"/>
  <c r="A37" i="2"/>
  <c r="H36" i="2"/>
  <c r="B36" i="2" s="1"/>
  <c r="D36" i="2"/>
  <c r="A36" i="2"/>
  <c r="H74" i="2"/>
  <c r="D74" i="2"/>
  <c r="B74" i="2"/>
  <c r="A74" i="2"/>
  <c r="H35" i="2"/>
  <c r="B35" i="2" s="1"/>
  <c r="D35" i="2"/>
  <c r="A35" i="2"/>
  <c r="H34" i="2"/>
  <c r="D34" i="2"/>
  <c r="B34" i="2"/>
  <c r="A34" i="2"/>
  <c r="H33" i="2"/>
  <c r="B33" i="2" s="1"/>
  <c r="D33" i="2"/>
  <c r="A33" i="2"/>
  <c r="H32" i="2"/>
  <c r="D32" i="2"/>
  <c r="B32" i="2"/>
  <c r="A32" i="2"/>
  <c r="H73" i="2"/>
  <c r="B73" i="2" s="1"/>
  <c r="D73" i="2"/>
  <c r="A73" i="2"/>
  <c r="H72" i="2"/>
  <c r="D72" i="2"/>
  <c r="B72" i="2"/>
  <c r="A72" i="2"/>
  <c r="H71" i="2"/>
  <c r="B71" i="2" s="1"/>
  <c r="D71" i="2"/>
  <c r="A71" i="2"/>
  <c r="H70" i="2"/>
  <c r="D70" i="2"/>
  <c r="B70" i="2"/>
  <c r="A70" i="2"/>
  <c r="H31" i="2"/>
  <c r="B31" i="2" s="1"/>
  <c r="D31" i="2"/>
  <c r="A31" i="2"/>
  <c r="H69" i="2"/>
  <c r="D69" i="2"/>
  <c r="B69" i="2"/>
  <c r="A69" i="2"/>
  <c r="H68" i="2"/>
  <c r="B68" i="2" s="1"/>
  <c r="D68" i="2"/>
  <c r="A68" i="2"/>
  <c r="H67" i="2"/>
  <c r="D67" i="2"/>
  <c r="B67" i="2"/>
  <c r="A67" i="2"/>
  <c r="H66" i="2"/>
  <c r="B66" i="2" s="1"/>
  <c r="D66" i="2"/>
  <c r="A66" i="2"/>
  <c r="H65" i="2"/>
  <c r="D65" i="2"/>
  <c r="B65" i="2"/>
  <c r="A65" i="2"/>
  <c r="H30" i="2"/>
  <c r="B30" i="2" s="1"/>
  <c r="D30" i="2"/>
  <c r="A30" i="2"/>
  <c r="H29" i="2"/>
  <c r="D29" i="2"/>
  <c r="B29" i="2"/>
  <c r="A29" i="2"/>
  <c r="H28" i="2"/>
  <c r="B28" i="2" s="1"/>
  <c r="D28" i="2"/>
  <c r="A28" i="2"/>
  <c r="H27" i="2"/>
  <c r="D27" i="2"/>
  <c r="B27" i="2"/>
  <c r="A27" i="2"/>
  <c r="H64" i="2"/>
  <c r="B64" i="2" s="1"/>
  <c r="D64" i="2"/>
  <c r="A64" i="2"/>
  <c r="H26" i="2"/>
  <c r="D26" i="2"/>
  <c r="B26" i="2"/>
  <c r="A26" i="2"/>
  <c r="H25" i="2"/>
  <c r="B25" i="2" s="1"/>
  <c r="D25" i="2"/>
  <c r="A25" i="2"/>
  <c r="H24" i="2"/>
  <c r="D24" i="2"/>
  <c r="B24" i="2"/>
  <c r="A24" i="2"/>
  <c r="H23" i="2"/>
  <c r="B23" i="2" s="1"/>
  <c r="D23" i="2"/>
  <c r="A23" i="2"/>
  <c r="H22" i="2"/>
  <c r="D22" i="2"/>
  <c r="B22" i="2"/>
  <c r="A22" i="2"/>
  <c r="H21" i="2"/>
  <c r="B21" i="2" s="1"/>
  <c r="D21" i="2"/>
  <c r="A21" i="2"/>
  <c r="H20" i="2"/>
  <c r="B20" i="2"/>
  <c r="D20" i="2"/>
  <c r="A20" i="2"/>
  <c r="H19" i="2"/>
  <c r="B19" i="2" s="1"/>
  <c r="D19" i="2"/>
  <c r="A19" i="2"/>
  <c r="H18" i="2"/>
  <c r="B18" i="2"/>
  <c r="D18" i="2"/>
  <c r="A18" i="2"/>
  <c r="H17" i="2"/>
  <c r="B17" i="2" s="1"/>
  <c r="D17" i="2"/>
  <c r="A17" i="2"/>
  <c r="H16" i="2"/>
  <c r="D16" i="2"/>
  <c r="B16" i="2"/>
  <c r="A16" i="2"/>
  <c r="H15" i="2"/>
  <c r="B15" i="2" s="1"/>
  <c r="D15" i="2"/>
  <c r="A15" i="2"/>
  <c r="H14" i="2"/>
  <c r="D14" i="2"/>
  <c r="B14" i="2"/>
  <c r="A14" i="2"/>
  <c r="H13" i="2"/>
  <c r="B13" i="2" s="1"/>
  <c r="D13" i="2"/>
  <c r="A13" i="2"/>
  <c r="H12" i="2"/>
  <c r="B12" i="2"/>
  <c r="D12" i="2"/>
  <c r="A12" i="2"/>
  <c r="H63" i="2"/>
  <c r="B63" i="2" s="1"/>
  <c r="D63" i="2"/>
  <c r="A63" i="2"/>
  <c r="H62" i="2"/>
  <c r="B62" i="2"/>
  <c r="D62" i="2"/>
  <c r="A62" i="2"/>
  <c r="H61" i="2"/>
  <c r="B61" i="2" s="1"/>
  <c r="D61" i="2"/>
  <c r="A61" i="2"/>
  <c r="H11" i="2"/>
  <c r="B11" i="2"/>
  <c r="D11" i="2"/>
  <c r="A11" i="2"/>
  <c r="H60" i="2"/>
  <c r="B60" i="2" s="1"/>
  <c r="D60" i="2"/>
  <c r="A60" i="2"/>
  <c r="H59" i="2"/>
  <c r="B59" i="2"/>
  <c r="D59" i="2"/>
  <c r="A59" i="2"/>
  <c r="H58" i="2"/>
  <c r="B58" i="2" s="1"/>
  <c r="D58" i="2"/>
  <c r="A58" i="2"/>
  <c r="H57" i="2"/>
  <c r="B57" i="2"/>
  <c r="D57" i="2"/>
  <c r="A57" i="2"/>
  <c r="H56" i="2"/>
  <c r="B56" i="2" s="1"/>
  <c r="D56" i="2"/>
  <c r="A56" i="2"/>
  <c r="H55" i="2"/>
  <c r="B55" i="2"/>
  <c r="D55" i="2"/>
  <c r="A55" i="2"/>
  <c r="H54" i="2"/>
  <c r="B54" i="2" s="1"/>
  <c r="D54" i="2"/>
  <c r="A54" i="2"/>
  <c r="H53" i="2"/>
  <c r="B53" i="2"/>
  <c r="D53" i="2"/>
  <c r="A53" i="2"/>
  <c r="H52" i="2"/>
  <c r="B52" i="2" s="1"/>
  <c r="D52" i="2"/>
  <c r="A52" i="2"/>
  <c r="Q94" i="1"/>
  <c r="Q95" i="1"/>
  <c r="Q96" i="1"/>
  <c r="Q97" i="1"/>
  <c r="Q98" i="1"/>
  <c r="F16" i="1"/>
  <c r="F17" i="1" s="1"/>
  <c r="C17" i="1"/>
  <c r="Q81" i="1"/>
  <c r="Q83" i="1"/>
  <c r="Q88" i="1"/>
  <c r="Q92" i="1"/>
  <c r="Q91" i="1"/>
  <c r="Q90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2" i="1"/>
  <c r="Q53" i="1"/>
  <c r="Q54" i="1"/>
  <c r="Q55" i="1"/>
  <c r="Q56" i="1"/>
  <c r="Q62" i="1"/>
  <c r="Q67" i="1"/>
  <c r="Q68" i="1"/>
  <c r="Q69" i="1"/>
  <c r="Q70" i="1"/>
  <c r="Q72" i="1"/>
  <c r="Q73" i="1"/>
  <c r="Q74" i="1"/>
  <c r="Q75" i="1"/>
  <c r="Q76" i="1"/>
  <c r="Q77" i="1"/>
  <c r="Q78" i="1"/>
  <c r="Q79" i="1"/>
  <c r="Q80" i="1"/>
  <c r="Q30" i="1"/>
  <c r="E51" i="1"/>
  <c r="E64" i="2" s="1"/>
  <c r="E58" i="1"/>
  <c r="G57" i="1"/>
  <c r="I57" i="1" s="1"/>
  <c r="E93" i="1"/>
  <c r="F93" i="1" s="1"/>
  <c r="G93" i="1" s="1"/>
  <c r="K93" i="1" s="1"/>
  <c r="G85" i="1"/>
  <c r="G92" i="1"/>
  <c r="J92" i="1" s="1"/>
  <c r="G88" i="1"/>
  <c r="K88" i="1"/>
  <c r="F51" i="1"/>
  <c r="G51" i="1" s="1"/>
  <c r="I51" i="1" s="1"/>
  <c r="E32" i="1"/>
  <c r="F32" i="1"/>
  <c r="G32" i="1" s="1"/>
  <c r="I32" i="1" s="1"/>
  <c r="G99" i="1"/>
  <c r="K99" i="1"/>
  <c r="G95" i="1"/>
  <c r="K95" i="1" s="1"/>
  <c r="E63" i="1"/>
  <c r="F63" i="1" s="1"/>
  <c r="G63" i="1" s="1"/>
  <c r="I63" i="1" s="1"/>
  <c r="E60" i="1"/>
  <c r="F60" i="1" s="1"/>
  <c r="G60" i="1" s="1"/>
  <c r="I60" i="1" s="1"/>
  <c r="F58" i="1"/>
  <c r="G58" i="1" s="1"/>
  <c r="I58" i="1" s="1"/>
  <c r="E81" i="2"/>
  <c r="K85" i="1"/>
  <c r="C11" i="1"/>
  <c r="C12" i="1"/>
  <c r="C16" i="1" l="1"/>
  <c r="D18" i="1" s="1"/>
  <c r="O23" i="1"/>
  <c r="O99" i="1"/>
  <c r="O21" i="1"/>
  <c r="O22" i="1"/>
  <c r="O91" i="1"/>
  <c r="O88" i="1"/>
  <c r="O70" i="1"/>
  <c r="O58" i="1"/>
  <c r="O33" i="1"/>
  <c r="O57" i="1"/>
  <c r="O81" i="1"/>
  <c r="C15" i="1"/>
  <c r="O87" i="1"/>
  <c r="O27" i="1"/>
  <c r="O24" i="1"/>
  <c r="O25" i="1"/>
  <c r="O26" i="1"/>
  <c r="O72" i="1"/>
  <c r="O94" i="1"/>
  <c r="O75" i="1"/>
  <c r="O98" i="1"/>
  <c r="O84" i="1"/>
  <c r="O93" i="1"/>
  <c r="O32" i="1"/>
  <c r="O28" i="1"/>
  <c r="O29" i="1"/>
  <c r="O31" i="1"/>
  <c r="O90" i="1"/>
  <c r="O74" i="1"/>
  <c r="O79" i="1"/>
  <c r="O96" i="1"/>
  <c r="O82" i="1"/>
  <c r="O73" i="1"/>
  <c r="O51" i="1"/>
  <c r="O71" i="1"/>
  <c r="O86" i="1"/>
  <c r="O95" i="1"/>
  <c r="O59" i="1"/>
  <c r="O60" i="1"/>
  <c r="O61" i="1"/>
  <c r="O80" i="1"/>
  <c r="O69" i="1"/>
  <c r="O76" i="1"/>
  <c r="O92" i="1"/>
  <c r="O89" i="1"/>
  <c r="O63" i="1"/>
  <c r="O64" i="1"/>
  <c r="O65" i="1"/>
  <c r="O66" i="1"/>
  <c r="O97" i="1"/>
  <c r="O78" i="1"/>
  <c r="O83" i="1"/>
  <c r="O85" i="1"/>
  <c r="O77" i="1"/>
  <c r="E67" i="2"/>
  <c r="E44" i="2"/>
  <c r="F18" i="1" l="1"/>
  <c r="F19" i="1" s="1"/>
  <c r="C18" i="1"/>
</calcChain>
</file>

<file path=xl/sharedStrings.xml><?xml version="1.0" encoding="utf-8"?>
<sst xmlns="http://schemas.openxmlformats.org/spreadsheetml/2006/main" count="794" uniqueCount="361">
  <si>
    <t>IBVS 6196</t>
  </si>
  <si>
    <t>0.0001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</si>
  <si>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</si>
  <si>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</si>
  <si>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</si>
  <si>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</si>
  <si>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</si>
  <si>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</si>
  <si>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</si>
  <si>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</si>
  <si>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</si>
  <si>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</si>
  <si>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</si>
  <si>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</si>
  <si>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</si>
  <si>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</si>
  <si>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</si>
  <si>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</si>
  <si>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</si>
  <si>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</si>
  <si>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</si>
  <si>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</si>
  <si>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</si>
  <si>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</si>
  <si>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</si>
  <si>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</si>
  <si>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</si>
  <si>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</si>
  <si>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Bull.49</t>
  </si>
  <si>
    <t>B</t>
  </si>
  <si>
    <t>BBSAG Bull.50</t>
  </si>
  <si>
    <t>BBSAG Bull.51</t>
  </si>
  <si>
    <t>BBSAG Bull.56</t>
  </si>
  <si>
    <t>Elias D</t>
  </si>
  <si>
    <t>BBSAG Bull.57</t>
  </si>
  <si>
    <t>BBSAG Bull.59</t>
  </si>
  <si>
    <t>BBSAG Bull.60</t>
  </si>
  <si>
    <t>BBSAG Bull.62</t>
  </si>
  <si>
    <t>BBSAG Bull.63</t>
  </si>
  <si>
    <t>Andrakakou M</t>
  </si>
  <si>
    <t>BBSAG Bull.64</t>
  </si>
  <si>
    <t>BBSAG Bull.69</t>
  </si>
  <si>
    <t>BBSAG Bull.70</t>
  </si>
  <si>
    <t>BBSAG Bull.73</t>
  </si>
  <si>
    <t>BBSAG Bull.84</t>
  </si>
  <si>
    <t>BBSAG Bull.90</t>
  </si>
  <si>
    <t>BBSAG Bull.92</t>
  </si>
  <si>
    <t>BBSAG Bull.96</t>
  </si>
  <si>
    <t>BBSAG Bull.99</t>
  </si>
  <si>
    <t>BBSAG Bull.110</t>
  </si>
  <si>
    <t>Paschke A</t>
  </si>
  <si>
    <t>BBSAG Bull.112</t>
  </si>
  <si>
    <t>BBSAG Bull.114</t>
  </si>
  <si>
    <t>Kohl M</t>
  </si>
  <si>
    <t>BBSAG Bull.116</t>
  </si>
  <si>
    <t>BBSAG Bull.118</t>
  </si>
  <si>
    <t>II</t>
  </si>
  <si>
    <t>IBVS 5603</t>
  </si>
  <si>
    <t>I</t>
  </si>
  <si>
    <t>EX And / gsc 3642-2010</t>
  </si>
  <si>
    <t># of data points:</t>
  </si>
  <si>
    <t>IBVS 5731</t>
  </si>
  <si>
    <t>IBVS 5761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</si>
  <si>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</si>
  <si>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</si>
  <si>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</si>
  <si>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</si>
  <si>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</si>
  <si>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</si>
  <si>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</si>
  <si>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</si>
  <si>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vis</t>
  </si>
  <si>
    <t>Add cycle</t>
  </si>
  <si>
    <t>Old Cycle</t>
  </si>
  <si>
    <t>IBVS 6042</t>
  </si>
  <si>
    <t>OEJV 0160</t>
  </si>
  <si>
    <t>IBVS 6070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</si>
  <si>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</si>
  <si>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</si>
  <si>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</si>
  <si>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</si>
  <si>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</si>
  <si>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</si>
  <si>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</si>
  <si>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</si>
  <si>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</si>
  <si>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</si>
  <si>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</si>
  <si>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2435747.43 </t>
  </si>
  <si>
    <t> 30.09.1956 22:19 </t>
  </si>
  <si>
    <t> -0.14 </t>
  </si>
  <si>
    <t>P </t>
  </si>
  <si>
    <t> G.Romano </t>
  </si>
  <si>
    <t> MSAI 31.23 </t>
  </si>
  <si>
    <t>2436072.37 </t>
  </si>
  <si>
    <t> 21.08.1957 20:52 </t>
  </si>
  <si>
    <t> -0.07 </t>
  </si>
  <si>
    <t>2436080.44 </t>
  </si>
  <si>
    <t> 29.08.1957 22:33 </t>
  </si>
  <si>
    <t> -0.16 </t>
  </si>
  <si>
    <t>2436436.36 </t>
  </si>
  <si>
    <t> 20.08.1958 20:38 </t>
  </si>
  <si>
    <t> -0.13 </t>
  </si>
  <si>
    <t>2436454.40 </t>
  </si>
  <si>
    <t> 07.09.1958 21:36 </t>
  </si>
  <si>
    <t> -0.05 </t>
  </si>
  <si>
    <t>2436544.21 </t>
  </si>
  <si>
    <t> 06.12.1958 17:02 </t>
  </si>
  <si>
    <t> -0.02 </t>
  </si>
  <si>
    <t>2436570.25 </t>
  </si>
  <si>
    <t> 01.01.1959 18:00 </t>
  </si>
  <si>
    <t> -0.10 </t>
  </si>
  <si>
    <t>2436805.35 </t>
  </si>
  <si>
    <t> 24.08.1959 20:24 </t>
  </si>
  <si>
    <t> -0.08 </t>
  </si>
  <si>
    <t>2436813.47 </t>
  </si>
  <si>
    <t> 01.09.1959 23:16 </t>
  </si>
  <si>
    <t> -0.12 </t>
  </si>
  <si>
    <t>2436818.40 </t>
  </si>
  <si>
    <t> 06.09.1959 21:36 </t>
  </si>
  <si>
    <t> -0.09 </t>
  </si>
  <si>
    <t>2444135.334 </t>
  </si>
  <si>
    <t> 18.09.1979 20:00 </t>
  </si>
  <si>
    <t> -0.014 </t>
  </si>
  <si>
    <t>V </t>
  </si>
  <si>
    <t> K.Locher </t>
  </si>
  <si>
    <t> BBS 45 </t>
  </si>
  <si>
    <t>2444143.487 </t>
  </si>
  <si>
    <t> 26.09.1979 23:41 </t>
  </si>
  <si>
    <t> -0.024 </t>
  </si>
  <si>
    <t>2444396.514 </t>
  </si>
  <si>
    <t> 06.06.1980 00:20 </t>
  </si>
  <si>
    <t> -0.034 </t>
  </si>
  <si>
    <t> BBS 48 </t>
  </si>
  <si>
    <t>2444499.353 </t>
  </si>
  <si>
    <t> 16.09.1980 20:28 </t>
  </si>
  <si>
    <t> -0.042 </t>
  </si>
  <si>
    <t> BBS 50 </t>
  </si>
  <si>
    <t>2444566.284 </t>
  </si>
  <si>
    <t> 22.11.1980 18:48 </t>
  </si>
  <si>
    <t> -0.044 </t>
  </si>
  <si>
    <t> BBS 51 </t>
  </si>
  <si>
    <t>2444791.570 </t>
  </si>
  <si>
    <t> 06.07.1981 01:40 </t>
  </si>
  <si>
    <t> BBS 56 </t>
  </si>
  <si>
    <t>2444809.520 </t>
  </si>
  <si>
    <t> 24.07.1981 00:28 </t>
  </si>
  <si>
    <t> -0.050 </t>
  </si>
  <si>
    <t> D.Elias </t>
  </si>
  <si>
    <t>2444809.532 </t>
  </si>
  <si>
    <t> 24.07.1981 00:46 </t>
  </si>
  <si>
    <t> -0.038 </t>
  </si>
  <si>
    <t>2444871.556 </t>
  </si>
  <si>
    <t> 24.09.1981 01:20 </t>
  </si>
  <si>
    <t> -0.049 </t>
  </si>
  <si>
    <t>2444902.586 </t>
  </si>
  <si>
    <t> 25.10.1981 02:03 </t>
  </si>
  <si>
    <t> -0.036 </t>
  </si>
  <si>
    <t> BBS 57 </t>
  </si>
  <si>
    <t>2445010.329 </t>
  </si>
  <si>
    <t> 09.02.1982 19:53 </t>
  </si>
  <si>
    <t> BBS 59 </t>
  </si>
  <si>
    <t>2445080.529 </t>
  </si>
  <si>
    <t> 21.04.1982 00:41 </t>
  </si>
  <si>
    <t> BBS 60 </t>
  </si>
  <si>
    <t>2445111.554 </t>
  </si>
  <si>
    <t> 22.05.1982 01:17 </t>
  </si>
  <si>
    <t> -0.028 </t>
  </si>
  <si>
    <t>2445196.436 </t>
  </si>
  <si>
    <t> 14.08.1982 22:27 </t>
  </si>
  <si>
    <t> BBS 62 </t>
  </si>
  <si>
    <t>2445258.472 </t>
  </si>
  <si>
    <t> 15.10.1982 23:19 </t>
  </si>
  <si>
    <t> -0.035 </t>
  </si>
  <si>
    <t> BBS 63 </t>
  </si>
  <si>
    <t>2445258.474 </t>
  </si>
  <si>
    <t> 15.10.1982 23:22 </t>
  </si>
  <si>
    <t> -0.033 </t>
  </si>
  <si>
    <t> M.Andrakakou </t>
  </si>
  <si>
    <t>2445294.393 </t>
  </si>
  <si>
    <t> 20.11.1982 21:25 </t>
  </si>
  <si>
    <t> -0.029 </t>
  </si>
  <si>
    <t> BBS 64 </t>
  </si>
  <si>
    <t>2445356.421 </t>
  </si>
  <si>
    <t> 21.01.1983 22:06 </t>
  </si>
  <si>
    <t>2445635.587 </t>
  </si>
  <si>
    <t> 28.10.1983 02:05 </t>
  </si>
  <si>
    <t> -0.027 </t>
  </si>
  <si>
    <t> BBS 69 </t>
  </si>
  <si>
    <t>2445725.375 </t>
  </si>
  <si>
    <t> 25.01.1984 21:00 </t>
  </si>
  <si>
    <t> -0.026 </t>
  </si>
  <si>
    <t> BBS 70 </t>
  </si>
  <si>
    <t>2445893.519 </t>
  </si>
  <si>
    <t> 12.07.1984 00:27 </t>
  </si>
  <si>
    <t> -0.030 </t>
  </si>
  <si>
    <t> BBS 73 </t>
  </si>
  <si>
    <t>2445906.584 </t>
  </si>
  <si>
    <t> 25.07.1984 02:00 </t>
  </si>
  <si>
    <t> -0.025 </t>
  </si>
  <si>
    <t>2446360.421 </t>
  </si>
  <si>
    <t> 21.10.1985 22:06 </t>
  </si>
  <si>
    <t> -0.022 </t>
  </si>
  <si>
    <t> J.Borovicka </t>
  </si>
  <si>
    <t> BRNO 27 </t>
  </si>
  <si>
    <t>2446360.424 </t>
  </si>
  <si>
    <t> 21.10.1985 22:10 </t>
  </si>
  <si>
    <t> -0.019 </t>
  </si>
  <si>
    <t> M.Nemrava </t>
  </si>
  <si>
    <t>2446360.425 </t>
  </si>
  <si>
    <t> 21.10.1985 22:12 </t>
  </si>
  <si>
    <t> -0.018 </t>
  </si>
  <si>
    <t> A.Slatinsky </t>
  </si>
  <si>
    <t> V.Wagner </t>
  </si>
  <si>
    <t>2446373.486 </t>
  </si>
  <si>
    <t> 03.11.1985 23:39 </t>
  </si>
  <si>
    <t> -0.017 </t>
  </si>
  <si>
    <t>2446977.512 </t>
  </si>
  <si>
    <t> 01.07.1987 00:17 </t>
  </si>
  <si>
    <t> -0.015 </t>
  </si>
  <si>
    <t> BBS 74 </t>
  </si>
  <si>
    <t>2446995.468 </t>
  </si>
  <si>
    <t> 18.07.1987 23:13 </t>
  </si>
  <si>
    <t> BRNO 30 </t>
  </si>
  <si>
    <t>2446995.472 </t>
  </si>
  <si>
    <t> 18.07.1987 23:19 </t>
  </si>
  <si>
    <t> -0.013 </t>
  </si>
  <si>
    <t>2447470.527 </t>
  </si>
  <si>
    <t> 05.11.1988 00:38 </t>
  </si>
  <si>
    <t> J.Manek </t>
  </si>
  <si>
    <t>2447470.536 </t>
  </si>
  <si>
    <t> 05.11.1988 00:51 </t>
  </si>
  <si>
    <t> -0.006 </t>
  </si>
  <si>
    <t> A.Dedoch </t>
  </si>
  <si>
    <t>2447524.403 </t>
  </si>
  <si>
    <t> 28.12.1988 21:40 </t>
  </si>
  <si>
    <t> -0.011 </t>
  </si>
  <si>
    <t> BBS 90 </t>
  </si>
  <si>
    <t>2447692.542 </t>
  </si>
  <si>
    <t> 15.06.1989 01:00 </t>
  </si>
  <si>
    <t> BBS 92 </t>
  </si>
  <si>
    <t>2448123.526 </t>
  </si>
  <si>
    <t> 20.08.1990 00:37 </t>
  </si>
  <si>
    <t> BBS 96 </t>
  </si>
  <si>
    <t>2448621.443 </t>
  </si>
  <si>
    <t> 30.12.1991 22:37 </t>
  </si>
  <si>
    <t> -0.010 </t>
  </si>
  <si>
    <t> BBS 99 </t>
  </si>
  <si>
    <t>2448861.436 </t>
  </si>
  <si>
    <t> 26.08.1992 22:27 </t>
  </si>
  <si>
    <t> 0.006 </t>
  </si>
  <si>
    <t> Z.Egyhazi </t>
  </si>
  <si>
    <t> BRNO 31 </t>
  </si>
  <si>
    <t>2449945.404 </t>
  </si>
  <si>
    <t> 15.08.1995 21:41 </t>
  </si>
  <si>
    <t> -0.005 </t>
  </si>
  <si>
    <t> BBS 110 </t>
  </si>
  <si>
    <t>2450061.307 </t>
  </si>
  <si>
    <t> 09.12.1995 19:22 </t>
  </si>
  <si>
    <t> -0.009 </t>
  </si>
  <si>
    <t>E </t>
  </si>
  <si>
    <t>?</t>
  </si>
  <si>
    <t> A.Paschke </t>
  </si>
  <si>
    <t> BBS 112 </t>
  </si>
  <si>
    <t>2450278.446 </t>
  </si>
  <si>
    <t> 13.07.1996 22:42 </t>
  </si>
  <si>
    <t> 0.008 </t>
  </si>
  <si>
    <t>2450425.364 </t>
  </si>
  <si>
    <t> 07.12.1996 20:44 </t>
  </si>
  <si>
    <t> 0.001 </t>
  </si>
  <si>
    <t> BBS 114 </t>
  </si>
  <si>
    <t>2450727.376 </t>
  </si>
  <si>
    <t> 05.10.1997 21:01 </t>
  </si>
  <si>
    <t> M.Kohl </t>
  </si>
  <si>
    <t> BBS 116 </t>
  </si>
  <si>
    <t>2450789.410 </t>
  </si>
  <si>
    <t> 06.12.1997 21:50 </t>
  </si>
  <si>
    <t> -0.000 </t>
  </si>
  <si>
    <t> BBS 118 </t>
  </si>
  <si>
    <t>2451780.33663 </t>
  </si>
  <si>
    <t> 23.08.2000 20:04 </t>
  </si>
  <si>
    <t> 0.00025 </t>
  </si>
  <si>
    <t>C </t>
  </si>
  <si>
    <t>o</t>
  </si>
  <si>
    <t> J.Šafár </t>
  </si>
  <si>
    <t>OEJV 0074 </t>
  </si>
  <si>
    <t>2451806.459 </t>
  </si>
  <si>
    <t> 18.09.2000 23:00 </t>
  </si>
  <si>
    <t> 0.003 </t>
  </si>
  <si>
    <t> BBS 123 </t>
  </si>
  <si>
    <t>2451878.28467 </t>
  </si>
  <si>
    <t> 29.11.2000 18:49 </t>
  </si>
  <si>
    <t> -0.00159 </t>
  </si>
  <si>
    <t>2452072.555 </t>
  </si>
  <si>
    <t> 12.06.2001 01:19 </t>
  </si>
  <si>
    <t> BBS 125 </t>
  </si>
  <si>
    <t>2452224.3759 </t>
  </si>
  <si>
    <t> 10.11.2001 21:01 </t>
  </si>
  <si>
    <t> 0.0001 </t>
  </si>
  <si>
    <t> E.Blättler </t>
  </si>
  <si>
    <t> BBS 127 </t>
  </si>
  <si>
    <t>2452229.2718 </t>
  </si>
  <si>
    <t> 15.11.2001 18:31 </t>
  </si>
  <si>
    <t> -0.0015 </t>
  </si>
  <si>
    <t> R.Diethelm </t>
  </si>
  <si>
    <t>2452490.476 </t>
  </si>
  <si>
    <t> 03.08.2002 23:25 </t>
  </si>
  <si>
    <t> J.Cechal </t>
  </si>
  <si>
    <t>2452503.5324 </t>
  </si>
  <si>
    <t> 17.08.2002 00:46 </t>
  </si>
  <si>
    <t> -0.0006 </t>
  </si>
  <si>
    <t> BBS 128 </t>
  </si>
  <si>
    <t>2453329.5768 </t>
  </si>
  <si>
    <t> 20.11.2004 01:50 </t>
  </si>
  <si>
    <t> -0.0002 </t>
  </si>
  <si>
    <t> S.Dvorak </t>
  </si>
  <si>
    <t>IBVS 5603 </t>
  </si>
  <si>
    <t>2453618.5298 </t>
  </si>
  <si>
    <t> 05.09.2005 00:42 </t>
  </si>
  <si>
    <t> 0.0007 </t>
  </si>
  <si>
    <t>-I</t>
  </si>
  <si>
    <t> F.Agerer </t>
  </si>
  <si>
    <t>BAVM 178 </t>
  </si>
  <si>
    <t>2454026.6553 </t>
  </si>
  <si>
    <t> 18.10.2006 03:43 </t>
  </si>
  <si>
    <t>935</t>
  </si>
  <si>
    <t> 0.0017 </t>
  </si>
  <si>
    <t>BAVM 183 </t>
  </si>
  <si>
    <t>2454360.4979 </t>
  </si>
  <si>
    <t> 16.09.2007 23:56 </t>
  </si>
  <si>
    <t>1139.5</t>
  </si>
  <si>
    <t> -0.0016 </t>
  </si>
  <si>
    <t>BAVM 193 </t>
  </si>
  <si>
    <t>2455386.5240 </t>
  </si>
  <si>
    <t> 09.07.2010 00:34 </t>
  </si>
  <si>
    <t>1768</t>
  </si>
  <si>
    <t> -0.0005 </t>
  </si>
  <si>
    <t>BAVM 215 </t>
  </si>
  <si>
    <t>2455795.46395 </t>
  </si>
  <si>
    <t> 21.08.2011 23:08 </t>
  </si>
  <si>
    <t>2018.5</t>
  </si>
  <si>
    <t> -0.00126 </t>
  </si>
  <si>
    <t> J.Trnka </t>
  </si>
  <si>
    <t>OEJV 0160 </t>
  </si>
  <si>
    <t>2456159.5114 </t>
  </si>
  <si>
    <t> 20.08.2012 00:16 </t>
  </si>
  <si>
    <t>2241.5</t>
  </si>
  <si>
    <t> -0.0009 </t>
  </si>
  <si>
    <t>BAVM 231 </t>
  </si>
  <si>
    <t>2456212.56566 </t>
  </si>
  <si>
    <t> 12.10.2012 01:34 </t>
  </si>
  <si>
    <t>2274</t>
  </si>
  <si>
    <t> -0.00279 </t>
  </si>
  <si>
    <t>2456238.6878 </t>
  </si>
  <si>
    <t> 07.11.2012 04:30 </t>
  </si>
  <si>
    <t>2290</t>
  </si>
  <si>
    <t>IBVS 6042 </t>
  </si>
  <si>
    <t>BAD?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</si>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</sst>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9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0" xfId="0" applyFont="1" applyAlignment="1"/>
    <xf numFmtId="0" fontId="0" fillId="0" borderId="0" xfId="0">
      <alignment vertical="top"/>
    </xf>
    <xf numFmtId="0" fontId="5" fillId="0" borderId="11" xfId="0" applyFont="1" applyBorder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/>
    <xf numFmtId="14" fontId="9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>
      <alignment vertical="top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0" fillId="24" borderId="18" xfId="38" applyFill="1" applyBorder="1" applyAlignment="1" applyProtection="1">
      <alignment horizontal="right" vertical="top" wrapText="1"/>
    </xf>
    <xf numFmtId="0" fontId="21" fillId="0" borderId="10" xfId="0" applyFont="1" applyFill="1" applyBorder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And - O-C Diagr.</a:t>
            </a:r>
          </a:p>
        </c:rich>
      </c:tx>
      <c:layout>
        <c:manualLayout>
          <c:xMode val="edge"/>
          <c:yMode val="edge"/>
          <c:x val="0.3641207815275310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5310834813499"/>
          <c:y val="0.14723926380368099"/>
          <c:w val="0.79218472468916523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FD-4B91-850A-09849D0D79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0">
                  <c:v>2.4180000000342261E-2</c:v>
                </c:pt>
                <c:pt idx="11">
                  <c:v>1.4629999997850973E-2</c:v>
                </c:pt>
                <c:pt idx="12">
                  <c:v>2.5800000003073364E-3</c:v>
                </c:pt>
                <c:pt idx="13">
                  <c:v>-4.8000000024330802E-3</c:v>
                </c:pt>
                <c:pt idx="14">
                  <c:v>-6.5499999982421286E-3</c:v>
                </c:pt>
                <c:pt idx="15">
                  <c:v>-8.4599999972851947E-3</c:v>
                </c:pt>
                <c:pt idx="16">
                  <c:v>-8.8400000022375025E-3</c:v>
                </c:pt>
                <c:pt idx="17">
                  <c:v>-1.6450000002805609E-2</c:v>
                </c:pt>
                <c:pt idx="18">
                  <c:v>-4.4500000003608875E-3</c:v>
                </c:pt>
                <c:pt idx="19">
                  <c:v>-1.5830000003916211E-2</c:v>
                </c:pt>
                <c:pt idx="20">
                  <c:v>-3.5199999983888119E-3</c:v>
                </c:pt>
                <c:pt idx="21">
                  <c:v>-6.180000003951136E-3</c:v>
                </c:pt>
                <c:pt idx="22">
                  <c:v>-4.1100000016740523E-3</c:v>
                </c:pt>
                <c:pt idx="23">
                  <c:v>3.1999999991967343E-3</c:v>
                </c:pt>
                <c:pt idx="24">
                  <c:v>-5.3199999965727329E-3</c:v>
                </c:pt>
                <c:pt idx="25">
                  <c:v>-5.3199999965727329E-3</c:v>
                </c:pt>
                <c:pt idx="26">
                  <c:v>-5.3199999965727329E-3</c:v>
                </c:pt>
                <c:pt idx="27">
                  <c:v>-4.6999999976833351E-3</c:v>
                </c:pt>
                <c:pt idx="28">
                  <c:v>-2.6999999972758815E-3</c:v>
                </c:pt>
                <c:pt idx="29">
                  <c:v>1.079999994544778E-3</c:v>
                </c:pt>
                <c:pt idx="30">
                  <c:v>-6.300000000919681E-3</c:v>
                </c:pt>
                <c:pt idx="31">
                  <c:v>1.4895000000251457E-2</c:v>
                </c:pt>
                <c:pt idx="32">
                  <c:v>4.8999999853549525E-4</c:v>
                </c:pt>
                <c:pt idx="33">
                  <c:v>4.400000034365803E-4</c:v>
                </c:pt>
                <c:pt idx="34">
                  <c:v>-4.0900000021792948E-3</c:v>
                </c:pt>
                <c:pt idx="35">
                  <c:v>8.3000000449828804E-4</c:v>
                </c:pt>
                <c:pt idx="36">
                  <c:v>5.0000002374872565E-5</c:v>
                </c:pt>
                <c:pt idx="37">
                  <c:v>3.0499999993480742E-3</c:v>
                </c:pt>
                <c:pt idx="38">
                  <c:v>4.0500000031897798E-3</c:v>
                </c:pt>
                <c:pt idx="39">
                  <c:v>4.0500000031897798E-3</c:v>
                </c:pt>
                <c:pt idx="40">
                  <c:v>4.9699999945005402E-3</c:v>
                </c:pt>
                <c:pt idx="41">
                  <c:v>2.2699999972246587E-3</c:v>
                </c:pt>
                <c:pt idx="42">
                  <c:v>6.5999999787891284E-4</c:v>
                </c:pt>
                <c:pt idx="43">
                  <c:v>4.6599999986938201E-3</c:v>
                </c:pt>
                <c:pt idx="44">
                  <c:v>-7.4999999924330041E-4</c:v>
                </c:pt>
                <c:pt idx="45">
                  <c:v>8.2499999989522621E-3</c:v>
                </c:pt>
                <c:pt idx="46">
                  <c:v>2.4199999970733188E-3</c:v>
                </c:pt>
                <c:pt idx="47">
                  <c:v>-7.109999998647254E-3</c:v>
                </c:pt>
                <c:pt idx="48">
                  <c:v>-5.7500000038999133E-3</c:v>
                </c:pt>
                <c:pt idx="49">
                  <c:v>-4.3000000005122274E-3</c:v>
                </c:pt>
                <c:pt idx="50">
                  <c:v>9.730000005220063E-3</c:v>
                </c:pt>
                <c:pt idx="51">
                  <c:v>-8.9099999968311749E-3</c:v>
                </c:pt>
                <c:pt idx="52">
                  <c:v>-1.411999999982072E-2</c:v>
                </c:pt>
                <c:pt idx="53">
                  <c:v>-1.411999999982072E-2</c:v>
                </c:pt>
                <c:pt idx="54">
                  <c:v>-1.411999999982072E-2</c:v>
                </c:pt>
                <c:pt idx="55">
                  <c:v>1.0499999989406206E-3</c:v>
                </c:pt>
                <c:pt idx="56">
                  <c:v>1.0499999989406206E-3</c:v>
                </c:pt>
                <c:pt idx="57">
                  <c:v>-6.8499999979394488E-3</c:v>
                </c:pt>
                <c:pt idx="58">
                  <c:v>-9.2000000076950528E-3</c:v>
                </c:pt>
                <c:pt idx="59">
                  <c:v>-1.0579999994661193E-2</c:v>
                </c:pt>
                <c:pt idx="61">
                  <c:v>-1.5310000002500601E-2</c:v>
                </c:pt>
                <c:pt idx="63">
                  <c:v>-1.8439999999827705E-2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FD-4B91-850A-09849D0D79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70">
                  <c:v>-3.0610000008891802E-2</c:v>
                </c:pt>
                <c:pt idx="71">
                  <c:v>-3.2610000002023298E-2</c:v>
                </c:pt>
                <c:pt idx="73">
                  <c:v>-4.4740000004821923E-2</c:v>
                </c:pt>
                <c:pt idx="75">
                  <c:v>-5.0824999998440035E-2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FD-4B91-850A-09849D0D79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60">
                  <c:v>-1.7520000001240987E-2</c:v>
                </c:pt>
                <c:pt idx="62">
                  <c:v>-2.0080000002053566E-2</c:v>
                </c:pt>
                <c:pt idx="64">
                  <c:v>-2.0969999997760169E-2</c:v>
                </c:pt>
                <c:pt idx="65">
                  <c:v>-2.2599999996600673E-2</c:v>
                </c:pt>
                <c:pt idx="66">
                  <c:v>-1.9999999996798579E-2</c:v>
                </c:pt>
                <c:pt idx="67">
                  <c:v>-1.9599999999627471E-2</c:v>
                </c:pt>
                <c:pt idx="68">
                  <c:v>-2.3680000005697366E-2</c:v>
                </c:pt>
                <c:pt idx="69">
                  <c:v>-2.9340000000956934E-2</c:v>
                </c:pt>
                <c:pt idx="72">
                  <c:v>-3.8304999994579703E-2</c:v>
                </c:pt>
                <c:pt idx="74">
                  <c:v>-4.8545000005105976E-2</c:v>
                </c:pt>
                <c:pt idx="76">
                  <c:v>-5.3139999996346887E-2</c:v>
                </c:pt>
                <c:pt idx="77">
                  <c:v>-5.1160000002710149E-2</c:v>
                </c:pt>
                <c:pt idx="78">
                  <c:v>-6.1440000004949979E-2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FD-4B91-850A-09849D0D79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FD-4B91-850A-09849D0D79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FD-4B91-850A-09849D0D79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FD-4B91-850A-09849D0D79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0.10814759040149086</c:v>
                </c:pt>
                <c:pt idx="1">
                  <c:v>0.10561514715709611</c:v>
                </c:pt>
                <c:pt idx="2">
                  <c:v>0.10555151792985</c:v>
                </c:pt>
                <c:pt idx="3">
                  <c:v>0.10277728362192008</c:v>
                </c:pt>
                <c:pt idx="4">
                  <c:v>0.10263729932197867</c:v>
                </c:pt>
                <c:pt idx="5">
                  <c:v>0.10193737782227158</c:v>
                </c:pt>
                <c:pt idx="6">
                  <c:v>0.10173376429508406</c:v>
                </c:pt>
                <c:pt idx="7">
                  <c:v>9.9901242550396396E-2</c:v>
                </c:pt>
                <c:pt idx="8">
                  <c:v>9.9837613323150304E-2</c:v>
                </c:pt>
                <c:pt idx="10">
                  <c:v>4.2762196483399371E-2</c:v>
                </c:pt>
                <c:pt idx="11">
                  <c:v>4.2698567256153272E-2</c:v>
                </c:pt>
                <c:pt idx="12">
                  <c:v>4.0726061211524202E-2</c:v>
                </c:pt>
                <c:pt idx="30">
                  <c:v>3.3243264087382943E-2</c:v>
                </c:pt>
                <c:pt idx="36">
                  <c:v>2.5416869136112741E-2</c:v>
                </c:pt>
                <c:pt idx="37">
                  <c:v>2.5416869136112741E-2</c:v>
                </c:pt>
                <c:pt idx="38">
                  <c:v>2.5416869136112741E-2</c:v>
                </c:pt>
                <c:pt idx="39">
                  <c:v>2.5416869136112741E-2</c:v>
                </c:pt>
                <c:pt idx="40">
                  <c:v>2.5315062372518987E-2</c:v>
                </c:pt>
                <c:pt idx="42">
                  <c:v>2.0466515256366238E-2</c:v>
                </c:pt>
                <c:pt idx="43">
                  <c:v>2.0466515256366238E-2</c:v>
                </c:pt>
                <c:pt idx="44">
                  <c:v>1.6763294230643266E-2</c:v>
                </c:pt>
                <c:pt idx="45">
                  <c:v>1.6763294230643266E-2</c:v>
                </c:pt>
                <c:pt idx="48">
                  <c:v>1.1672956050955335E-2</c:v>
                </c:pt>
                <c:pt idx="49">
                  <c:v>7.7915731889432877E-3</c:v>
                </c:pt>
                <c:pt idx="50">
                  <c:v>5.9208739079079642E-3</c:v>
                </c:pt>
                <c:pt idx="51">
                  <c:v>-2.5290874703739891E-3</c:v>
                </c:pt>
                <c:pt idx="52">
                  <c:v>-3.4326224972685976E-3</c:v>
                </c:pt>
                <c:pt idx="53">
                  <c:v>-3.4326224972685976E-3</c:v>
                </c:pt>
                <c:pt idx="54">
                  <c:v>-3.4326224972685976E-3</c:v>
                </c:pt>
                <c:pt idx="55">
                  <c:v>-5.1251599420148453E-3</c:v>
                </c:pt>
                <c:pt idx="56">
                  <c:v>-5.1251599420148453E-3</c:v>
                </c:pt>
                <c:pt idx="57">
                  <c:v>-6.2704860324446221E-3</c:v>
                </c:pt>
                <c:pt idx="58">
                  <c:v>-8.6247674405502961E-3</c:v>
                </c:pt>
                <c:pt idx="59">
                  <c:v>-9.1083495676206466E-3</c:v>
                </c:pt>
                <c:pt idx="60">
                  <c:v>-1.6832937755297081E-2</c:v>
                </c:pt>
                <c:pt idx="61">
                  <c:v>-1.7036551282484602E-2</c:v>
                </c:pt>
                <c:pt idx="62">
                  <c:v>-1.7596488482250275E-2</c:v>
                </c:pt>
                <c:pt idx="63">
                  <c:v>-1.9110864090707433E-2</c:v>
                </c:pt>
                <c:pt idx="64">
                  <c:v>-2.0294367717484871E-2</c:v>
                </c:pt>
                <c:pt idx="65">
                  <c:v>-2.0332545253832532E-2</c:v>
                </c:pt>
                <c:pt idx="66">
                  <c:v>-2.2368680525707701E-2</c:v>
                </c:pt>
                <c:pt idx="67">
                  <c:v>-2.2368680525707701E-2</c:v>
                </c:pt>
                <c:pt idx="68">
                  <c:v>-2.2470487289301469E-2</c:v>
                </c:pt>
                <c:pt idx="69">
                  <c:v>-2.8909765086606698E-2</c:v>
                </c:pt>
                <c:pt idx="70">
                  <c:v>-3.1162239731118618E-2</c:v>
                </c:pt>
                <c:pt idx="71">
                  <c:v>-3.4343701093423579E-2</c:v>
                </c:pt>
                <c:pt idx="72">
                  <c:v>-3.6946136487789022E-2</c:v>
                </c:pt>
                <c:pt idx="73">
                  <c:v>-4.4944330352623685E-2</c:v>
                </c:pt>
                <c:pt idx="74">
                  <c:v>-4.8132154637653246E-2</c:v>
                </c:pt>
                <c:pt idx="75">
                  <c:v>-5.0970018172829284E-2</c:v>
                </c:pt>
                <c:pt idx="76">
                  <c:v>-5.1383608149928928E-2</c:v>
                </c:pt>
                <c:pt idx="77">
                  <c:v>-5.1587221677116435E-2</c:v>
                </c:pt>
                <c:pt idx="78">
                  <c:v>-6.2124221709070448E-2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FD-4B91-850A-09849D0D79B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Active!$R$21:$R$992</c:f>
              <c:numCache>
                <c:formatCode>General</c:formatCode>
                <c:ptCount val="972"/>
                <c:pt idx="0">
                  <c:v>-4.3440000001282897E-2</c:v>
                </c:pt>
                <c:pt idx="1">
                  <c:v>2.7070000003732275E-2</c:v>
                </c:pt>
                <c:pt idx="2">
                  <c:v>-6.5479999997478444E-2</c:v>
                </c:pt>
                <c:pt idx="3">
                  <c:v>-3.2660000004398171E-2</c:v>
                </c:pt>
                <c:pt idx="4">
                  <c:v>4.972999999881722E-2</c:v>
                </c:pt>
                <c:pt idx="5">
                  <c:v>7.1680000000924338E-2</c:v>
                </c:pt>
                <c:pt idx="6">
                  <c:v>-8.4800000040559098E-3</c:v>
                </c:pt>
                <c:pt idx="7">
                  <c:v>1.0080000000016298E-2</c:v>
                </c:pt>
                <c:pt idx="8">
                  <c:v>-3.2469999998284038E-2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FD-4B91-850A-09849D0D7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36896"/>
        <c:axId val="1"/>
      </c:scatterChart>
      <c:valAx>
        <c:axId val="797436896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78685612788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859680284191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36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499111900532859"/>
          <c:y val="0.92024539877300615"/>
          <c:w val="0.833037300177619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And - O-C Diagr.</a:t>
            </a:r>
          </a:p>
        </c:rich>
      </c:tx>
      <c:layout>
        <c:manualLayout>
          <c:xMode val="edge"/>
          <c:yMode val="edge"/>
          <c:x val="0.3634757357457977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8253352610663"/>
          <c:y val="0.14678942920199375"/>
          <c:w val="0.79255456379267053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EC-4FC9-9B7A-D9DEC56185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0">
                  <c:v>2.4180000000342261E-2</c:v>
                </c:pt>
                <c:pt idx="11">
                  <c:v>1.4629999997850973E-2</c:v>
                </c:pt>
                <c:pt idx="12">
                  <c:v>2.5800000003073364E-3</c:v>
                </c:pt>
                <c:pt idx="13">
                  <c:v>-4.8000000024330802E-3</c:v>
                </c:pt>
                <c:pt idx="14">
                  <c:v>-6.5499999982421286E-3</c:v>
                </c:pt>
                <c:pt idx="15">
                  <c:v>-8.4599999972851947E-3</c:v>
                </c:pt>
                <c:pt idx="16">
                  <c:v>-8.8400000022375025E-3</c:v>
                </c:pt>
                <c:pt idx="17">
                  <c:v>-1.6450000002805609E-2</c:v>
                </c:pt>
                <c:pt idx="18">
                  <c:v>-4.4500000003608875E-3</c:v>
                </c:pt>
                <c:pt idx="19">
                  <c:v>-1.5830000003916211E-2</c:v>
                </c:pt>
                <c:pt idx="20">
                  <c:v>-3.5199999983888119E-3</c:v>
                </c:pt>
                <c:pt idx="21">
                  <c:v>-6.180000003951136E-3</c:v>
                </c:pt>
                <c:pt idx="22">
                  <c:v>-4.1100000016740523E-3</c:v>
                </c:pt>
                <c:pt idx="23">
                  <c:v>3.1999999991967343E-3</c:v>
                </c:pt>
                <c:pt idx="24">
                  <c:v>-5.3199999965727329E-3</c:v>
                </c:pt>
                <c:pt idx="25">
                  <c:v>-5.3199999965727329E-3</c:v>
                </c:pt>
                <c:pt idx="26">
                  <c:v>-5.3199999965727329E-3</c:v>
                </c:pt>
                <c:pt idx="27">
                  <c:v>-4.6999999976833351E-3</c:v>
                </c:pt>
                <c:pt idx="28">
                  <c:v>-2.6999999972758815E-3</c:v>
                </c:pt>
                <c:pt idx="29">
                  <c:v>1.079999994544778E-3</c:v>
                </c:pt>
                <c:pt idx="30">
                  <c:v>-6.300000000919681E-3</c:v>
                </c:pt>
                <c:pt idx="31">
                  <c:v>1.4895000000251457E-2</c:v>
                </c:pt>
                <c:pt idx="32">
                  <c:v>4.8999999853549525E-4</c:v>
                </c:pt>
                <c:pt idx="33">
                  <c:v>4.400000034365803E-4</c:v>
                </c:pt>
                <c:pt idx="34">
                  <c:v>-4.0900000021792948E-3</c:v>
                </c:pt>
                <c:pt idx="35">
                  <c:v>8.3000000449828804E-4</c:v>
                </c:pt>
                <c:pt idx="36">
                  <c:v>5.0000002374872565E-5</c:v>
                </c:pt>
                <c:pt idx="37">
                  <c:v>3.0499999993480742E-3</c:v>
                </c:pt>
                <c:pt idx="38">
                  <c:v>4.0500000031897798E-3</c:v>
                </c:pt>
                <c:pt idx="39">
                  <c:v>4.0500000031897798E-3</c:v>
                </c:pt>
                <c:pt idx="40">
                  <c:v>4.9699999945005402E-3</c:v>
                </c:pt>
                <c:pt idx="41">
                  <c:v>2.2699999972246587E-3</c:v>
                </c:pt>
                <c:pt idx="42">
                  <c:v>6.5999999787891284E-4</c:v>
                </c:pt>
                <c:pt idx="43">
                  <c:v>4.6599999986938201E-3</c:v>
                </c:pt>
                <c:pt idx="44">
                  <c:v>-7.4999999924330041E-4</c:v>
                </c:pt>
                <c:pt idx="45">
                  <c:v>8.2499999989522621E-3</c:v>
                </c:pt>
                <c:pt idx="46">
                  <c:v>2.4199999970733188E-3</c:v>
                </c:pt>
                <c:pt idx="47">
                  <c:v>-7.109999998647254E-3</c:v>
                </c:pt>
                <c:pt idx="48">
                  <c:v>-5.7500000038999133E-3</c:v>
                </c:pt>
                <c:pt idx="49">
                  <c:v>-4.3000000005122274E-3</c:v>
                </c:pt>
                <c:pt idx="50">
                  <c:v>9.730000005220063E-3</c:v>
                </c:pt>
                <c:pt idx="51">
                  <c:v>-8.9099999968311749E-3</c:v>
                </c:pt>
                <c:pt idx="52">
                  <c:v>-1.411999999982072E-2</c:v>
                </c:pt>
                <c:pt idx="53">
                  <c:v>-1.411999999982072E-2</c:v>
                </c:pt>
                <c:pt idx="54">
                  <c:v>-1.411999999982072E-2</c:v>
                </c:pt>
                <c:pt idx="55">
                  <c:v>1.0499999989406206E-3</c:v>
                </c:pt>
                <c:pt idx="56">
                  <c:v>1.0499999989406206E-3</c:v>
                </c:pt>
                <c:pt idx="57">
                  <c:v>-6.8499999979394488E-3</c:v>
                </c:pt>
                <c:pt idx="58">
                  <c:v>-9.2000000076950528E-3</c:v>
                </c:pt>
                <c:pt idx="59">
                  <c:v>-1.0579999994661193E-2</c:v>
                </c:pt>
                <c:pt idx="61">
                  <c:v>-1.5310000002500601E-2</c:v>
                </c:pt>
                <c:pt idx="63">
                  <c:v>-1.8439999999827705E-2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EC-4FC9-9B7A-D9DEC56185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70">
                  <c:v>-3.0610000008891802E-2</c:v>
                </c:pt>
                <c:pt idx="71">
                  <c:v>-3.2610000002023298E-2</c:v>
                </c:pt>
                <c:pt idx="73">
                  <c:v>-4.4740000004821923E-2</c:v>
                </c:pt>
                <c:pt idx="75">
                  <c:v>-5.0824999998440035E-2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EC-4FC9-9B7A-D9DEC56185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60">
                  <c:v>-1.7520000001240987E-2</c:v>
                </c:pt>
                <c:pt idx="62">
                  <c:v>-2.0080000002053566E-2</c:v>
                </c:pt>
                <c:pt idx="64">
                  <c:v>-2.0969999997760169E-2</c:v>
                </c:pt>
                <c:pt idx="65">
                  <c:v>-2.2599999996600673E-2</c:v>
                </c:pt>
                <c:pt idx="66">
                  <c:v>-1.9999999996798579E-2</c:v>
                </c:pt>
                <c:pt idx="67">
                  <c:v>-1.9599999999627471E-2</c:v>
                </c:pt>
                <c:pt idx="68">
                  <c:v>-2.3680000005697366E-2</c:v>
                </c:pt>
                <c:pt idx="69">
                  <c:v>-2.9340000000956934E-2</c:v>
                </c:pt>
                <c:pt idx="72">
                  <c:v>-3.8304999994579703E-2</c:v>
                </c:pt>
                <c:pt idx="74">
                  <c:v>-4.8545000005105976E-2</c:v>
                </c:pt>
                <c:pt idx="76">
                  <c:v>-5.3139999996346887E-2</c:v>
                </c:pt>
                <c:pt idx="77">
                  <c:v>-5.1160000002710149E-2</c:v>
                </c:pt>
                <c:pt idx="78">
                  <c:v>-6.1440000004949979E-2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EC-4FC9-9B7A-D9DEC56185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EC-4FC9-9B7A-D9DEC56185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EC-4FC9-9B7A-D9DEC56185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EC-4FC9-9B7A-D9DEC56185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0.10814759040149086</c:v>
                </c:pt>
                <c:pt idx="1">
                  <c:v>0.10561514715709611</c:v>
                </c:pt>
                <c:pt idx="2">
                  <c:v>0.10555151792985</c:v>
                </c:pt>
                <c:pt idx="3">
                  <c:v>0.10277728362192008</c:v>
                </c:pt>
                <c:pt idx="4">
                  <c:v>0.10263729932197867</c:v>
                </c:pt>
                <c:pt idx="5">
                  <c:v>0.10193737782227158</c:v>
                </c:pt>
                <c:pt idx="6">
                  <c:v>0.10173376429508406</c:v>
                </c:pt>
                <c:pt idx="7">
                  <c:v>9.9901242550396396E-2</c:v>
                </c:pt>
                <c:pt idx="8">
                  <c:v>9.9837613323150304E-2</c:v>
                </c:pt>
                <c:pt idx="10">
                  <c:v>4.2762196483399371E-2</c:v>
                </c:pt>
                <c:pt idx="11">
                  <c:v>4.2698567256153272E-2</c:v>
                </c:pt>
                <c:pt idx="12">
                  <c:v>4.0726061211524202E-2</c:v>
                </c:pt>
                <c:pt idx="30">
                  <c:v>3.3243264087382943E-2</c:v>
                </c:pt>
                <c:pt idx="36">
                  <c:v>2.5416869136112741E-2</c:v>
                </c:pt>
                <c:pt idx="37">
                  <c:v>2.5416869136112741E-2</c:v>
                </c:pt>
                <c:pt idx="38">
                  <c:v>2.5416869136112741E-2</c:v>
                </c:pt>
                <c:pt idx="39">
                  <c:v>2.5416869136112741E-2</c:v>
                </c:pt>
                <c:pt idx="40">
                  <c:v>2.5315062372518987E-2</c:v>
                </c:pt>
                <c:pt idx="42">
                  <c:v>2.0466515256366238E-2</c:v>
                </c:pt>
                <c:pt idx="43">
                  <c:v>2.0466515256366238E-2</c:v>
                </c:pt>
                <c:pt idx="44">
                  <c:v>1.6763294230643266E-2</c:v>
                </c:pt>
                <c:pt idx="45">
                  <c:v>1.6763294230643266E-2</c:v>
                </c:pt>
                <c:pt idx="48">
                  <c:v>1.1672956050955335E-2</c:v>
                </c:pt>
                <c:pt idx="49">
                  <c:v>7.7915731889432877E-3</c:v>
                </c:pt>
                <c:pt idx="50">
                  <c:v>5.9208739079079642E-3</c:v>
                </c:pt>
                <c:pt idx="51">
                  <c:v>-2.5290874703739891E-3</c:v>
                </c:pt>
                <c:pt idx="52">
                  <c:v>-3.4326224972685976E-3</c:v>
                </c:pt>
                <c:pt idx="53">
                  <c:v>-3.4326224972685976E-3</c:v>
                </c:pt>
                <c:pt idx="54">
                  <c:v>-3.4326224972685976E-3</c:v>
                </c:pt>
                <c:pt idx="55">
                  <c:v>-5.1251599420148453E-3</c:v>
                </c:pt>
                <c:pt idx="56">
                  <c:v>-5.1251599420148453E-3</c:v>
                </c:pt>
                <c:pt idx="57">
                  <c:v>-6.2704860324446221E-3</c:v>
                </c:pt>
                <c:pt idx="58">
                  <c:v>-8.6247674405502961E-3</c:v>
                </c:pt>
                <c:pt idx="59">
                  <c:v>-9.1083495676206466E-3</c:v>
                </c:pt>
                <c:pt idx="60">
                  <c:v>-1.6832937755297081E-2</c:v>
                </c:pt>
                <c:pt idx="61">
                  <c:v>-1.7036551282484602E-2</c:v>
                </c:pt>
                <c:pt idx="62">
                  <c:v>-1.7596488482250275E-2</c:v>
                </c:pt>
                <c:pt idx="63">
                  <c:v>-1.9110864090707433E-2</c:v>
                </c:pt>
                <c:pt idx="64">
                  <c:v>-2.0294367717484871E-2</c:v>
                </c:pt>
                <c:pt idx="65">
                  <c:v>-2.0332545253832532E-2</c:v>
                </c:pt>
                <c:pt idx="66">
                  <c:v>-2.2368680525707701E-2</c:v>
                </c:pt>
                <c:pt idx="67">
                  <c:v>-2.2368680525707701E-2</c:v>
                </c:pt>
                <c:pt idx="68">
                  <c:v>-2.2470487289301469E-2</c:v>
                </c:pt>
                <c:pt idx="69">
                  <c:v>-2.8909765086606698E-2</c:v>
                </c:pt>
                <c:pt idx="70">
                  <c:v>-3.1162239731118618E-2</c:v>
                </c:pt>
                <c:pt idx="71">
                  <c:v>-3.4343701093423579E-2</c:v>
                </c:pt>
                <c:pt idx="72">
                  <c:v>-3.6946136487789022E-2</c:v>
                </c:pt>
                <c:pt idx="73">
                  <c:v>-4.4944330352623685E-2</c:v>
                </c:pt>
                <c:pt idx="74">
                  <c:v>-4.8132154637653246E-2</c:v>
                </c:pt>
                <c:pt idx="75">
                  <c:v>-5.0970018172829284E-2</c:v>
                </c:pt>
                <c:pt idx="76">
                  <c:v>-5.1383608149928928E-2</c:v>
                </c:pt>
                <c:pt idx="77">
                  <c:v>-5.1587221677116435E-2</c:v>
                </c:pt>
                <c:pt idx="78">
                  <c:v>-6.2124221709070448E-2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EC-4FC9-9B7A-D9DEC56185D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Active!$R$21:$R$992</c:f>
              <c:numCache>
                <c:formatCode>General</c:formatCode>
                <c:ptCount val="972"/>
                <c:pt idx="0">
                  <c:v>-4.3440000001282897E-2</c:v>
                </c:pt>
                <c:pt idx="1">
                  <c:v>2.7070000003732275E-2</c:v>
                </c:pt>
                <c:pt idx="2">
                  <c:v>-6.5479999997478444E-2</c:v>
                </c:pt>
                <c:pt idx="3">
                  <c:v>-3.2660000004398171E-2</c:v>
                </c:pt>
                <c:pt idx="4">
                  <c:v>4.972999999881722E-2</c:v>
                </c:pt>
                <c:pt idx="5">
                  <c:v>7.1680000000924338E-2</c:v>
                </c:pt>
                <c:pt idx="6">
                  <c:v>-8.4800000040559098E-3</c:v>
                </c:pt>
                <c:pt idx="7">
                  <c:v>1.0080000000016298E-2</c:v>
                </c:pt>
                <c:pt idx="8">
                  <c:v>-3.2469999998284038E-2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EC-4FC9-9B7A-D9DEC5618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40136"/>
        <c:axId val="1"/>
      </c:scatterChart>
      <c:valAx>
        <c:axId val="797440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5057612479289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91489361702128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40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475195919658978"/>
          <c:y val="0.9204921861831491"/>
          <c:w val="0.8315617728634984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And - O-C Diagr.</a:t>
            </a:r>
          </a:p>
        </c:rich>
      </c:tx>
      <c:layout>
        <c:manualLayout>
          <c:xMode val="edge"/>
          <c:yMode val="edge"/>
          <c:x val="0.3634757357457977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8253352610663"/>
          <c:y val="0.14678942920199375"/>
          <c:w val="0.79255456379267053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50-43B5-8EB8-91ADDB50C6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0</c:v>
                  </c:pt>
                  <c:pt idx="73">
                    <c:v>4.0000000000000002E-4</c:v>
                  </c:pt>
                  <c:pt idx="74">
                    <c:v>2.9999999999999997E-4</c:v>
                  </c:pt>
                  <c:pt idx="75">
                    <c:v>4.7999999999999996E-3</c:v>
                  </c:pt>
                  <c:pt idx="76">
                    <c:v>1E-4</c:v>
                  </c:pt>
                  <c:pt idx="77">
                    <c:v>4.0000000000000002E-4</c:v>
                  </c:pt>
                  <c:pt idx="7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0">
                  <c:v>2.4180000000342261E-2</c:v>
                </c:pt>
                <c:pt idx="11">
                  <c:v>1.4629999997850973E-2</c:v>
                </c:pt>
                <c:pt idx="12">
                  <c:v>2.5800000003073364E-3</c:v>
                </c:pt>
                <c:pt idx="13">
                  <c:v>-4.8000000024330802E-3</c:v>
                </c:pt>
                <c:pt idx="14">
                  <c:v>-6.5499999982421286E-3</c:v>
                </c:pt>
                <c:pt idx="15">
                  <c:v>-8.4599999972851947E-3</c:v>
                </c:pt>
                <c:pt idx="16">
                  <c:v>-8.8400000022375025E-3</c:v>
                </c:pt>
                <c:pt idx="17">
                  <c:v>-1.6450000002805609E-2</c:v>
                </c:pt>
                <c:pt idx="18">
                  <c:v>-4.4500000003608875E-3</c:v>
                </c:pt>
                <c:pt idx="19">
                  <c:v>-1.5830000003916211E-2</c:v>
                </c:pt>
                <c:pt idx="20">
                  <c:v>-3.5199999983888119E-3</c:v>
                </c:pt>
                <c:pt idx="21">
                  <c:v>-6.180000003951136E-3</c:v>
                </c:pt>
                <c:pt idx="22">
                  <c:v>-4.1100000016740523E-3</c:v>
                </c:pt>
                <c:pt idx="23">
                  <c:v>3.1999999991967343E-3</c:v>
                </c:pt>
                <c:pt idx="24">
                  <c:v>-5.3199999965727329E-3</c:v>
                </c:pt>
                <c:pt idx="25">
                  <c:v>-5.3199999965727329E-3</c:v>
                </c:pt>
                <c:pt idx="26">
                  <c:v>-5.3199999965727329E-3</c:v>
                </c:pt>
                <c:pt idx="27">
                  <c:v>-4.6999999976833351E-3</c:v>
                </c:pt>
                <c:pt idx="28">
                  <c:v>-2.6999999972758815E-3</c:v>
                </c:pt>
                <c:pt idx="29">
                  <c:v>1.079999994544778E-3</c:v>
                </c:pt>
                <c:pt idx="30">
                  <c:v>-6.300000000919681E-3</c:v>
                </c:pt>
                <c:pt idx="31">
                  <c:v>1.4895000000251457E-2</c:v>
                </c:pt>
                <c:pt idx="32">
                  <c:v>4.8999999853549525E-4</c:v>
                </c:pt>
                <c:pt idx="33">
                  <c:v>4.400000034365803E-4</c:v>
                </c:pt>
                <c:pt idx="34">
                  <c:v>-4.0900000021792948E-3</c:v>
                </c:pt>
                <c:pt idx="35">
                  <c:v>8.3000000449828804E-4</c:v>
                </c:pt>
                <c:pt idx="36">
                  <c:v>5.0000002374872565E-5</c:v>
                </c:pt>
                <c:pt idx="37">
                  <c:v>3.0499999993480742E-3</c:v>
                </c:pt>
                <c:pt idx="38">
                  <c:v>4.0500000031897798E-3</c:v>
                </c:pt>
                <c:pt idx="39">
                  <c:v>4.0500000031897798E-3</c:v>
                </c:pt>
                <c:pt idx="40">
                  <c:v>4.9699999945005402E-3</c:v>
                </c:pt>
                <c:pt idx="41">
                  <c:v>2.2699999972246587E-3</c:v>
                </c:pt>
                <c:pt idx="42">
                  <c:v>6.5999999787891284E-4</c:v>
                </c:pt>
                <c:pt idx="43">
                  <c:v>4.6599999986938201E-3</c:v>
                </c:pt>
                <c:pt idx="44">
                  <c:v>-7.4999999924330041E-4</c:v>
                </c:pt>
                <c:pt idx="45">
                  <c:v>8.2499999989522621E-3</c:v>
                </c:pt>
                <c:pt idx="46">
                  <c:v>2.4199999970733188E-3</c:v>
                </c:pt>
                <c:pt idx="47">
                  <c:v>-7.109999998647254E-3</c:v>
                </c:pt>
                <c:pt idx="48">
                  <c:v>-5.7500000038999133E-3</c:v>
                </c:pt>
                <c:pt idx="49">
                  <c:v>-4.3000000005122274E-3</c:v>
                </c:pt>
                <c:pt idx="50">
                  <c:v>9.730000005220063E-3</c:v>
                </c:pt>
                <c:pt idx="51">
                  <c:v>-8.9099999968311749E-3</c:v>
                </c:pt>
                <c:pt idx="52">
                  <c:v>-1.411999999982072E-2</c:v>
                </c:pt>
                <c:pt idx="53">
                  <c:v>-1.411999999982072E-2</c:v>
                </c:pt>
                <c:pt idx="54">
                  <c:v>-1.411999999982072E-2</c:v>
                </c:pt>
                <c:pt idx="55">
                  <c:v>1.0499999989406206E-3</c:v>
                </c:pt>
                <c:pt idx="56">
                  <c:v>1.0499999989406206E-3</c:v>
                </c:pt>
                <c:pt idx="57">
                  <c:v>-6.8499999979394488E-3</c:v>
                </c:pt>
                <c:pt idx="58">
                  <c:v>-9.2000000076950528E-3</c:v>
                </c:pt>
                <c:pt idx="59">
                  <c:v>-1.0579999994661193E-2</c:v>
                </c:pt>
                <c:pt idx="61">
                  <c:v>-1.5310000002500601E-2</c:v>
                </c:pt>
                <c:pt idx="63">
                  <c:v>-1.8439999999827705E-2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50-43B5-8EB8-91ADDB50C6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70">
                  <c:v>-3.0610000008891802E-2</c:v>
                </c:pt>
                <c:pt idx="71">
                  <c:v>-3.2610000002023298E-2</c:v>
                </c:pt>
                <c:pt idx="73">
                  <c:v>-4.4740000004821923E-2</c:v>
                </c:pt>
                <c:pt idx="75">
                  <c:v>-5.0824999998440035E-2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50-43B5-8EB8-91ADDB50C6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60">
                  <c:v>-1.7520000001240987E-2</c:v>
                </c:pt>
                <c:pt idx="62">
                  <c:v>-2.0080000002053566E-2</c:v>
                </c:pt>
                <c:pt idx="64">
                  <c:v>-2.0969999997760169E-2</c:v>
                </c:pt>
                <c:pt idx="65">
                  <c:v>-2.2599999996600673E-2</c:v>
                </c:pt>
                <c:pt idx="66">
                  <c:v>-1.9999999996798579E-2</c:v>
                </c:pt>
                <c:pt idx="67">
                  <c:v>-1.9599999999627471E-2</c:v>
                </c:pt>
                <c:pt idx="68">
                  <c:v>-2.3680000005697366E-2</c:v>
                </c:pt>
                <c:pt idx="69">
                  <c:v>-2.9340000000956934E-2</c:v>
                </c:pt>
                <c:pt idx="72">
                  <c:v>-3.8304999994579703E-2</c:v>
                </c:pt>
                <c:pt idx="74">
                  <c:v>-4.8545000005105976E-2</c:v>
                </c:pt>
                <c:pt idx="76">
                  <c:v>-5.3139999996346887E-2</c:v>
                </c:pt>
                <c:pt idx="77">
                  <c:v>-5.1160000002710149E-2</c:v>
                </c:pt>
                <c:pt idx="78">
                  <c:v>-6.1440000004949979E-2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50-43B5-8EB8-91ADDB50C6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50-43B5-8EB8-91ADDB50C6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50-43B5-8EB8-91ADDB50C6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30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9">
                    <c:v>3.0000000000000001E-3</c:v>
                  </c:pt>
                  <c:pt idx="50">
                    <c:v>0</c:v>
                  </c:pt>
                  <c:pt idx="51">
                    <c:v>8.0000000000000002E-3</c:v>
                  </c:pt>
                  <c:pt idx="52">
                    <c:v>3.0000000000000001E-3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7.0000000000000001E-3</c:v>
                  </c:pt>
                  <c:pt idx="56">
                    <c:v>7.0000000000000001E-3</c:v>
                  </c:pt>
                  <c:pt idx="57">
                    <c:v>3.0000000000000001E-3</c:v>
                  </c:pt>
                  <c:pt idx="58">
                    <c:v>4.0000000000000001E-3</c:v>
                  </c:pt>
                  <c:pt idx="59">
                    <c:v>3.0000000000000001E-3</c:v>
                  </c:pt>
                  <c:pt idx="60">
                    <c:v>1.9E-3</c:v>
                  </c:pt>
                  <c:pt idx="61">
                    <c:v>0</c:v>
                  </c:pt>
                  <c:pt idx="62">
                    <c:v>2.2000000000000001E-3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50-43B5-8EB8-91ADDB50C6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0.10814759040149086</c:v>
                </c:pt>
                <c:pt idx="1">
                  <c:v>0.10561514715709611</c:v>
                </c:pt>
                <c:pt idx="2">
                  <c:v>0.10555151792985</c:v>
                </c:pt>
                <c:pt idx="3">
                  <c:v>0.10277728362192008</c:v>
                </c:pt>
                <c:pt idx="4">
                  <c:v>0.10263729932197867</c:v>
                </c:pt>
                <c:pt idx="5">
                  <c:v>0.10193737782227158</c:v>
                </c:pt>
                <c:pt idx="6">
                  <c:v>0.10173376429508406</c:v>
                </c:pt>
                <c:pt idx="7">
                  <c:v>9.9901242550396396E-2</c:v>
                </c:pt>
                <c:pt idx="8">
                  <c:v>9.9837613323150304E-2</c:v>
                </c:pt>
                <c:pt idx="10">
                  <c:v>4.2762196483399371E-2</c:v>
                </c:pt>
                <c:pt idx="11">
                  <c:v>4.2698567256153272E-2</c:v>
                </c:pt>
                <c:pt idx="12">
                  <c:v>4.0726061211524202E-2</c:v>
                </c:pt>
                <c:pt idx="30">
                  <c:v>3.3243264087382943E-2</c:v>
                </c:pt>
                <c:pt idx="36">
                  <c:v>2.5416869136112741E-2</c:v>
                </c:pt>
                <c:pt idx="37">
                  <c:v>2.5416869136112741E-2</c:v>
                </c:pt>
                <c:pt idx="38">
                  <c:v>2.5416869136112741E-2</c:v>
                </c:pt>
                <c:pt idx="39">
                  <c:v>2.5416869136112741E-2</c:v>
                </c:pt>
                <c:pt idx="40">
                  <c:v>2.5315062372518987E-2</c:v>
                </c:pt>
                <c:pt idx="42">
                  <c:v>2.0466515256366238E-2</c:v>
                </c:pt>
                <c:pt idx="43">
                  <c:v>2.0466515256366238E-2</c:v>
                </c:pt>
                <c:pt idx="44">
                  <c:v>1.6763294230643266E-2</c:v>
                </c:pt>
                <c:pt idx="45">
                  <c:v>1.6763294230643266E-2</c:v>
                </c:pt>
                <c:pt idx="48">
                  <c:v>1.1672956050955335E-2</c:v>
                </c:pt>
                <c:pt idx="49">
                  <c:v>7.7915731889432877E-3</c:v>
                </c:pt>
                <c:pt idx="50">
                  <c:v>5.9208739079079642E-3</c:v>
                </c:pt>
                <c:pt idx="51">
                  <c:v>-2.5290874703739891E-3</c:v>
                </c:pt>
                <c:pt idx="52">
                  <c:v>-3.4326224972685976E-3</c:v>
                </c:pt>
                <c:pt idx="53">
                  <c:v>-3.4326224972685976E-3</c:v>
                </c:pt>
                <c:pt idx="54">
                  <c:v>-3.4326224972685976E-3</c:v>
                </c:pt>
                <c:pt idx="55">
                  <c:v>-5.1251599420148453E-3</c:v>
                </c:pt>
                <c:pt idx="56">
                  <c:v>-5.1251599420148453E-3</c:v>
                </c:pt>
                <c:pt idx="57">
                  <c:v>-6.2704860324446221E-3</c:v>
                </c:pt>
                <c:pt idx="58">
                  <c:v>-8.6247674405502961E-3</c:v>
                </c:pt>
                <c:pt idx="59">
                  <c:v>-9.1083495676206466E-3</c:v>
                </c:pt>
                <c:pt idx="60">
                  <c:v>-1.6832937755297081E-2</c:v>
                </c:pt>
                <c:pt idx="61">
                  <c:v>-1.7036551282484602E-2</c:v>
                </c:pt>
                <c:pt idx="62">
                  <c:v>-1.7596488482250275E-2</c:v>
                </c:pt>
                <c:pt idx="63">
                  <c:v>-1.9110864090707433E-2</c:v>
                </c:pt>
                <c:pt idx="64">
                  <c:v>-2.0294367717484871E-2</c:v>
                </c:pt>
                <c:pt idx="65">
                  <c:v>-2.0332545253832532E-2</c:v>
                </c:pt>
                <c:pt idx="66">
                  <c:v>-2.2368680525707701E-2</c:v>
                </c:pt>
                <c:pt idx="67">
                  <c:v>-2.2368680525707701E-2</c:v>
                </c:pt>
                <c:pt idx="68">
                  <c:v>-2.2470487289301469E-2</c:v>
                </c:pt>
                <c:pt idx="69">
                  <c:v>-2.8909765086606698E-2</c:v>
                </c:pt>
                <c:pt idx="70">
                  <c:v>-3.1162239731118618E-2</c:v>
                </c:pt>
                <c:pt idx="71">
                  <c:v>-3.4343701093423579E-2</c:v>
                </c:pt>
                <c:pt idx="72">
                  <c:v>-3.6946136487789022E-2</c:v>
                </c:pt>
                <c:pt idx="73">
                  <c:v>-4.4944330352623685E-2</c:v>
                </c:pt>
                <c:pt idx="74">
                  <c:v>-4.8132154637653246E-2</c:v>
                </c:pt>
                <c:pt idx="75">
                  <c:v>-5.0970018172829284E-2</c:v>
                </c:pt>
                <c:pt idx="76">
                  <c:v>-5.1383608149928928E-2</c:v>
                </c:pt>
                <c:pt idx="77">
                  <c:v>-5.1587221677116435E-2</c:v>
                </c:pt>
                <c:pt idx="78">
                  <c:v>-6.2124221709070448E-2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50-43B5-8EB8-91ADDB50C69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-656</c:v>
                </c:pt>
                <c:pt idx="1">
                  <c:v>-457</c:v>
                </c:pt>
                <c:pt idx="2">
                  <c:v>-452</c:v>
                </c:pt>
                <c:pt idx="3">
                  <c:v>-234</c:v>
                </c:pt>
                <c:pt idx="4">
                  <c:v>-223</c:v>
                </c:pt>
                <c:pt idx="5">
                  <c:v>-168</c:v>
                </c:pt>
                <c:pt idx="6">
                  <c:v>-152</c:v>
                </c:pt>
                <c:pt idx="7">
                  <c:v>-8</c:v>
                </c:pt>
                <c:pt idx="8">
                  <c:v>-3</c:v>
                </c:pt>
                <c:pt idx="9">
                  <c:v>0</c:v>
                </c:pt>
                <c:pt idx="10">
                  <c:v>4482</c:v>
                </c:pt>
                <c:pt idx="11">
                  <c:v>4487</c:v>
                </c:pt>
                <c:pt idx="12">
                  <c:v>4642</c:v>
                </c:pt>
                <c:pt idx="13">
                  <c:v>4680</c:v>
                </c:pt>
                <c:pt idx="14">
                  <c:v>4705</c:v>
                </c:pt>
                <c:pt idx="15">
                  <c:v>4746</c:v>
                </c:pt>
                <c:pt idx="16">
                  <c:v>4884</c:v>
                </c:pt>
                <c:pt idx="17">
                  <c:v>4895</c:v>
                </c:pt>
                <c:pt idx="18">
                  <c:v>4895</c:v>
                </c:pt>
                <c:pt idx="19">
                  <c:v>4933</c:v>
                </c:pt>
                <c:pt idx="20">
                  <c:v>4952</c:v>
                </c:pt>
                <c:pt idx="21">
                  <c:v>5018</c:v>
                </c:pt>
                <c:pt idx="22">
                  <c:v>5061</c:v>
                </c:pt>
                <c:pt idx="23">
                  <c:v>5080</c:v>
                </c:pt>
                <c:pt idx="24">
                  <c:v>5132</c:v>
                </c:pt>
                <c:pt idx="25">
                  <c:v>5132</c:v>
                </c:pt>
                <c:pt idx="26">
                  <c:v>5132</c:v>
                </c:pt>
                <c:pt idx="27">
                  <c:v>5170</c:v>
                </c:pt>
                <c:pt idx="28">
                  <c:v>5170</c:v>
                </c:pt>
                <c:pt idx="29">
                  <c:v>5192</c:v>
                </c:pt>
                <c:pt idx="30">
                  <c:v>5230</c:v>
                </c:pt>
                <c:pt idx="31">
                  <c:v>5235.5</c:v>
                </c:pt>
                <c:pt idx="32">
                  <c:v>5401</c:v>
                </c:pt>
                <c:pt idx="33">
                  <c:v>5456</c:v>
                </c:pt>
                <c:pt idx="34">
                  <c:v>5559</c:v>
                </c:pt>
                <c:pt idx="35">
                  <c:v>5567</c:v>
                </c:pt>
                <c:pt idx="36">
                  <c:v>5845</c:v>
                </c:pt>
                <c:pt idx="37">
                  <c:v>5845</c:v>
                </c:pt>
                <c:pt idx="38">
                  <c:v>5845</c:v>
                </c:pt>
                <c:pt idx="39">
                  <c:v>5845</c:v>
                </c:pt>
                <c:pt idx="40">
                  <c:v>5853</c:v>
                </c:pt>
                <c:pt idx="41">
                  <c:v>6223</c:v>
                </c:pt>
                <c:pt idx="42">
                  <c:v>6234</c:v>
                </c:pt>
                <c:pt idx="43">
                  <c:v>6234</c:v>
                </c:pt>
                <c:pt idx="44">
                  <c:v>6525</c:v>
                </c:pt>
                <c:pt idx="45">
                  <c:v>6525</c:v>
                </c:pt>
                <c:pt idx="46">
                  <c:v>6558</c:v>
                </c:pt>
                <c:pt idx="47">
                  <c:v>6661</c:v>
                </c:pt>
                <c:pt idx="48">
                  <c:v>6925</c:v>
                </c:pt>
                <c:pt idx="49">
                  <c:v>7230</c:v>
                </c:pt>
                <c:pt idx="50">
                  <c:v>7377</c:v>
                </c:pt>
                <c:pt idx="51">
                  <c:v>8041</c:v>
                </c:pt>
                <c:pt idx="52">
                  <c:v>8112</c:v>
                </c:pt>
                <c:pt idx="53">
                  <c:v>8112</c:v>
                </c:pt>
                <c:pt idx="54">
                  <c:v>8112</c:v>
                </c:pt>
                <c:pt idx="55">
                  <c:v>8245</c:v>
                </c:pt>
                <c:pt idx="56">
                  <c:v>8245</c:v>
                </c:pt>
                <c:pt idx="57">
                  <c:v>8335</c:v>
                </c:pt>
                <c:pt idx="58">
                  <c:v>8520</c:v>
                </c:pt>
                <c:pt idx="59">
                  <c:v>8558</c:v>
                </c:pt>
                <c:pt idx="60">
                  <c:v>9165</c:v>
                </c:pt>
                <c:pt idx="61">
                  <c:v>9181</c:v>
                </c:pt>
                <c:pt idx="62">
                  <c:v>9225</c:v>
                </c:pt>
                <c:pt idx="63">
                  <c:v>9344</c:v>
                </c:pt>
                <c:pt idx="64">
                  <c:v>9437</c:v>
                </c:pt>
                <c:pt idx="65">
                  <c:v>9440</c:v>
                </c:pt>
                <c:pt idx="66">
                  <c:v>9600</c:v>
                </c:pt>
                <c:pt idx="67">
                  <c:v>9600</c:v>
                </c:pt>
                <c:pt idx="68">
                  <c:v>9608</c:v>
                </c:pt>
                <c:pt idx="69">
                  <c:v>10114</c:v>
                </c:pt>
                <c:pt idx="70">
                  <c:v>10291</c:v>
                </c:pt>
                <c:pt idx="71">
                  <c:v>10541</c:v>
                </c:pt>
                <c:pt idx="72">
                  <c:v>10745.5</c:v>
                </c:pt>
                <c:pt idx="73">
                  <c:v>11374</c:v>
                </c:pt>
                <c:pt idx="74">
                  <c:v>11624.5</c:v>
                </c:pt>
                <c:pt idx="75">
                  <c:v>11847.5</c:v>
                </c:pt>
                <c:pt idx="76">
                  <c:v>11880</c:v>
                </c:pt>
                <c:pt idx="77">
                  <c:v>11896</c:v>
                </c:pt>
                <c:pt idx="78">
                  <c:v>12724</c:v>
                </c:pt>
              </c:numCache>
            </c:numRef>
          </c:xVal>
          <c:yVal>
            <c:numRef>
              <c:f>Active!$R$21:$R$992</c:f>
              <c:numCache>
                <c:formatCode>General</c:formatCode>
                <c:ptCount val="972"/>
                <c:pt idx="0">
                  <c:v>-4.3440000001282897E-2</c:v>
                </c:pt>
                <c:pt idx="1">
                  <c:v>2.7070000003732275E-2</c:v>
                </c:pt>
                <c:pt idx="2">
                  <c:v>-6.5479999997478444E-2</c:v>
                </c:pt>
                <c:pt idx="3">
                  <c:v>-3.2660000004398171E-2</c:v>
                </c:pt>
                <c:pt idx="4">
                  <c:v>4.972999999881722E-2</c:v>
                </c:pt>
                <c:pt idx="5">
                  <c:v>7.1680000000924338E-2</c:v>
                </c:pt>
                <c:pt idx="6">
                  <c:v>-8.4800000040559098E-3</c:v>
                </c:pt>
                <c:pt idx="7">
                  <c:v>1.0080000000016298E-2</c:v>
                </c:pt>
                <c:pt idx="8">
                  <c:v>-3.2469999998284038E-2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50-43B5-8EB8-91ADDB50C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45176"/>
        <c:axId val="1"/>
      </c:scatterChart>
      <c:valAx>
        <c:axId val="797445176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5057612479289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91489361702128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45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475195919658978"/>
          <c:y val="0.9204921861831491"/>
          <c:w val="0.8315617728634984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85725</xdr:rowOff>
    </xdr:from>
    <xdr:to>
      <xdr:col>15</xdr:col>
      <xdr:colOff>295275</xdr:colOff>
      <xdr:row>18</xdr:row>
      <xdr:rowOff>104775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4C8DE0D-AE75-A3AD-A26C-D22E7BDC3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600075</xdr:colOff>
      <xdr:row>0</xdr:row>
      <xdr:rowOff>0</xdr:rowOff>
    </xdr:from>
    <xdr:to>
      <xdr:col>31</xdr:col>
      <xdr:colOff>485775</xdr:colOff>
      <xdr:row>18</xdr:row>
      <xdr:rowOff>28575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060C222C-EBA0-4A5F-AB6E-EA19E9279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0</xdr:row>
      <xdr:rowOff>76200</xdr:rowOff>
    </xdr:from>
    <xdr:to>
      <xdr:col>23</xdr:col>
      <xdr:colOff>466725</xdr:colOff>
      <xdr:row>18</xdr:row>
      <xdr:rowOff>104775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1D1E4F4E-4E4B-7511-2EB5-7D2E08A9F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93" TargetMode="External"/><Relationship Id="rId13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183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konkoly.hu/cgi-bin/IBVS?5603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359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59</v>
      </c>
    </row>
    <row r="2" spans="1:6" x14ac:dyDescent="0.2">
      <c r="A2" t="s">
        <v>26</v>
      </c>
      <c r="B2" s="11" t="s">
        <v>63</v>
      </c>
    </row>
    <row r="3" spans="1:6" ht="13.5" thickBot="1" x14ac:dyDescent="0.25">
      <c r="C3" s="9"/>
    </row>
    <row r="4" spans="1:6" ht="14.25" thickTop="1" thickBot="1" x14ac:dyDescent="0.25">
      <c r="A4" s="6" t="s">
        <v>2</v>
      </c>
      <c r="C4" s="2">
        <v>36818.400000000001</v>
      </c>
      <c r="D4" s="3">
        <v>1.6325099999999999</v>
      </c>
    </row>
    <row r="5" spans="1:6" ht="13.5" thickTop="1" x14ac:dyDescent="0.2">
      <c r="A5" s="12" t="s">
        <v>64</v>
      </c>
      <c r="B5" s="10"/>
      <c r="C5" s="13">
        <v>-9.5</v>
      </c>
      <c r="D5" s="10" t="s">
        <v>65</v>
      </c>
      <c r="E5" s="10"/>
    </row>
    <row r="6" spans="1:6" x14ac:dyDescent="0.2">
      <c r="A6" s="6" t="s">
        <v>3</v>
      </c>
    </row>
    <row r="7" spans="1:6" x14ac:dyDescent="0.2">
      <c r="A7" t="s">
        <v>4</v>
      </c>
      <c r="C7">
        <v>36818.400000000001</v>
      </c>
    </row>
    <row r="8" spans="1:6" x14ac:dyDescent="0.2">
      <c r="A8" t="s">
        <v>5</v>
      </c>
      <c r="C8">
        <v>1.6325099999999999</v>
      </c>
    </row>
    <row r="9" spans="1:6" x14ac:dyDescent="0.2">
      <c r="A9" s="26" t="s">
        <v>69</v>
      </c>
      <c r="B9" s="27">
        <v>81</v>
      </c>
      <c r="C9" s="15" t="str">
        <f>"F"&amp;B9</f>
        <v>F81</v>
      </c>
      <c r="D9" s="16" t="str">
        <f>"G"&amp;B9</f>
        <v>G81</v>
      </c>
    </row>
    <row r="10" spans="1:6" ht="13.5" thickBot="1" x14ac:dyDescent="0.25">
      <c r="A10" s="10"/>
      <c r="B10" s="10"/>
      <c r="C10" s="5" t="s">
        <v>22</v>
      </c>
      <c r="D10" s="5" t="s">
        <v>23</v>
      </c>
      <c r="E10" s="10"/>
    </row>
    <row r="11" spans="1:6" x14ac:dyDescent="0.2">
      <c r="A11" s="10" t="s">
        <v>18</v>
      </c>
      <c r="B11" s="10"/>
      <c r="C11" s="14">
        <f ca="1">INTERCEPT(INDIRECT($D$9):G991,INDIRECT($C$9):F991)</f>
        <v>9.9799435786802643E-2</v>
      </c>
      <c r="D11" s="4"/>
      <c r="E11" s="10"/>
    </row>
    <row r="12" spans="1:6" x14ac:dyDescent="0.2">
      <c r="A12" s="10" t="s">
        <v>19</v>
      </c>
      <c r="B12" s="10"/>
      <c r="C12" s="14">
        <f ca="1">SLOPE(INDIRECT($D$9):G991,INDIRECT($C$9):F991)</f>
        <v>-1.2725845449219828E-5</v>
      </c>
      <c r="D12" s="4"/>
      <c r="E12" s="10"/>
    </row>
    <row r="13" spans="1:6" x14ac:dyDescent="0.2">
      <c r="A13" s="10" t="s">
        <v>21</v>
      </c>
      <c r="B13" s="10"/>
      <c r="C13" s="4" t="s">
        <v>16</v>
      </c>
    </row>
    <row r="14" spans="1:6" x14ac:dyDescent="0.2">
      <c r="A14" s="10"/>
      <c r="B14" s="10"/>
      <c r="C14" s="10"/>
    </row>
    <row r="15" spans="1:6" x14ac:dyDescent="0.2">
      <c r="A15" s="17" t="s">
        <v>20</v>
      </c>
      <c r="B15" s="10"/>
      <c r="C15" s="18">
        <f ca="1">(C7+C11)+(C8+C12)*INT(MAX(F21:F3532))</f>
        <v>57590.395115778294</v>
      </c>
      <c r="E15" s="19" t="s">
        <v>72</v>
      </c>
      <c r="F15" s="13">
        <v>1</v>
      </c>
    </row>
    <row r="16" spans="1:6" x14ac:dyDescent="0.2">
      <c r="A16" s="21" t="s">
        <v>6</v>
      </c>
      <c r="B16" s="10"/>
      <c r="C16" s="22">
        <f ca="1">+C8+C12</f>
        <v>1.6324972741545507</v>
      </c>
      <c r="E16" s="19" t="s">
        <v>66</v>
      </c>
      <c r="F16" s="20">
        <f ca="1">NOW()+15018.5+$C$5/24</f>
        <v>60094.856621180552</v>
      </c>
    </row>
    <row r="17" spans="1:135" ht="13.5" thickBot="1" x14ac:dyDescent="0.25">
      <c r="A17" s="19" t="s">
        <v>60</v>
      </c>
      <c r="B17" s="10"/>
      <c r="C17" s="10">
        <f>COUNT(C21:C2190)</f>
        <v>79</v>
      </c>
      <c r="E17" s="19" t="s">
        <v>73</v>
      </c>
      <c r="F17" s="20">
        <f ca="1">ROUND(2*(F16-$C$7)/$C$8,0)/2+F15</f>
        <v>14259</v>
      </c>
    </row>
    <row r="18" spans="1:135" ht="14.25" thickTop="1" thickBot="1" x14ac:dyDescent="0.25">
      <c r="A18" s="21" t="s">
        <v>7</v>
      </c>
      <c r="B18" s="10"/>
      <c r="C18" s="24">
        <f ca="1">+C15</f>
        <v>57590.395115778294</v>
      </c>
      <c r="D18" s="25">
        <f ca="1">+C16</f>
        <v>1.6324972741545507</v>
      </c>
      <c r="E18" s="19" t="s">
        <v>67</v>
      </c>
      <c r="F18" s="16">
        <f ca="1">ROUND(2*(F16-$C$15)/$C$16,0)/2+F15</f>
        <v>1535</v>
      </c>
    </row>
    <row r="19" spans="1:135" ht="13.5" thickTop="1" x14ac:dyDescent="0.2">
      <c r="E19" s="19" t="s">
        <v>68</v>
      </c>
      <c r="F19" s="23">
        <f ca="1">+$C$15+$C$16*F18-15018.5-$C$5/24</f>
        <v>45078.174264938869</v>
      </c>
    </row>
    <row r="20" spans="1:135" ht="13.5" thickBot="1" x14ac:dyDescent="0.25">
      <c r="A20" s="5" t="s">
        <v>8</v>
      </c>
      <c r="B20" s="5" t="s">
        <v>9</v>
      </c>
      <c r="C20" s="5" t="s">
        <v>10</v>
      </c>
      <c r="D20" s="5" t="s">
        <v>15</v>
      </c>
      <c r="E20" s="5" t="s">
        <v>11</v>
      </c>
      <c r="F20" s="5" t="s">
        <v>12</v>
      </c>
      <c r="G20" s="5" t="s">
        <v>13</v>
      </c>
      <c r="H20" s="8" t="s">
        <v>85</v>
      </c>
      <c r="I20" s="8" t="s">
        <v>71</v>
      </c>
      <c r="J20" s="8" t="s">
        <v>82</v>
      </c>
      <c r="K20" s="8" t="s">
        <v>80</v>
      </c>
      <c r="L20" s="8" t="s">
        <v>358</v>
      </c>
      <c r="M20" s="8" t="s">
        <v>359</v>
      </c>
      <c r="N20" s="8" t="s">
        <v>360</v>
      </c>
      <c r="O20" s="8" t="s">
        <v>25</v>
      </c>
      <c r="P20" s="7" t="s">
        <v>24</v>
      </c>
      <c r="Q20" s="5" t="s">
        <v>17</v>
      </c>
      <c r="R20" s="62" t="s">
        <v>357</v>
      </c>
    </row>
    <row r="21" spans="1:135" x14ac:dyDescent="0.2">
      <c r="A21" s="31" t="s">
        <v>93</v>
      </c>
      <c r="B21" s="29" t="s">
        <v>58</v>
      </c>
      <c r="C21" s="30">
        <v>35747.43</v>
      </c>
      <c r="D21" s="28" t="s">
        <v>71</v>
      </c>
      <c r="E21" s="28">
        <f t="shared" ref="E21:E52" si="0">+(C21-C$7)/C$8</f>
        <v>-656.02660933164339</v>
      </c>
      <c r="F21" s="28">
        <f t="shared" ref="F21:F52" si="1">ROUND(2*E21,0)/2</f>
        <v>-656</v>
      </c>
      <c r="G21" s="28">
        <f t="shared" ref="G21:G52" si="2">+C21-(C$7+F21*C$8)</f>
        <v>-4.3440000001282897E-2</v>
      </c>
      <c r="H21" s="28"/>
      <c r="J21" s="28"/>
      <c r="K21" s="28"/>
      <c r="L21" s="28"/>
      <c r="M21" s="28"/>
      <c r="N21" s="28"/>
      <c r="O21" s="28">
        <f t="shared" ref="O21:O29" ca="1" si="3">+C$11+C$12*F21</f>
        <v>0.10814759040149086</v>
      </c>
      <c r="P21" s="28"/>
      <c r="Q21" s="32">
        <f t="shared" ref="Q21:Q52" si="4">+C21-15018.5</f>
        <v>20728.93</v>
      </c>
      <c r="R21" s="28">
        <f t="shared" ref="R21:R29" si="5">G21</f>
        <v>-4.3440000001282897E-2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</row>
    <row r="22" spans="1:135" x14ac:dyDescent="0.2">
      <c r="A22" s="31" t="s">
        <v>93</v>
      </c>
      <c r="B22" s="29" t="s">
        <v>58</v>
      </c>
      <c r="C22" s="30">
        <v>36072.370000000003</v>
      </c>
      <c r="D22" s="28" t="s">
        <v>71</v>
      </c>
      <c r="E22" s="28">
        <f t="shared" si="0"/>
        <v>-456.98341817201663</v>
      </c>
      <c r="F22" s="28">
        <f t="shared" si="1"/>
        <v>-457</v>
      </c>
      <c r="G22" s="28">
        <f t="shared" si="2"/>
        <v>2.7070000003732275E-2</v>
      </c>
      <c r="H22" s="28"/>
      <c r="J22" s="28"/>
      <c r="K22" s="28"/>
      <c r="L22" s="28"/>
      <c r="M22" s="28"/>
      <c r="N22" s="28"/>
      <c r="O22" s="28">
        <f t="shared" ca="1" si="3"/>
        <v>0.10561514715709611</v>
      </c>
      <c r="P22" s="28"/>
      <c r="Q22" s="32">
        <f t="shared" si="4"/>
        <v>21053.870000000003</v>
      </c>
      <c r="R22" s="28">
        <f t="shared" si="5"/>
        <v>2.7070000003732275E-2</v>
      </c>
      <c r="S22" s="28"/>
      <c r="T22" s="28"/>
      <c r="U22" s="28"/>
      <c r="V22" s="28"/>
      <c r="W22" s="28"/>
      <c r="X22" s="28"/>
      <c r="Y22" s="28"/>
      <c r="Z22" s="28"/>
      <c r="AA22" s="28">
        <v>6</v>
      </c>
      <c r="AB22" s="28"/>
      <c r="AC22" s="28" t="s">
        <v>27</v>
      </c>
      <c r="AD22" s="28"/>
      <c r="AE22" s="28" t="s">
        <v>29</v>
      </c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</row>
    <row r="23" spans="1:135" x14ac:dyDescent="0.2">
      <c r="A23" s="31" t="s">
        <v>93</v>
      </c>
      <c r="B23" s="29" t="s">
        <v>58</v>
      </c>
      <c r="C23" s="30">
        <v>36080.44</v>
      </c>
      <c r="D23" s="28" t="s">
        <v>71</v>
      </c>
      <c r="E23" s="28">
        <f t="shared" si="0"/>
        <v>-452.04011001463954</v>
      </c>
      <c r="F23" s="28">
        <f t="shared" si="1"/>
        <v>-452</v>
      </c>
      <c r="G23" s="28">
        <f t="shared" si="2"/>
        <v>-6.5479999997478444E-2</v>
      </c>
      <c r="H23" s="28"/>
      <c r="J23" s="28"/>
      <c r="K23" s="28"/>
      <c r="L23" s="28"/>
      <c r="M23" s="28"/>
      <c r="N23" s="28"/>
      <c r="O23" s="28">
        <f t="shared" ca="1" si="3"/>
        <v>0.10555151792985</v>
      </c>
      <c r="P23" s="28"/>
      <c r="Q23" s="32">
        <f t="shared" si="4"/>
        <v>21061.940000000002</v>
      </c>
      <c r="R23" s="28">
        <f t="shared" si="5"/>
        <v>-6.5479999997478444E-2</v>
      </c>
      <c r="S23" s="28"/>
      <c r="T23" s="28"/>
      <c r="U23" s="28"/>
      <c r="V23" s="28"/>
      <c r="W23" s="28"/>
      <c r="X23" s="28"/>
      <c r="Y23" s="28"/>
      <c r="Z23" s="28"/>
      <c r="AA23" s="28">
        <v>6</v>
      </c>
      <c r="AB23" s="28"/>
      <c r="AC23" s="28" t="s">
        <v>27</v>
      </c>
      <c r="AD23" s="28"/>
      <c r="AE23" s="28" t="s">
        <v>29</v>
      </c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</row>
    <row r="24" spans="1:135" x14ac:dyDescent="0.2">
      <c r="A24" s="31" t="s">
        <v>93</v>
      </c>
      <c r="B24" s="29" t="s">
        <v>58</v>
      </c>
      <c r="C24" s="30">
        <v>36436.36</v>
      </c>
      <c r="D24" s="28" t="s">
        <v>71</v>
      </c>
      <c r="E24" s="28">
        <f t="shared" si="0"/>
        <v>-234.02000600302657</v>
      </c>
      <c r="F24" s="28">
        <f t="shared" si="1"/>
        <v>-234</v>
      </c>
      <c r="G24" s="28">
        <f t="shared" si="2"/>
        <v>-3.2660000004398171E-2</v>
      </c>
      <c r="H24" s="28"/>
      <c r="J24" s="28"/>
      <c r="K24" s="28"/>
      <c r="L24" s="28"/>
      <c r="M24" s="28"/>
      <c r="N24" s="28"/>
      <c r="O24" s="28">
        <f t="shared" ca="1" si="3"/>
        <v>0.10277728362192008</v>
      </c>
      <c r="P24" s="28"/>
      <c r="Q24" s="32">
        <f t="shared" si="4"/>
        <v>21417.86</v>
      </c>
      <c r="R24" s="28">
        <f t="shared" si="5"/>
        <v>-3.2660000004398171E-2</v>
      </c>
      <c r="S24" s="28"/>
      <c r="T24" s="28"/>
      <c r="U24" s="28"/>
      <c r="V24" s="28"/>
      <c r="W24" s="28"/>
      <c r="X24" s="28"/>
      <c r="Y24" s="28"/>
      <c r="Z24" s="28"/>
      <c r="AA24" s="28">
        <v>7</v>
      </c>
      <c r="AB24" s="28"/>
      <c r="AC24" s="28" t="s">
        <v>27</v>
      </c>
      <c r="AD24" s="28"/>
      <c r="AE24" s="28" t="s">
        <v>29</v>
      </c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</row>
    <row r="25" spans="1:135" x14ac:dyDescent="0.2">
      <c r="A25" s="31" t="s">
        <v>93</v>
      </c>
      <c r="B25" s="29" t="s">
        <v>58</v>
      </c>
      <c r="C25" s="30">
        <v>36454.400000000001</v>
      </c>
      <c r="D25" s="28" t="s">
        <v>71</v>
      </c>
      <c r="E25" s="28">
        <f t="shared" si="0"/>
        <v>-222.96953770574149</v>
      </c>
      <c r="F25" s="28">
        <f t="shared" si="1"/>
        <v>-223</v>
      </c>
      <c r="G25" s="28">
        <f t="shared" si="2"/>
        <v>4.972999999881722E-2</v>
      </c>
      <c r="H25" s="28"/>
      <c r="J25" s="28"/>
      <c r="K25" s="28"/>
      <c r="L25" s="28"/>
      <c r="M25" s="28"/>
      <c r="N25" s="28"/>
      <c r="O25" s="28">
        <f t="shared" ca="1" si="3"/>
        <v>0.10263729932197867</v>
      </c>
      <c r="P25" s="28"/>
      <c r="Q25" s="32">
        <f t="shared" si="4"/>
        <v>21435.9</v>
      </c>
      <c r="R25" s="28">
        <f t="shared" si="5"/>
        <v>4.972999999881722E-2</v>
      </c>
      <c r="S25" s="28"/>
      <c r="T25" s="28"/>
      <c r="U25" s="28"/>
      <c r="V25" s="28"/>
      <c r="W25" s="28"/>
      <c r="X25" s="28"/>
      <c r="Y25" s="28"/>
      <c r="Z25" s="28"/>
      <c r="AA25" s="28">
        <v>7</v>
      </c>
      <c r="AB25" s="28"/>
      <c r="AC25" s="28" t="s">
        <v>27</v>
      </c>
      <c r="AD25" s="28"/>
      <c r="AE25" s="28" t="s">
        <v>29</v>
      </c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</row>
    <row r="26" spans="1:135" x14ac:dyDescent="0.2">
      <c r="A26" s="31" t="s">
        <v>93</v>
      </c>
      <c r="B26" s="29" t="s">
        <v>58</v>
      </c>
      <c r="C26" s="30">
        <v>36544.21</v>
      </c>
      <c r="D26" s="28" t="s">
        <v>71</v>
      </c>
      <c r="E26" s="28">
        <f t="shared" si="0"/>
        <v>-167.9560921525763</v>
      </c>
      <c r="F26" s="28">
        <f t="shared" si="1"/>
        <v>-168</v>
      </c>
      <c r="G26" s="28">
        <f t="shared" si="2"/>
        <v>7.1680000000924338E-2</v>
      </c>
      <c r="H26" s="28"/>
      <c r="J26" s="28"/>
      <c r="K26" s="28"/>
      <c r="L26" s="28"/>
      <c r="M26" s="28"/>
      <c r="N26" s="28"/>
      <c r="O26" s="28">
        <f t="shared" ca="1" si="3"/>
        <v>0.10193737782227158</v>
      </c>
      <c r="P26" s="28"/>
      <c r="Q26" s="32">
        <f t="shared" si="4"/>
        <v>21525.71</v>
      </c>
      <c r="R26" s="28">
        <f t="shared" si="5"/>
        <v>7.1680000000924338E-2</v>
      </c>
      <c r="S26" s="28"/>
      <c r="T26" s="28"/>
      <c r="U26" s="28"/>
      <c r="V26" s="28"/>
      <c r="W26" s="28"/>
      <c r="X26" s="28"/>
      <c r="Y26" s="28"/>
      <c r="Z26" s="28"/>
      <c r="AA26" s="28">
        <v>9</v>
      </c>
      <c r="AB26" s="28"/>
      <c r="AC26" s="28" t="s">
        <v>33</v>
      </c>
      <c r="AD26" s="28"/>
      <c r="AE26" s="28" t="s">
        <v>29</v>
      </c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</row>
    <row r="27" spans="1:135" x14ac:dyDescent="0.2">
      <c r="A27" s="31" t="s">
        <v>93</v>
      </c>
      <c r="B27" s="29" t="s">
        <v>58</v>
      </c>
      <c r="C27" s="30">
        <v>36570.25</v>
      </c>
      <c r="D27" s="28" t="s">
        <v>71</v>
      </c>
      <c r="E27" s="28">
        <f t="shared" si="0"/>
        <v>-152.00519445516503</v>
      </c>
      <c r="F27" s="28">
        <f t="shared" si="1"/>
        <v>-152</v>
      </c>
      <c r="G27" s="28">
        <f t="shared" si="2"/>
        <v>-8.4800000040559098E-3</v>
      </c>
      <c r="H27" s="28"/>
      <c r="J27" s="28"/>
      <c r="K27" s="28"/>
      <c r="L27" s="28"/>
      <c r="M27" s="28"/>
      <c r="N27" s="28"/>
      <c r="O27" s="28">
        <f t="shared" ca="1" si="3"/>
        <v>0.10173376429508406</v>
      </c>
      <c r="P27" s="28"/>
      <c r="Q27" s="32">
        <f t="shared" si="4"/>
        <v>21551.75</v>
      </c>
      <c r="R27" s="28">
        <f t="shared" si="5"/>
        <v>-8.4800000040559098E-3</v>
      </c>
      <c r="S27" s="28"/>
      <c r="T27" s="28"/>
      <c r="U27" s="28"/>
      <c r="V27" s="28"/>
      <c r="W27" s="28"/>
      <c r="X27" s="28"/>
      <c r="Y27" s="28"/>
      <c r="Z27" s="28"/>
      <c r="AA27" s="28">
        <v>8</v>
      </c>
      <c r="AB27" s="28"/>
      <c r="AC27" s="28" t="s">
        <v>27</v>
      </c>
      <c r="AD27" s="28"/>
      <c r="AE27" s="28" t="s">
        <v>29</v>
      </c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</row>
    <row r="28" spans="1:135" x14ac:dyDescent="0.2">
      <c r="A28" s="31" t="s">
        <v>93</v>
      </c>
      <c r="B28" s="29" t="s">
        <v>58</v>
      </c>
      <c r="C28" s="30">
        <v>36805.35</v>
      </c>
      <c r="D28" s="28" t="s">
        <v>71</v>
      </c>
      <c r="E28" s="28">
        <f t="shared" si="0"/>
        <v>-7.9938254589576241</v>
      </c>
      <c r="F28" s="28">
        <f t="shared" si="1"/>
        <v>-8</v>
      </c>
      <c r="G28" s="28">
        <f t="shared" si="2"/>
        <v>1.0080000000016298E-2</v>
      </c>
      <c r="H28" s="28"/>
      <c r="J28" s="28"/>
      <c r="K28" s="28"/>
      <c r="L28" s="28"/>
      <c r="M28" s="28"/>
      <c r="N28" s="28"/>
      <c r="O28" s="28">
        <f t="shared" ca="1" si="3"/>
        <v>9.9901242550396396E-2</v>
      </c>
      <c r="P28" s="28"/>
      <c r="Q28" s="32">
        <f t="shared" si="4"/>
        <v>21786.85</v>
      </c>
      <c r="R28" s="28">
        <f t="shared" si="5"/>
        <v>1.0080000000016298E-2</v>
      </c>
      <c r="S28" s="28"/>
      <c r="T28" s="28"/>
      <c r="U28" s="28"/>
      <c r="V28" s="28"/>
      <c r="W28" s="28"/>
      <c r="X28" s="28"/>
      <c r="Y28" s="28"/>
      <c r="Z28" s="28"/>
      <c r="AA28" s="28">
        <v>6</v>
      </c>
      <c r="AB28" s="28"/>
      <c r="AC28" s="28" t="s">
        <v>27</v>
      </c>
      <c r="AD28" s="28"/>
      <c r="AE28" s="28" t="s">
        <v>29</v>
      </c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</row>
    <row r="29" spans="1:135" x14ac:dyDescent="0.2">
      <c r="A29" s="31" t="s">
        <v>93</v>
      </c>
      <c r="B29" s="29" t="s">
        <v>58</v>
      </c>
      <c r="C29" s="30">
        <v>36813.47</v>
      </c>
      <c r="D29" s="28" t="s">
        <v>71</v>
      </c>
      <c r="E29" s="28">
        <f t="shared" si="0"/>
        <v>-3.0198896178279404</v>
      </c>
      <c r="F29" s="28">
        <f t="shared" si="1"/>
        <v>-3</v>
      </c>
      <c r="G29" s="28">
        <f t="shared" si="2"/>
        <v>-3.2469999998284038E-2</v>
      </c>
      <c r="H29" s="28"/>
      <c r="J29" s="28"/>
      <c r="K29" s="28"/>
      <c r="L29" s="28"/>
      <c r="M29" s="28"/>
      <c r="N29" s="28"/>
      <c r="O29" s="28">
        <f t="shared" ca="1" si="3"/>
        <v>9.9837613323150304E-2</v>
      </c>
      <c r="P29" s="28"/>
      <c r="Q29" s="32">
        <f t="shared" si="4"/>
        <v>21794.97</v>
      </c>
      <c r="R29" s="28">
        <f t="shared" si="5"/>
        <v>-3.2469999998284038E-2</v>
      </c>
      <c r="S29" s="28"/>
      <c r="T29" s="28"/>
      <c r="U29" s="28"/>
      <c r="V29" s="28"/>
      <c r="W29" s="28"/>
      <c r="X29" s="28"/>
      <c r="Y29" s="28"/>
      <c r="Z29" s="28"/>
      <c r="AA29" s="28">
        <v>7</v>
      </c>
      <c r="AB29" s="28"/>
      <c r="AC29" s="28" t="s">
        <v>27</v>
      </c>
      <c r="AD29" s="28"/>
      <c r="AE29" s="28" t="s">
        <v>29</v>
      </c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</row>
    <row r="30" spans="1:135" x14ac:dyDescent="0.2">
      <c r="A30" s="28" t="s">
        <v>14</v>
      </c>
      <c r="B30" s="29"/>
      <c r="C30" s="30">
        <v>36818.400000000001</v>
      </c>
      <c r="D30" s="30" t="s">
        <v>16</v>
      </c>
      <c r="E30" s="28">
        <f t="shared" si="0"/>
        <v>0</v>
      </c>
      <c r="F30" s="28">
        <f t="shared" si="1"/>
        <v>0</v>
      </c>
      <c r="G30" s="28">
        <f t="shared" si="2"/>
        <v>0</v>
      </c>
      <c r="H30" s="31">
        <f>G30</f>
        <v>0</v>
      </c>
      <c r="I30" s="28"/>
      <c r="J30" s="28"/>
      <c r="K30" s="28"/>
      <c r="L30" s="28"/>
      <c r="M30" s="28"/>
      <c r="N30" s="28"/>
      <c r="O30" s="28"/>
      <c r="P30" s="28"/>
      <c r="Q30" s="32">
        <f t="shared" si="4"/>
        <v>21799.9</v>
      </c>
      <c r="R30" s="28"/>
      <c r="S30" s="28"/>
      <c r="T30" s="28"/>
      <c r="U30" s="28"/>
      <c r="V30" s="28"/>
      <c r="W30" s="28"/>
      <c r="X30" s="28"/>
      <c r="Y30" s="28"/>
      <c r="Z30" s="28"/>
      <c r="AA30" s="28">
        <v>6</v>
      </c>
      <c r="AB30" s="28"/>
      <c r="AC30" s="28" t="s">
        <v>27</v>
      </c>
      <c r="AD30" s="28"/>
      <c r="AE30" s="28" t="s">
        <v>29</v>
      </c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</row>
    <row r="31" spans="1:135" x14ac:dyDescent="0.2">
      <c r="A31" s="31" t="s">
        <v>126</v>
      </c>
      <c r="B31" s="29" t="s">
        <v>58</v>
      </c>
      <c r="C31" s="30">
        <v>44135.334000000003</v>
      </c>
      <c r="D31" s="28" t="s">
        <v>71</v>
      </c>
      <c r="E31" s="28">
        <f t="shared" si="0"/>
        <v>4482.0148115478632</v>
      </c>
      <c r="F31" s="28">
        <f t="shared" si="1"/>
        <v>4482</v>
      </c>
      <c r="G31" s="28">
        <f t="shared" si="2"/>
        <v>2.4180000000342261E-2</v>
      </c>
      <c r="H31" s="28"/>
      <c r="I31" s="28">
        <f t="shared" ref="I31:I62" si="6">G31</f>
        <v>2.4180000000342261E-2</v>
      </c>
      <c r="J31" s="28"/>
      <c r="K31" s="28"/>
      <c r="L31" s="28"/>
      <c r="M31" s="28"/>
      <c r="N31" s="28"/>
      <c r="O31" s="28">
        <f ca="1">+C$11+C$12*F31</f>
        <v>4.2762196483399371E-2</v>
      </c>
      <c r="P31" s="28"/>
      <c r="Q31" s="32">
        <f t="shared" si="4"/>
        <v>29116.834000000003</v>
      </c>
      <c r="R31" s="28"/>
      <c r="S31" s="28"/>
      <c r="T31" s="28"/>
      <c r="U31" s="28"/>
      <c r="V31" s="28"/>
      <c r="W31" s="28"/>
      <c r="X31" s="28"/>
      <c r="Y31" s="28"/>
      <c r="Z31" s="28"/>
      <c r="AA31" s="28">
        <v>6</v>
      </c>
      <c r="AB31" s="28"/>
      <c r="AC31" s="28" t="s">
        <v>27</v>
      </c>
      <c r="AD31" s="28"/>
      <c r="AE31" s="28" t="s">
        <v>29</v>
      </c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</row>
    <row r="32" spans="1:135" x14ac:dyDescent="0.2">
      <c r="A32" s="31" t="s">
        <v>126</v>
      </c>
      <c r="B32" s="29" t="s">
        <v>58</v>
      </c>
      <c r="C32" s="30">
        <v>44143.487000000001</v>
      </c>
      <c r="D32" s="28" t="s">
        <v>71</v>
      </c>
      <c r="E32" s="28">
        <f t="shared" si="0"/>
        <v>4487.0089616602654</v>
      </c>
      <c r="F32" s="28">
        <f t="shared" si="1"/>
        <v>4487</v>
      </c>
      <c r="G32" s="28">
        <f t="shared" si="2"/>
        <v>1.4629999997850973E-2</v>
      </c>
      <c r="H32" s="28"/>
      <c r="I32" s="28">
        <f t="shared" si="6"/>
        <v>1.4629999997850973E-2</v>
      </c>
      <c r="J32" s="28"/>
      <c r="K32" s="28"/>
      <c r="L32" s="28"/>
      <c r="M32" s="28"/>
      <c r="N32" s="28"/>
      <c r="O32" s="28">
        <f ca="1">+C$11+C$12*F32</f>
        <v>4.2698567256153272E-2</v>
      </c>
      <c r="P32" s="28"/>
      <c r="Q32" s="32">
        <f t="shared" si="4"/>
        <v>29124.987000000001</v>
      </c>
      <c r="R32" s="28"/>
      <c r="S32" s="28"/>
      <c r="T32" s="28"/>
      <c r="U32" s="28"/>
      <c r="V32" s="28"/>
      <c r="W32" s="28"/>
      <c r="X32" s="28"/>
      <c r="Y32" s="28"/>
      <c r="Z32" s="28"/>
      <c r="AA32" s="28">
        <v>11</v>
      </c>
      <c r="AB32" s="28"/>
      <c r="AC32" s="28" t="s">
        <v>33</v>
      </c>
      <c r="AD32" s="28"/>
      <c r="AE32" s="28" t="s">
        <v>29</v>
      </c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</row>
    <row r="33" spans="1:135" x14ac:dyDescent="0.2">
      <c r="A33" s="31" t="s">
        <v>133</v>
      </c>
      <c r="B33" s="29" t="s">
        <v>58</v>
      </c>
      <c r="C33" s="30">
        <v>44396.514000000003</v>
      </c>
      <c r="D33" s="28" t="s">
        <v>71</v>
      </c>
      <c r="E33" s="28">
        <f t="shared" si="0"/>
        <v>4642.0015803884826</v>
      </c>
      <c r="F33" s="28">
        <f t="shared" si="1"/>
        <v>4642</v>
      </c>
      <c r="G33" s="28">
        <f t="shared" si="2"/>
        <v>2.5800000003073364E-3</v>
      </c>
      <c r="H33" s="28"/>
      <c r="I33" s="28">
        <f t="shared" si="6"/>
        <v>2.5800000003073364E-3</v>
      </c>
      <c r="J33" s="28"/>
      <c r="K33" s="28"/>
      <c r="L33" s="28"/>
      <c r="M33" s="28"/>
      <c r="N33" s="28"/>
      <c r="O33" s="28">
        <f ca="1">+C$11+C$12*F33</f>
        <v>4.0726061211524202E-2</v>
      </c>
      <c r="P33" s="28"/>
      <c r="Q33" s="32">
        <f t="shared" si="4"/>
        <v>29378.014000000003</v>
      </c>
      <c r="R33" s="28"/>
      <c r="S33" s="28"/>
      <c r="T33" s="28"/>
      <c r="U33" s="28"/>
      <c r="V33" s="28"/>
      <c r="W33" s="28"/>
      <c r="X33" s="28"/>
      <c r="Y33" s="28"/>
      <c r="Z33" s="28"/>
      <c r="AA33" s="28">
        <v>11</v>
      </c>
      <c r="AB33" s="28"/>
      <c r="AC33" s="28" t="s">
        <v>27</v>
      </c>
      <c r="AD33" s="28"/>
      <c r="AE33" s="28" t="s">
        <v>29</v>
      </c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</row>
    <row r="34" spans="1:135" x14ac:dyDescent="0.2">
      <c r="A34" s="28" t="s">
        <v>28</v>
      </c>
      <c r="B34" s="29"/>
      <c r="C34" s="30">
        <v>44458.542000000001</v>
      </c>
      <c r="D34" s="30"/>
      <c r="E34" s="28">
        <f t="shared" si="0"/>
        <v>4679.9970597423599</v>
      </c>
      <c r="F34" s="28">
        <f t="shared" si="1"/>
        <v>4680</v>
      </c>
      <c r="G34" s="28">
        <f t="shared" si="2"/>
        <v>-4.8000000024330802E-3</v>
      </c>
      <c r="H34" s="28"/>
      <c r="I34" s="28">
        <f t="shared" si="6"/>
        <v>-4.8000000024330802E-3</v>
      </c>
      <c r="J34" s="28"/>
      <c r="K34" s="28"/>
      <c r="L34" s="28"/>
      <c r="M34" s="28"/>
      <c r="N34" s="28"/>
      <c r="O34" s="28"/>
      <c r="P34" s="28"/>
      <c r="Q34" s="32">
        <f t="shared" si="4"/>
        <v>29440.042000000001</v>
      </c>
      <c r="R34" s="28"/>
      <c r="S34" s="28"/>
      <c r="T34" s="28"/>
      <c r="U34" s="28"/>
      <c r="V34" s="28"/>
      <c r="W34" s="28"/>
      <c r="X34" s="28"/>
      <c r="Y34" s="28"/>
      <c r="Z34" s="28"/>
      <c r="AA34" s="28">
        <v>11</v>
      </c>
      <c r="AB34" s="28"/>
      <c r="AC34" s="28" t="s">
        <v>27</v>
      </c>
      <c r="AD34" s="28"/>
      <c r="AE34" s="28" t="s">
        <v>29</v>
      </c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</row>
    <row r="35" spans="1:135" x14ac:dyDescent="0.2">
      <c r="A35" s="28" t="s">
        <v>30</v>
      </c>
      <c r="B35" s="29"/>
      <c r="C35" s="30">
        <v>44499.353000000003</v>
      </c>
      <c r="D35" s="30"/>
      <c r="E35" s="28">
        <f t="shared" si="0"/>
        <v>4704.99598777343</v>
      </c>
      <c r="F35" s="28">
        <f t="shared" si="1"/>
        <v>4705</v>
      </c>
      <c r="G35" s="28">
        <f t="shared" si="2"/>
        <v>-6.5499999982421286E-3</v>
      </c>
      <c r="H35" s="28"/>
      <c r="I35" s="28">
        <f t="shared" si="6"/>
        <v>-6.5499999982421286E-3</v>
      </c>
      <c r="J35" s="28"/>
      <c r="K35" s="28"/>
      <c r="L35" s="28"/>
      <c r="M35" s="28"/>
      <c r="N35" s="28"/>
      <c r="O35" s="28"/>
      <c r="P35" s="28"/>
      <c r="Q35" s="32">
        <f t="shared" si="4"/>
        <v>29480.853000000003</v>
      </c>
      <c r="R35" s="28"/>
      <c r="S35" s="28"/>
      <c r="T35" s="28"/>
      <c r="U35" s="28"/>
      <c r="V35" s="28"/>
      <c r="W35" s="28"/>
      <c r="X35" s="28"/>
      <c r="Y35" s="28"/>
      <c r="Z35" s="28"/>
      <c r="AA35" s="28">
        <v>6</v>
      </c>
      <c r="AB35" s="28"/>
      <c r="AC35" s="28" t="s">
        <v>27</v>
      </c>
      <c r="AD35" s="28"/>
      <c r="AE35" s="28" t="s">
        <v>29</v>
      </c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</row>
    <row r="36" spans="1:135" x14ac:dyDescent="0.2">
      <c r="A36" s="28" t="s">
        <v>31</v>
      </c>
      <c r="B36" s="29"/>
      <c r="C36" s="30">
        <v>44566.284</v>
      </c>
      <c r="D36" s="30"/>
      <c r="E36" s="28">
        <f t="shared" si="0"/>
        <v>4745.9948177959086</v>
      </c>
      <c r="F36" s="28">
        <f t="shared" si="1"/>
        <v>4746</v>
      </c>
      <c r="G36" s="28">
        <f t="shared" si="2"/>
        <v>-8.4599999972851947E-3</v>
      </c>
      <c r="H36" s="28"/>
      <c r="I36" s="28">
        <f t="shared" si="6"/>
        <v>-8.4599999972851947E-3</v>
      </c>
      <c r="J36" s="28"/>
      <c r="K36" s="28"/>
      <c r="L36" s="28"/>
      <c r="M36" s="28"/>
      <c r="N36" s="28"/>
      <c r="O36" s="28"/>
      <c r="P36" s="28"/>
      <c r="Q36" s="32">
        <f t="shared" si="4"/>
        <v>29547.784</v>
      </c>
      <c r="R36" s="28"/>
      <c r="S36" s="28"/>
      <c r="T36" s="28"/>
      <c r="U36" s="28"/>
      <c r="V36" s="28"/>
      <c r="W36" s="28"/>
      <c r="X36" s="28"/>
      <c r="Y36" s="28"/>
      <c r="Z36" s="28"/>
      <c r="AA36" s="28">
        <v>6</v>
      </c>
      <c r="AB36" s="28"/>
      <c r="AC36" s="28" t="s">
        <v>39</v>
      </c>
      <c r="AD36" s="28"/>
      <c r="AE36" s="28" t="s">
        <v>29</v>
      </c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</row>
    <row r="37" spans="1:135" x14ac:dyDescent="0.2">
      <c r="A37" s="28" t="s">
        <v>32</v>
      </c>
      <c r="B37" s="29"/>
      <c r="C37" s="30">
        <v>44791.57</v>
      </c>
      <c r="D37" s="30"/>
      <c r="E37" s="28">
        <f t="shared" si="0"/>
        <v>4883.9945850255117</v>
      </c>
      <c r="F37" s="28">
        <f t="shared" si="1"/>
        <v>4884</v>
      </c>
      <c r="G37" s="28">
        <f t="shared" si="2"/>
        <v>-8.8400000022375025E-3</v>
      </c>
      <c r="H37" s="28"/>
      <c r="I37" s="28">
        <f t="shared" si="6"/>
        <v>-8.8400000022375025E-3</v>
      </c>
      <c r="J37" s="28"/>
      <c r="K37" s="28"/>
      <c r="L37" s="28"/>
      <c r="M37" s="28"/>
      <c r="N37" s="28"/>
      <c r="O37" s="28"/>
      <c r="P37" s="28"/>
      <c r="Q37" s="32">
        <f t="shared" si="4"/>
        <v>29773.07</v>
      </c>
      <c r="R37" s="28"/>
      <c r="S37" s="28"/>
      <c r="T37" s="28"/>
      <c r="U37" s="28"/>
      <c r="V37" s="28"/>
      <c r="W37" s="28"/>
      <c r="X37" s="28"/>
      <c r="Y37" s="28"/>
      <c r="Z37" s="28"/>
      <c r="AA37" s="28">
        <v>6</v>
      </c>
      <c r="AB37" s="28"/>
      <c r="AC37" s="28" t="s">
        <v>27</v>
      </c>
      <c r="AD37" s="28"/>
      <c r="AE37" s="28" t="s">
        <v>29</v>
      </c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</row>
    <row r="38" spans="1:135" x14ac:dyDescent="0.2">
      <c r="A38" s="28" t="s">
        <v>32</v>
      </c>
      <c r="B38" s="29"/>
      <c r="C38" s="30">
        <v>44809.52</v>
      </c>
      <c r="D38" s="30"/>
      <c r="E38" s="28">
        <f t="shared" si="0"/>
        <v>4894.9899234920431</v>
      </c>
      <c r="F38" s="28">
        <f t="shared" si="1"/>
        <v>4895</v>
      </c>
      <c r="G38" s="28">
        <f t="shared" si="2"/>
        <v>-1.6450000002805609E-2</v>
      </c>
      <c r="H38" s="28"/>
      <c r="I38" s="28">
        <f t="shared" si="6"/>
        <v>-1.6450000002805609E-2</v>
      </c>
      <c r="J38" s="28"/>
      <c r="K38" s="28"/>
      <c r="L38" s="28"/>
      <c r="M38" s="28"/>
      <c r="N38" s="28"/>
      <c r="O38" s="28"/>
      <c r="P38" s="28"/>
      <c r="Q38" s="32">
        <f t="shared" si="4"/>
        <v>29791.019999999997</v>
      </c>
      <c r="R38" s="28"/>
      <c r="S38" s="28"/>
      <c r="T38" s="28"/>
      <c r="U38" s="28"/>
      <c r="V38" s="28"/>
      <c r="W38" s="28"/>
      <c r="X38" s="28"/>
      <c r="Y38" s="28"/>
      <c r="Z38" s="28"/>
      <c r="AA38" s="28">
        <v>6</v>
      </c>
      <c r="AB38" s="28"/>
      <c r="AC38" s="28" t="s">
        <v>27</v>
      </c>
      <c r="AD38" s="28"/>
      <c r="AE38" s="28" t="s">
        <v>29</v>
      </c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</row>
    <row r="39" spans="1:135" x14ac:dyDescent="0.2">
      <c r="A39" s="28" t="s">
        <v>32</v>
      </c>
      <c r="B39" s="29"/>
      <c r="C39" s="30">
        <v>44809.531999999999</v>
      </c>
      <c r="D39" s="30"/>
      <c r="E39" s="28">
        <f t="shared" si="0"/>
        <v>4894.9972741361453</v>
      </c>
      <c r="F39" s="28">
        <f t="shared" si="1"/>
        <v>4895</v>
      </c>
      <c r="G39" s="28">
        <f t="shared" si="2"/>
        <v>-4.4500000003608875E-3</v>
      </c>
      <c r="H39" s="28"/>
      <c r="I39" s="28">
        <f t="shared" si="6"/>
        <v>-4.4500000003608875E-3</v>
      </c>
      <c r="J39" s="28"/>
      <c r="K39" s="28"/>
      <c r="L39" s="28"/>
      <c r="M39" s="28"/>
      <c r="N39" s="28"/>
      <c r="O39" s="28"/>
      <c r="P39" s="28"/>
      <c r="Q39" s="32">
        <f t="shared" si="4"/>
        <v>29791.031999999999</v>
      </c>
      <c r="R39" s="28"/>
      <c r="S39" s="28"/>
      <c r="T39" s="28"/>
      <c r="U39" s="28"/>
      <c r="V39" s="28"/>
      <c r="W39" s="28"/>
      <c r="X39" s="28"/>
      <c r="Y39" s="28"/>
      <c r="Z39" s="28"/>
      <c r="AA39" s="28">
        <v>6</v>
      </c>
      <c r="AB39" s="28"/>
      <c r="AC39" s="28" t="s">
        <v>27</v>
      </c>
      <c r="AD39" s="28"/>
      <c r="AE39" s="28" t="s">
        <v>29</v>
      </c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</row>
    <row r="40" spans="1:135" x14ac:dyDescent="0.2">
      <c r="A40" s="28" t="s">
        <v>32</v>
      </c>
      <c r="B40" s="29"/>
      <c r="C40" s="30">
        <v>44871.555999999997</v>
      </c>
      <c r="D40" s="30"/>
      <c r="E40" s="28">
        <f t="shared" si="0"/>
        <v>4932.9903032753218</v>
      </c>
      <c r="F40" s="28">
        <f t="shared" si="1"/>
        <v>4933</v>
      </c>
      <c r="G40" s="28">
        <f t="shared" si="2"/>
        <v>-1.5830000003916211E-2</v>
      </c>
      <c r="H40" s="28"/>
      <c r="I40" s="28">
        <f t="shared" si="6"/>
        <v>-1.5830000003916211E-2</v>
      </c>
      <c r="J40" s="28"/>
      <c r="K40" s="28"/>
      <c r="L40" s="28"/>
      <c r="M40" s="28"/>
      <c r="N40" s="28"/>
      <c r="O40" s="28"/>
      <c r="P40" s="28"/>
      <c r="Q40" s="32">
        <f t="shared" si="4"/>
        <v>29853.055999999997</v>
      </c>
      <c r="R40" s="28"/>
      <c r="S40" s="28"/>
      <c r="T40" s="28"/>
      <c r="U40" s="28"/>
      <c r="V40" s="28"/>
      <c r="W40" s="28"/>
      <c r="X40" s="28"/>
      <c r="Y40" s="28"/>
      <c r="Z40" s="28"/>
      <c r="AA40" s="28">
        <v>7</v>
      </c>
      <c r="AB40" s="28"/>
      <c r="AC40" s="28" t="s">
        <v>27</v>
      </c>
      <c r="AD40" s="28"/>
      <c r="AE40" s="28" t="s">
        <v>29</v>
      </c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</row>
    <row r="41" spans="1:135" x14ac:dyDescent="0.2">
      <c r="A41" s="28" t="s">
        <v>34</v>
      </c>
      <c r="B41" s="29"/>
      <c r="C41" s="30">
        <v>44902.586000000003</v>
      </c>
      <c r="D41" s="30"/>
      <c r="E41" s="28">
        <f t="shared" si="0"/>
        <v>4951.9978438110647</v>
      </c>
      <c r="F41" s="28">
        <f t="shared" si="1"/>
        <v>4952</v>
      </c>
      <c r="G41" s="28">
        <f t="shared" si="2"/>
        <v>-3.5199999983888119E-3</v>
      </c>
      <c r="H41" s="28"/>
      <c r="I41" s="28">
        <f t="shared" si="6"/>
        <v>-3.5199999983888119E-3</v>
      </c>
      <c r="J41" s="28"/>
      <c r="K41" s="28"/>
      <c r="L41" s="28"/>
      <c r="M41" s="28"/>
      <c r="N41" s="28"/>
      <c r="O41" s="28"/>
      <c r="P41" s="28"/>
      <c r="Q41" s="32">
        <f t="shared" si="4"/>
        <v>29884.086000000003</v>
      </c>
      <c r="R41" s="28"/>
      <c r="S41" s="28"/>
      <c r="T41" s="28"/>
      <c r="U41" s="28"/>
      <c r="V41" s="28"/>
      <c r="W41" s="28"/>
      <c r="X41" s="28"/>
      <c r="Y41" s="28"/>
      <c r="Z41" s="28"/>
      <c r="AA41" s="28">
        <v>6</v>
      </c>
      <c r="AB41" s="28"/>
      <c r="AC41" s="28" t="s">
        <v>27</v>
      </c>
      <c r="AD41" s="28"/>
      <c r="AE41" s="28" t="s">
        <v>29</v>
      </c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</row>
    <row r="42" spans="1:135" x14ac:dyDescent="0.2">
      <c r="A42" s="28" t="s">
        <v>35</v>
      </c>
      <c r="B42" s="29"/>
      <c r="C42" s="30">
        <v>45010.328999999998</v>
      </c>
      <c r="D42" s="30"/>
      <c r="E42" s="28">
        <f t="shared" si="0"/>
        <v>5017.9962144182864</v>
      </c>
      <c r="F42" s="28">
        <f t="shared" si="1"/>
        <v>5018</v>
      </c>
      <c r="G42" s="28">
        <f t="shared" si="2"/>
        <v>-6.180000003951136E-3</v>
      </c>
      <c r="H42" s="28"/>
      <c r="I42" s="28">
        <f t="shared" si="6"/>
        <v>-6.180000003951136E-3</v>
      </c>
      <c r="J42" s="28"/>
      <c r="K42" s="28"/>
      <c r="L42" s="28"/>
      <c r="M42" s="28"/>
      <c r="N42" s="28"/>
      <c r="O42" s="28"/>
      <c r="P42" s="28"/>
      <c r="Q42" s="32">
        <f t="shared" si="4"/>
        <v>29991.828999999998</v>
      </c>
      <c r="R42" s="28"/>
      <c r="S42" s="28"/>
      <c r="T42" s="28"/>
      <c r="U42" s="28"/>
      <c r="V42" s="28"/>
      <c r="W42" s="28"/>
      <c r="X42" s="28"/>
      <c r="Y42" s="28"/>
      <c r="Z42" s="28"/>
      <c r="AA42" s="28">
        <v>6</v>
      </c>
      <c r="AB42" s="28"/>
      <c r="AC42" s="28" t="s">
        <v>27</v>
      </c>
      <c r="AD42" s="28"/>
      <c r="AE42" s="28" t="s">
        <v>29</v>
      </c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</row>
    <row r="43" spans="1:135" x14ac:dyDescent="0.2">
      <c r="A43" s="28" t="s">
        <v>36</v>
      </c>
      <c r="B43" s="29"/>
      <c r="C43" s="30">
        <v>45080.529000000002</v>
      </c>
      <c r="D43" s="30"/>
      <c r="E43" s="28">
        <f t="shared" si="0"/>
        <v>5060.9974824043966</v>
      </c>
      <c r="F43" s="28">
        <f t="shared" si="1"/>
        <v>5061</v>
      </c>
      <c r="G43" s="28">
        <f t="shared" si="2"/>
        <v>-4.1100000016740523E-3</v>
      </c>
      <c r="H43" s="28"/>
      <c r="I43" s="28">
        <f t="shared" si="6"/>
        <v>-4.1100000016740523E-3</v>
      </c>
      <c r="J43" s="28"/>
      <c r="K43" s="28"/>
      <c r="L43" s="28"/>
      <c r="M43" s="28"/>
      <c r="N43" s="28"/>
      <c r="O43" s="28"/>
      <c r="P43" s="28"/>
      <c r="Q43" s="32">
        <f t="shared" si="4"/>
        <v>30062.029000000002</v>
      </c>
      <c r="R43" s="28"/>
      <c r="S43" s="28"/>
      <c r="T43" s="28"/>
      <c r="U43" s="28"/>
      <c r="V43" s="28"/>
      <c r="W43" s="28"/>
      <c r="X43" s="28"/>
      <c r="Y43" s="28"/>
      <c r="Z43" s="28"/>
      <c r="AA43" s="28">
        <v>7</v>
      </c>
      <c r="AB43" s="28"/>
      <c r="AC43" s="28" t="s">
        <v>27</v>
      </c>
      <c r="AD43" s="28"/>
      <c r="AE43" s="28" t="s">
        <v>29</v>
      </c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</row>
    <row r="44" spans="1:135" x14ac:dyDescent="0.2">
      <c r="A44" s="28" t="s">
        <v>36</v>
      </c>
      <c r="B44" s="29"/>
      <c r="C44" s="30">
        <v>45111.553999999996</v>
      </c>
      <c r="D44" s="30"/>
      <c r="E44" s="28">
        <f t="shared" si="0"/>
        <v>5080.0019601717577</v>
      </c>
      <c r="F44" s="28">
        <f t="shared" si="1"/>
        <v>5080</v>
      </c>
      <c r="G44" s="28">
        <f t="shared" si="2"/>
        <v>3.1999999991967343E-3</v>
      </c>
      <c r="H44" s="28"/>
      <c r="I44" s="28">
        <f t="shared" si="6"/>
        <v>3.1999999991967343E-3</v>
      </c>
      <c r="J44" s="28"/>
      <c r="K44" s="28"/>
      <c r="L44" s="28"/>
      <c r="M44" s="28"/>
      <c r="N44" s="28"/>
      <c r="O44" s="28"/>
      <c r="P44" s="28"/>
      <c r="Q44" s="32">
        <f t="shared" si="4"/>
        <v>30093.053999999996</v>
      </c>
      <c r="R44" s="28"/>
      <c r="S44" s="28"/>
      <c r="T44" s="28"/>
      <c r="U44" s="28"/>
      <c r="V44" s="28"/>
      <c r="W44" s="28"/>
      <c r="X44" s="28"/>
      <c r="Y44" s="28"/>
      <c r="Z44" s="28"/>
      <c r="AA44" s="28">
        <v>6</v>
      </c>
      <c r="AB44" s="28"/>
      <c r="AC44" s="28" t="s">
        <v>27</v>
      </c>
      <c r="AD44" s="28"/>
      <c r="AE44" s="28" t="s">
        <v>29</v>
      </c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</row>
    <row r="45" spans="1:135" x14ac:dyDescent="0.2">
      <c r="A45" s="28" t="s">
        <v>37</v>
      </c>
      <c r="B45" s="29"/>
      <c r="C45" s="30">
        <v>45196.436000000002</v>
      </c>
      <c r="D45" s="30"/>
      <c r="E45" s="28">
        <f t="shared" si="0"/>
        <v>5131.9967412144497</v>
      </c>
      <c r="F45" s="28">
        <f t="shared" si="1"/>
        <v>5132</v>
      </c>
      <c r="G45" s="28">
        <f t="shared" si="2"/>
        <v>-5.3199999965727329E-3</v>
      </c>
      <c r="H45" s="28"/>
      <c r="I45" s="28">
        <f t="shared" si="6"/>
        <v>-5.3199999965727329E-3</v>
      </c>
      <c r="J45" s="28"/>
      <c r="K45" s="28"/>
      <c r="L45" s="28"/>
      <c r="M45" s="28"/>
      <c r="N45" s="28"/>
      <c r="O45" s="28"/>
      <c r="P45" s="28"/>
      <c r="Q45" s="32">
        <f t="shared" si="4"/>
        <v>30177.936000000002</v>
      </c>
      <c r="R45" s="28"/>
      <c r="S45" s="28"/>
      <c r="T45" s="28"/>
      <c r="U45" s="28"/>
      <c r="V45" s="28"/>
      <c r="W45" s="28"/>
      <c r="X45" s="28"/>
      <c r="Y45" s="28"/>
      <c r="Z45" s="28"/>
      <c r="AA45" s="28">
        <v>4</v>
      </c>
      <c r="AB45" s="28"/>
      <c r="AC45" s="28" t="s">
        <v>27</v>
      </c>
      <c r="AD45" s="28"/>
      <c r="AE45" s="28" t="s">
        <v>29</v>
      </c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</row>
    <row r="46" spans="1:135" x14ac:dyDescent="0.2">
      <c r="A46" s="28" t="s">
        <v>37</v>
      </c>
      <c r="B46" s="29"/>
      <c r="C46" s="30">
        <v>45196.436000000002</v>
      </c>
      <c r="D46" s="30"/>
      <c r="E46" s="28">
        <f t="shared" si="0"/>
        <v>5131.9967412144497</v>
      </c>
      <c r="F46" s="28">
        <f t="shared" si="1"/>
        <v>5132</v>
      </c>
      <c r="G46" s="28">
        <f t="shared" si="2"/>
        <v>-5.3199999965727329E-3</v>
      </c>
      <c r="H46" s="28"/>
      <c r="I46" s="28">
        <f t="shared" si="6"/>
        <v>-5.3199999965727329E-3</v>
      </c>
      <c r="J46" s="28"/>
      <c r="K46" s="28"/>
      <c r="L46" s="28"/>
      <c r="M46" s="28"/>
      <c r="N46" s="28"/>
      <c r="O46" s="28"/>
      <c r="P46" s="28"/>
      <c r="Q46" s="32">
        <f t="shared" si="4"/>
        <v>30177.936000000002</v>
      </c>
      <c r="R46" s="28"/>
      <c r="S46" s="28"/>
      <c r="T46" s="28"/>
      <c r="U46" s="28"/>
      <c r="V46" s="28"/>
      <c r="W46" s="28"/>
      <c r="X46" s="28"/>
      <c r="Y46" s="28"/>
      <c r="Z46" s="28"/>
      <c r="AA46" s="28">
        <v>6</v>
      </c>
      <c r="AB46" s="28"/>
      <c r="AC46" s="28" t="s">
        <v>27</v>
      </c>
      <c r="AD46" s="28"/>
      <c r="AE46" s="28" t="s">
        <v>29</v>
      </c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</row>
    <row r="47" spans="1:135" x14ac:dyDescent="0.2">
      <c r="A47" s="28" t="s">
        <v>37</v>
      </c>
      <c r="B47" s="29"/>
      <c r="C47" s="30">
        <v>45196.436000000002</v>
      </c>
      <c r="D47" s="30"/>
      <c r="E47" s="28">
        <f t="shared" si="0"/>
        <v>5131.9967412144497</v>
      </c>
      <c r="F47" s="28">
        <f t="shared" si="1"/>
        <v>5132</v>
      </c>
      <c r="G47" s="28">
        <f t="shared" si="2"/>
        <v>-5.3199999965727329E-3</v>
      </c>
      <c r="H47" s="28"/>
      <c r="I47" s="28">
        <f t="shared" si="6"/>
        <v>-5.3199999965727329E-3</v>
      </c>
      <c r="J47" s="28"/>
      <c r="K47" s="28"/>
      <c r="L47" s="28"/>
      <c r="M47" s="28"/>
      <c r="N47" s="28"/>
      <c r="O47" s="28"/>
      <c r="P47" s="28"/>
      <c r="Q47" s="32">
        <f t="shared" si="4"/>
        <v>30177.936000000002</v>
      </c>
      <c r="R47" s="28"/>
      <c r="S47" s="28"/>
      <c r="T47" s="28"/>
      <c r="U47" s="28"/>
      <c r="V47" s="28"/>
      <c r="W47" s="28"/>
      <c r="X47" s="28"/>
      <c r="Y47" s="28"/>
      <c r="Z47" s="28"/>
      <c r="AA47" s="28">
        <v>7</v>
      </c>
      <c r="AB47" s="28"/>
      <c r="AC47" s="28" t="s">
        <v>27</v>
      </c>
      <c r="AD47" s="28"/>
      <c r="AE47" s="28" t="s">
        <v>29</v>
      </c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</row>
    <row r="48" spans="1:135" x14ac:dyDescent="0.2">
      <c r="A48" s="28" t="s">
        <v>38</v>
      </c>
      <c r="B48" s="29"/>
      <c r="C48" s="30">
        <v>45258.472000000002</v>
      </c>
      <c r="D48" s="30"/>
      <c r="E48" s="28">
        <f t="shared" si="0"/>
        <v>5169.9971209977275</v>
      </c>
      <c r="F48" s="28">
        <f t="shared" si="1"/>
        <v>5170</v>
      </c>
      <c r="G48" s="28">
        <f t="shared" si="2"/>
        <v>-4.6999999976833351E-3</v>
      </c>
      <c r="H48" s="28"/>
      <c r="I48" s="28">
        <f t="shared" si="6"/>
        <v>-4.6999999976833351E-3</v>
      </c>
      <c r="J48" s="28"/>
      <c r="K48" s="28"/>
      <c r="L48" s="28"/>
      <c r="M48" s="28"/>
      <c r="N48" s="28"/>
      <c r="O48" s="28"/>
      <c r="P48" s="28"/>
      <c r="Q48" s="32">
        <f t="shared" si="4"/>
        <v>30239.972000000002</v>
      </c>
      <c r="R48" s="28"/>
      <c r="S48" s="28"/>
      <c r="T48" s="28"/>
      <c r="U48" s="28"/>
      <c r="V48" s="28"/>
      <c r="W48" s="28"/>
      <c r="X48" s="28"/>
      <c r="Y48" s="28"/>
      <c r="Z48" s="28"/>
      <c r="AA48" s="28">
        <v>6</v>
      </c>
      <c r="AB48" s="28"/>
      <c r="AC48" s="28" t="s">
        <v>27</v>
      </c>
      <c r="AD48" s="28"/>
      <c r="AE48" s="28" t="s">
        <v>29</v>
      </c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</row>
    <row r="49" spans="1:135" x14ac:dyDescent="0.2">
      <c r="A49" s="28" t="s">
        <v>38</v>
      </c>
      <c r="B49" s="29"/>
      <c r="C49" s="30">
        <v>45258.474000000002</v>
      </c>
      <c r="D49" s="30"/>
      <c r="E49" s="28">
        <f t="shared" si="0"/>
        <v>5169.9983461050779</v>
      </c>
      <c r="F49" s="28">
        <f t="shared" si="1"/>
        <v>5170</v>
      </c>
      <c r="G49" s="28">
        <f t="shared" si="2"/>
        <v>-2.6999999972758815E-3</v>
      </c>
      <c r="H49" s="28"/>
      <c r="I49" s="28">
        <f t="shared" si="6"/>
        <v>-2.6999999972758815E-3</v>
      </c>
      <c r="J49" s="28"/>
      <c r="K49" s="28"/>
      <c r="L49" s="28"/>
      <c r="M49" s="28"/>
      <c r="N49" s="28"/>
      <c r="O49" s="28"/>
      <c r="P49" s="28"/>
      <c r="Q49" s="32">
        <f t="shared" si="4"/>
        <v>30239.974000000002</v>
      </c>
      <c r="R49" s="28"/>
      <c r="S49" s="28"/>
      <c r="T49" s="28"/>
      <c r="U49" s="28"/>
      <c r="V49" s="28"/>
      <c r="W49" s="28"/>
      <c r="X49" s="28"/>
      <c r="Y49" s="28"/>
      <c r="Z49" s="28"/>
      <c r="AA49" s="28">
        <v>20</v>
      </c>
      <c r="AB49" s="28"/>
      <c r="AC49" s="28" t="s">
        <v>50</v>
      </c>
      <c r="AD49" s="28"/>
      <c r="AE49" s="28" t="s">
        <v>29</v>
      </c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</row>
    <row r="50" spans="1:135" x14ac:dyDescent="0.2">
      <c r="A50" s="28" t="s">
        <v>40</v>
      </c>
      <c r="B50" s="29"/>
      <c r="C50" s="30">
        <v>45294.392999999996</v>
      </c>
      <c r="D50" s="30"/>
      <c r="E50" s="28">
        <f t="shared" si="0"/>
        <v>5192.0006615579659</v>
      </c>
      <c r="F50" s="28">
        <f t="shared" si="1"/>
        <v>5192</v>
      </c>
      <c r="G50" s="28">
        <f t="shared" si="2"/>
        <v>1.079999994544778E-3</v>
      </c>
      <c r="H50" s="28"/>
      <c r="I50" s="28">
        <f t="shared" si="6"/>
        <v>1.079999994544778E-3</v>
      </c>
      <c r="J50" s="28"/>
      <c r="K50" s="28"/>
      <c r="L50" s="28"/>
      <c r="M50" s="28"/>
      <c r="N50" s="28"/>
      <c r="O50" s="28"/>
      <c r="P50" s="28"/>
      <c r="Q50" s="32">
        <f t="shared" si="4"/>
        <v>30275.892999999996</v>
      </c>
      <c r="R50" s="28"/>
      <c r="S50" s="28"/>
      <c r="T50" s="28"/>
      <c r="U50" s="28"/>
      <c r="V50" s="28"/>
      <c r="W50" s="28"/>
      <c r="X50" s="28"/>
      <c r="Y50" s="28"/>
      <c r="Z50" s="28"/>
      <c r="AA50" s="28">
        <v>20</v>
      </c>
      <c r="AB50" s="28"/>
      <c r="AC50" s="28" t="s">
        <v>50</v>
      </c>
      <c r="AD50" s="28"/>
      <c r="AE50" s="28" t="s">
        <v>29</v>
      </c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</row>
    <row r="51" spans="1:135" x14ac:dyDescent="0.2">
      <c r="A51" s="31" t="s">
        <v>182</v>
      </c>
      <c r="B51" s="29" t="s">
        <v>58</v>
      </c>
      <c r="C51" s="30">
        <v>45356.421000000002</v>
      </c>
      <c r="D51" s="28" t="s">
        <v>71</v>
      </c>
      <c r="E51" s="28">
        <f t="shared" si="0"/>
        <v>5229.9961409118478</v>
      </c>
      <c r="F51" s="28">
        <f t="shared" si="1"/>
        <v>5230</v>
      </c>
      <c r="G51" s="28">
        <f t="shared" si="2"/>
        <v>-6.300000000919681E-3</v>
      </c>
      <c r="H51" s="28"/>
      <c r="I51" s="28">
        <f t="shared" si="6"/>
        <v>-6.300000000919681E-3</v>
      </c>
      <c r="J51" s="28"/>
      <c r="K51" s="28"/>
      <c r="L51" s="28"/>
      <c r="M51" s="28"/>
      <c r="N51" s="28"/>
      <c r="O51" s="28">
        <f ca="1">+C$11+C$12*F51</f>
        <v>3.3243264087382943E-2</v>
      </c>
      <c r="P51" s="28"/>
      <c r="Q51" s="32">
        <f t="shared" si="4"/>
        <v>30337.921000000002</v>
      </c>
      <c r="R51" s="28"/>
      <c r="S51" s="28"/>
      <c r="T51" s="28"/>
      <c r="U51" s="28"/>
      <c r="V51" s="28"/>
      <c r="W51" s="28"/>
      <c r="X51" s="28"/>
      <c r="Y51" s="28"/>
      <c r="Z51" s="28"/>
      <c r="AA51" s="28">
        <v>20</v>
      </c>
      <c r="AB51" s="28"/>
      <c r="AC51" s="28" t="s">
        <v>50</v>
      </c>
      <c r="AD51" s="28"/>
      <c r="AE51" s="28" t="s">
        <v>29</v>
      </c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</row>
    <row r="52" spans="1:135" x14ac:dyDescent="0.2">
      <c r="A52" s="28" t="s">
        <v>40</v>
      </c>
      <c r="B52" s="29" t="s">
        <v>56</v>
      </c>
      <c r="C52" s="30">
        <v>45365.421000000002</v>
      </c>
      <c r="D52" s="30"/>
      <c r="E52" s="28">
        <f t="shared" si="0"/>
        <v>5235.5091239869898</v>
      </c>
      <c r="F52" s="28">
        <f t="shared" si="1"/>
        <v>5235.5</v>
      </c>
      <c r="G52" s="28">
        <f t="shared" si="2"/>
        <v>1.4895000000251457E-2</v>
      </c>
      <c r="H52" s="28"/>
      <c r="I52" s="28">
        <f t="shared" si="6"/>
        <v>1.4895000000251457E-2</v>
      </c>
      <c r="J52" s="28"/>
      <c r="K52" s="28"/>
      <c r="L52" s="28"/>
      <c r="M52" s="28"/>
      <c r="N52" s="28"/>
      <c r="O52" s="28"/>
      <c r="P52" s="28"/>
      <c r="Q52" s="32">
        <f t="shared" si="4"/>
        <v>30346.921000000002</v>
      </c>
      <c r="R52" s="28"/>
      <c r="S52" s="28"/>
      <c r="T52" s="28"/>
      <c r="U52" s="28"/>
      <c r="V52" s="28"/>
      <c r="W52" s="28"/>
      <c r="X52" s="28"/>
      <c r="Y52" s="28"/>
      <c r="Z52" s="28"/>
      <c r="AA52" s="28">
        <v>8</v>
      </c>
      <c r="AB52" s="28"/>
      <c r="AC52" s="28" t="s">
        <v>27</v>
      </c>
      <c r="AD52" s="28"/>
      <c r="AE52" s="28" t="s">
        <v>29</v>
      </c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</row>
    <row r="53" spans="1:135" x14ac:dyDescent="0.2">
      <c r="A53" s="28" t="s">
        <v>41</v>
      </c>
      <c r="B53" s="29"/>
      <c r="C53" s="30">
        <v>45635.587</v>
      </c>
      <c r="D53" s="30"/>
      <c r="E53" s="28">
        <f t="shared" ref="E53:E84" si="7">+(C53-C$7)/C$8</f>
        <v>5401.0003001512996</v>
      </c>
      <c r="F53" s="28">
        <f t="shared" ref="F53:F84" si="8">ROUND(2*E53,0)/2</f>
        <v>5401</v>
      </c>
      <c r="G53" s="28">
        <f t="shared" ref="G53:G84" si="9">+C53-(C$7+F53*C$8)</f>
        <v>4.8999999853549525E-4</v>
      </c>
      <c r="H53" s="28"/>
      <c r="I53" s="28">
        <f t="shared" si="6"/>
        <v>4.8999999853549525E-4</v>
      </c>
      <c r="J53" s="28"/>
      <c r="K53" s="28"/>
      <c r="L53" s="28"/>
      <c r="M53" s="28"/>
      <c r="N53" s="28"/>
      <c r="O53" s="28"/>
      <c r="P53" s="28"/>
      <c r="Q53" s="32">
        <f t="shared" ref="Q53:Q84" si="10">+C53-15018.5</f>
        <v>30617.087</v>
      </c>
      <c r="R53" s="28"/>
      <c r="S53" s="28"/>
      <c r="T53" s="28"/>
      <c r="U53" s="28"/>
      <c r="V53" s="28"/>
      <c r="W53" s="28"/>
      <c r="X53" s="28"/>
      <c r="Y53" s="28"/>
      <c r="Z53" s="28"/>
      <c r="AA53" s="28">
        <v>8</v>
      </c>
      <c r="AB53" s="28"/>
      <c r="AC53" s="28" t="s">
        <v>27</v>
      </c>
      <c r="AD53" s="28"/>
      <c r="AE53" s="28" t="s">
        <v>29</v>
      </c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</row>
    <row r="54" spans="1:135" x14ac:dyDescent="0.2">
      <c r="A54" s="28" t="s">
        <v>42</v>
      </c>
      <c r="B54" s="29"/>
      <c r="C54" s="30">
        <v>45725.375</v>
      </c>
      <c r="D54" s="30"/>
      <c r="E54" s="28">
        <f t="shared" si="7"/>
        <v>5456.0002695236162</v>
      </c>
      <c r="F54" s="28">
        <f t="shared" si="8"/>
        <v>5456</v>
      </c>
      <c r="G54" s="28">
        <f t="shared" si="9"/>
        <v>4.400000034365803E-4</v>
      </c>
      <c r="H54" s="28"/>
      <c r="I54" s="28">
        <f t="shared" si="6"/>
        <v>4.400000034365803E-4</v>
      </c>
      <c r="J54" s="28"/>
      <c r="K54" s="28"/>
      <c r="L54" s="28"/>
      <c r="M54" s="28"/>
      <c r="N54" s="28"/>
      <c r="O54" s="28"/>
      <c r="P54" s="28"/>
      <c r="Q54" s="32">
        <f t="shared" si="10"/>
        <v>30706.875</v>
      </c>
      <c r="R54" s="28"/>
      <c r="S54" s="28"/>
      <c r="T54" s="28"/>
      <c r="U54" s="28"/>
      <c r="V54" s="28"/>
      <c r="W54" s="28"/>
      <c r="X54" s="28"/>
      <c r="Y54" s="28"/>
      <c r="Z54" s="28"/>
      <c r="AA54" s="28">
        <v>5</v>
      </c>
      <c r="AB54" s="28"/>
      <c r="AC54" s="28" t="s">
        <v>27</v>
      </c>
      <c r="AD54" s="28"/>
      <c r="AE54" s="28" t="s">
        <v>29</v>
      </c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</row>
    <row r="55" spans="1:135" x14ac:dyDescent="0.2">
      <c r="A55" s="28" t="s">
        <v>43</v>
      </c>
      <c r="B55" s="29"/>
      <c r="C55" s="30">
        <v>45893.519</v>
      </c>
      <c r="D55" s="30"/>
      <c r="E55" s="28">
        <f t="shared" si="7"/>
        <v>5558.9974946554685</v>
      </c>
      <c r="F55" s="28">
        <f t="shared" si="8"/>
        <v>5559</v>
      </c>
      <c r="G55" s="28">
        <f t="shared" si="9"/>
        <v>-4.0900000021792948E-3</v>
      </c>
      <c r="H55" s="28"/>
      <c r="I55" s="28">
        <f t="shared" si="6"/>
        <v>-4.0900000021792948E-3</v>
      </c>
      <c r="J55" s="28"/>
      <c r="K55" s="28"/>
      <c r="L55" s="28"/>
      <c r="M55" s="28"/>
      <c r="N55" s="28"/>
      <c r="O55" s="28"/>
      <c r="P55" s="28"/>
      <c r="Q55" s="32">
        <f t="shared" si="10"/>
        <v>30875.019</v>
      </c>
      <c r="R55" s="28"/>
      <c r="S55" s="28"/>
      <c r="T55" s="28"/>
      <c r="U55" s="28"/>
      <c r="V55" s="28"/>
      <c r="W55" s="28"/>
      <c r="X55" s="28"/>
      <c r="Y55" s="28"/>
      <c r="Z55" s="28"/>
      <c r="AA55" s="28">
        <v>9</v>
      </c>
      <c r="AB55" s="28"/>
      <c r="AC55" s="28" t="s">
        <v>53</v>
      </c>
      <c r="AD55" s="28"/>
      <c r="AE55" s="28" t="s">
        <v>29</v>
      </c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</row>
    <row r="56" spans="1:135" x14ac:dyDescent="0.2">
      <c r="A56" s="28" t="s">
        <v>43</v>
      </c>
      <c r="B56" s="29"/>
      <c r="C56" s="30">
        <v>45906.584000000003</v>
      </c>
      <c r="D56" s="30"/>
      <c r="E56" s="28">
        <f t="shared" si="7"/>
        <v>5567.0005084195509</v>
      </c>
      <c r="F56" s="28">
        <f t="shared" si="8"/>
        <v>5567</v>
      </c>
      <c r="G56" s="28">
        <f t="shared" si="9"/>
        <v>8.3000000449828804E-4</v>
      </c>
      <c r="H56" s="28"/>
      <c r="I56" s="28">
        <f t="shared" si="6"/>
        <v>8.3000000449828804E-4</v>
      </c>
      <c r="J56" s="28"/>
      <c r="K56" s="28"/>
      <c r="L56" s="28"/>
      <c r="M56" s="28"/>
      <c r="N56" s="28"/>
      <c r="O56" s="28"/>
      <c r="P56" s="28"/>
      <c r="Q56" s="32">
        <f t="shared" si="10"/>
        <v>30888.084000000003</v>
      </c>
      <c r="R56" s="28"/>
      <c r="S56" s="28"/>
      <c r="T56" s="28"/>
      <c r="U56" s="28"/>
      <c r="V56" s="28"/>
      <c r="W56" s="28"/>
      <c r="X56" s="28"/>
      <c r="Y56" s="28"/>
      <c r="Z56" s="28"/>
      <c r="AA56" s="28">
        <v>24</v>
      </c>
      <c r="AB56" s="28"/>
      <c r="AC56" s="28" t="s">
        <v>50</v>
      </c>
      <c r="AD56" s="28"/>
      <c r="AE56" s="28" t="s">
        <v>29</v>
      </c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</row>
    <row r="57" spans="1:135" x14ac:dyDescent="0.2">
      <c r="A57" s="31" t="s">
        <v>204</v>
      </c>
      <c r="B57" s="29" t="s">
        <v>58</v>
      </c>
      <c r="C57" s="30">
        <v>46360.421000000002</v>
      </c>
      <c r="D57" s="28" t="s">
        <v>71</v>
      </c>
      <c r="E57" s="28">
        <f t="shared" si="7"/>
        <v>5845.0000306276843</v>
      </c>
      <c r="F57" s="28">
        <f t="shared" si="8"/>
        <v>5845</v>
      </c>
      <c r="G57" s="28">
        <f t="shared" si="9"/>
        <v>5.0000002374872565E-5</v>
      </c>
      <c r="H57" s="28"/>
      <c r="I57" s="28">
        <f t="shared" si="6"/>
        <v>5.0000002374872565E-5</v>
      </c>
      <c r="J57" s="28"/>
      <c r="K57" s="28"/>
      <c r="L57" s="28"/>
      <c r="M57" s="28"/>
      <c r="N57" s="28"/>
      <c r="O57" s="28">
        <f ca="1">+C$11+C$12*F57</f>
        <v>2.5416869136112741E-2</v>
      </c>
      <c r="P57" s="28"/>
      <c r="Q57" s="32">
        <f t="shared" si="10"/>
        <v>31341.921000000002</v>
      </c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</row>
    <row r="58" spans="1:135" x14ac:dyDescent="0.2">
      <c r="A58" s="31" t="s">
        <v>204</v>
      </c>
      <c r="B58" s="29" t="s">
        <v>58</v>
      </c>
      <c r="C58" s="30">
        <v>46360.423999999999</v>
      </c>
      <c r="D58" s="28" t="s">
        <v>71</v>
      </c>
      <c r="E58" s="28">
        <f t="shared" si="7"/>
        <v>5845.0018682887076</v>
      </c>
      <c r="F58" s="28">
        <f t="shared" si="8"/>
        <v>5845</v>
      </c>
      <c r="G58" s="28">
        <f t="shared" si="9"/>
        <v>3.0499999993480742E-3</v>
      </c>
      <c r="H58" s="28"/>
      <c r="I58" s="28">
        <f t="shared" si="6"/>
        <v>3.0499999993480742E-3</v>
      </c>
      <c r="J58" s="28"/>
      <c r="K58" s="28"/>
      <c r="L58" s="28"/>
      <c r="M58" s="28"/>
      <c r="N58" s="28"/>
      <c r="O58" s="28">
        <f ca="1">+C$11+C$12*F58</f>
        <v>2.5416869136112741E-2</v>
      </c>
      <c r="P58" s="28"/>
      <c r="Q58" s="32">
        <f t="shared" si="10"/>
        <v>31341.923999999999</v>
      </c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</row>
    <row r="59" spans="1:135" x14ac:dyDescent="0.2">
      <c r="A59" s="31" t="s">
        <v>204</v>
      </c>
      <c r="B59" s="29" t="s">
        <v>58</v>
      </c>
      <c r="C59" s="30">
        <v>46360.425000000003</v>
      </c>
      <c r="D59" s="28" t="s">
        <v>71</v>
      </c>
      <c r="E59" s="28">
        <f t="shared" si="7"/>
        <v>5845.002480842385</v>
      </c>
      <c r="F59" s="28">
        <f t="shared" si="8"/>
        <v>5845</v>
      </c>
      <c r="G59" s="28">
        <f t="shared" si="9"/>
        <v>4.0500000031897798E-3</v>
      </c>
      <c r="H59" s="28"/>
      <c r="I59" s="28">
        <f t="shared" si="6"/>
        <v>4.0500000031897798E-3</v>
      </c>
      <c r="J59" s="28"/>
      <c r="K59" s="28"/>
      <c r="L59" s="28"/>
      <c r="M59" s="28"/>
      <c r="N59" s="28"/>
      <c r="O59" s="28">
        <f ca="1">+C$11+C$12*F59</f>
        <v>2.5416869136112741E-2</v>
      </c>
      <c r="P59" s="28"/>
      <c r="Q59" s="32">
        <f t="shared" si="10"/>
        <v>31341.925000000003</v>
      </c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</row>
    <row r="60" spans="1:135" x14ac:dyDescent="0.2">
      <c r="A60" s="31" t="s">
        <v>204</v>
      </c>
      <c r="B60" s="29" t="s">
        <v>58</v>
      </c>
      <c r="C60" s="30">
        <v>46360.425000000003</v>
      </c>
      <c r="D60" s="28" t="s">
        <v>71</v>
      </c>
      <c r="E60" s="28">
        <f t="shared" si="7"/>
        <v>5845.002480842385</v>
      </c>
      <c r="F60" s="28">
        <f t="shared" si="8"/>
        <v>5845</v>
      </c>
      <c r="G60" s="28">
        <f t="shared" si="9"/>
        <v>4.0500000031897798E-3</v>
      </c>
      <c r="H60" s="28"/>
      <c r="I60" s="28">
        <f t="shared" si="6"/>
        <v>4.0500000031897798E-3</v>
      </c>
      <c r="J60" s="28"/>
      <c r="K60" s="28"/>
      <c r="L60" s="28"/>
      <c r="M60" s="28"/>
      <c r="N60" s="28"/>
      <c r="O60" s="28">
        <f ca="1">+C$11+C$12*F60</f>
        <v>2.5416869136112741E-2</v>
      </c>
      <c r="P60" s="28"/>
      <c r="Q60" s="32">
        <f t="shared" si="10"/>
        <v>31341.925000000003</v>
      </c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</row>
    <row r="61" spans="1:135" x14ac:dyDescent="0.2">
      <c r="A61" s="31" t="s">
        <v>204</v>
      </c>
      <c r="B61" s="29" t="s">
        <v>58</v>
      </c>
      <c r="C61" s="30">
        <v>46373.485999999997</v>
      </c>
      <c r="D61" s="28" t="s">
        <v>71</v>
      </c>
      <c r="E61" s="28">
        <f t="shared" si="7"/>
        <v>5853.0030443917622</v>
      </c>
      <c r="F61" s="28">
        <f t="shared" si="8"/>
        <v>5853</v>
      </c>
      <c r="G61" s="28">
        <f t="shared" si="9"/>
        <v>4.9699999945005402E-3</v>
      </c>
      <c r="H61" s="28"/>
      <c r="I61" s="28">
        <f t="shared" si="6"/>
        <v>4.9699999945005402E-3</v>
      </c>
      <c r="J61" s="28"/>
      <c r="K61" s="28"/>
      <c r="L61" s="28"/>
      <c r="M61" s="28"/>
      <c r="N61" s="28"/>
      <c r="O61" s="28">
        <f ca="1">+C$11+C$12*F61</f>
        <v>2.5315062372518987E-2</v>
      </c>
      <c r="P61" s="28"/>
      <c r="Q61" s="32">
        <f t="shared" si="10"/>
        <v>31354.985999999997</v>
      </c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</row>
    <row r="62" spans="1:135" x14ac:dyDescent="0.2">
      <c r="A62" s="28" t="s">
        <v>44</v>
      </c>
      <c r="B62" s="29"/>
      <c r="C62" s="30">
        <v>46977.512000000002</v>
      </c>
      <c r="D62" s="30"/>
      <c r="E62" s="28">
        <f t="shared" si="7"/>
        <v>6223.0013904968437</v>
      </c>
      <c r="F62" s="28">
        <f t="shared" si="8"/>
        <v>6223</v>
      </c>
      <c r="G62" s="28">
        <f t="shared" si="9"/>
        <v>2.2699999972246587E-3</v>
      </c>
      <c r="H62" s="28"/>
      <c r="I62" s="28">
        <f t="shared" si="6"/>
        <v>2.2699999972246587E-3</v>
      </c>
      <c r="J62" s="28"/>
      <c r="K62" s="28"/>
      <c r="L62" s="28"/>
      <c r="M62" s="28"/>
      <c r="N62" s="28"/>
      <c r="O62" s="28"/>
      <c r="P62" s="28"/>
      <c r="Q62" s="32">
        <f t="shared" si="10"/>
        <v>31959.012000000002</v>
      </c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</row>
    <row r="63" spans="1:135" x14ac:dyDescent="0.2">
      <c r="A63" s="31" t="s">
        <v>223</v>
      </c>
      <c r="B63" s="29" t="s">
        <v>58</v>
      </c>
      <c r="C63" s="30">
        <v>46995.468000000001</v>
      </c>
      <c r="D63" s="28" t="s">
        <v>71</v>
      </c>
      <c r="E63" s="28">
        <f t="shared" si="7"/>
        <v>6234.0004042854252</v>
      </c>
      <c r="F63" s="28">
        <f t="shared" si="8"/>
        <v>6234</v>
      </c>
      <c r="G63" s="28">
        <f t="shared" si="9"/>
        <v>6.5999999787891284E-4</v>
      </c>
      <c r="H63" s="28"/>
      <c r="I63" s="28">
        <f t="shared" ref="I63:I80" si="11">G63</f>
        <v>6.5999999787891284E-4</v>
      </c>
      <c r="J63" s="28"/>
      <c r="K63" s="28"/>
      <c r="L63" s="28"/>
      <c r="M63" s="28"/>
      <c r="N63" s="28"/>
      <c r="O63" s="28">
        <f ca="1">+C$11+C$12*F63</f>
        <v>2.0466515256366238E-2</v>
      </c>
      <c r="P63" s="28"/>
      <c r="Q63" s="32">
        <f t="shared" si="10"/>
        <v>31976.968000000001</v>
      </c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</row>
    <row r="64" spans="1:135" x14ac:dyDescent="0.2">
      <c r="A64" s="31" t="s">
        <v>223</v>
      </c>
      <c r="B64" s="29" t="s">
        <v>58</v>
      </c>
      <c r="C64" s="30">
        <v>46995.472000000002</v>
      </c>
      <c r="D64" s="28" t="s">
        <v>71</v>
      </c>
      <c r="E64" s="28">
        <f t="shared" si="7"/>
        <v>6234.002854500126</v>
      </c>
      <c r="F64" s="28">
        <f t="shared" si="8"/>
        <v>6234</v>
      </c>
      <c r="G64" s="28">
        <f t="shared" si="9"/>
        <v>4.6599999986938201E-3</v>
      </c>
      <c r="H64" s="28"/>
      <c r="I64" s="28">
        <f t="shared" si="11"/>
        <v>4.6599999986938201E-3</v>
      </c>
      <c r="J64" s="28"/>
      <c r="K64" s="28"/>
      <c r="L64" s="28"/>
      <c r="M64" s="28"/>
      <c r="N64" s="28"/>
      <c r="O64" s="28">
        <f ca="1">+C$11+C$12*F64</f>
        <v>2.0466515256366238E-2</v>
      </c>
      <c r="P64" s="28"/>
      <c r="Q64" s="32">
        <f t="shared" si="10"/>
        <v>31976.972000000002</v>
      </c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</row>
    <row r="65" spans="1:135" x14ac:dyDescent="0.2">
      <c r="A65" s="31" t="s">
        <v>223</v>
      </c>
      <c r="B65" s="29" t="s">
        <v>58</v>
      </c>
      <c r="C65" s="30">
        <v>47470.527000000002</v>
      </c>
      <c r="D65" s="28" t="s">
        <v>71</v>
      </c>
      <c r="E65" s="28">
        <f t="shared" si="7"/>
        <v>6524.999540584744</v>
      </c>
      <c r="F65" s="28">
        <f t="shared" si="8"/>
        <v>6525</v>
      </c>
      <c r="G65" s="28">
        <f t="shared" si="9"/>
        <v>-7.4999999924330041E-4</v>
      </c>
      <c r="H65" s="28"/>
      <c r="I65" s="28">
        <f t="shared" si="11"/>
        <v>-7.4999999924330041E-4</v>
      </c>
      <c r="J65" s="28"/>
      <c r="K65" s="28"/>
      <c r="L65" s="28"/>
      <c r="M65" s="28"/>
      <c r="N65" s="28"/>
      <c r="O65" s="28">
        <f ca="1">+C$11+C$12*F65</f>
        <v>1.6763294230643266E-2</v>
      </c>
      <c r="P65" s="28"/>
      <c r="Q65" s="32">
        <f t="shared" si="10"/>
        <v>32452.027000000002</v>
      </c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</row>
    <row r="66" spans="1:135" x14ac:dyDescent="0.2">
      <c r="A66" s="31" t="s">
        <v>223</v>
      </c>
      <c r="B66" s="29" t="s">
        <v>58</v>
      </c>
      <c r="C66" s="30">
        <v>47470.536</v>
      </c>
      <c r="D66" s="28" t="s">
        <v>71</v>
      </c>
      <c r="E66" s="28">
        <f t="shared" si="7"/>
        <v>6525.0050535678183</v>
      </c>
      <c r="F66" s="28">
        <f t="shared" si="8"/>
        <v>6525</v>
      </c>
      <c r="G66" s="28">
        <f t="shared" si="9"/>
        <v>8.2499999989522621E-3</v>
      </c>
      <c r="H66" s="28"/>
      <c r="I66" s="28">
        <f t="shared" si="11"/>
        <v>8.2499999989522621E-3</v>
      </c>
      <c r="J66" s="28"/>
      <c r="K66" s="28"/>
      <c r="L66" s="28"/>
      <c r="M66" s="28"/>
      <c r="N66" s="28"/>
      <c r="O66" s="28">
        <f ca="1">+C$11+C$12*F66</f>
        <v>1.6763294230643266E-2</v>
      </c>
      <c r="P66" s="28"/>
      <c r="Q66" s="32">
        <f t="shared" si="10"/>
        <v>32452.036</v>
      </c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</row>
    <row r="67" spans="1:135" x14ac:dyDescent="0.2">
      <c r="A67" s="28" t="s">
        <v>45</v>
      </c>
      <c r="B67" s="29"/>
      <c r="C67" s="30">
        <v>47524.402999999998</v>
      </c>
      <c r="D67" s="30"/>
      <c r="E67" s="28">
        <f t="shared" si="7"/>
        <v>6558.001482379892</v>
      </c>
      <c r="F67" s="28">
        <f t="shared" si="8"/>
        <v>6558</v>
      </c>
      <c r="G67" s="28">
        <f t="shared" si="9"/>
        <v>2.4199999970733188E-3</v>
      </c>
      <c r="H67" s="28"/>
      <c r="I67" s="28">
        <f t="shared" si="11"/>
        <v>2.4199999970733188E-3</v>
      </c>
      <c r="J67" s="28"/>
      <c r="K67" s="28"/>
      <c r="L67" s="28"/>
      <c r="M67" s="28"/>
      <c r="N67" s="28"/>
      <c r="O67" s="28"/>
      <c r="P67" s="28"/>
      <c r="Q67" s="32">
        <f t="shared" si="10"/>
        <v>32505.902999999998</v>
      </c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</row>
    <row r="68" spans="1:135" x14ac:dyDescent="0.2">
      <c r="A68" s="28" t="s">
        <v>46</v>
      </c>
      <c r="B68" s="29"/>
      <c r="C68" s="30">
        <v>47692.542000000001</v>
      </c>
      <c r="D68" s="30"/>
      <c r="E68" s="28">
        <f t="shared" si="7"/>
        <v>6660.9956447433706</v>
      </c>
      <c r="F68" s="28">
        <f t="shared" si="8"/>
        <v>6661</v>
      </c>
      <c r="G68" s="28">
        <f t="shared" si="9"/>
        <v>-7.109999998647254E-3</v>
      </c>
      <c r="H68" s="28"/>
      <c r="I68" s="28">
        <f t="shared" si="11"/>
        <v>-7.109999998647254E-3</v>
      </c>
      <c r="J68" s="28"/>
      <c r="K68" s="28"/>
      <c r="L68" s="28"/>
      <c r="M68" s="28"/>
      <c r="N68" s="28"/>
      <c r="O68" s="28"/>
      <c r="P68" s="28"/>
      <c r="Q68" s="32">
        <f t="shared" si="10"/>
        <v>32674.042000000001</v>
      </c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</row>
    <row r="69" spans="1:135" x14ac:dyDescent="0.2">
      <c r="A69" s="28" t="s">
        <v>47</v>
      </c>
      <c r="B69" s="29"/>
      <c r="C69" s="30">
        <v>48123.525999999998</v>
      </c>
      <c r="D69" s="30"/>
      <c r="E69" s="28">
        <f t="shared" si="7"/>
        <v>6924.9964778163667</v>
      </c>
      <c r="F69" s="28">
        <f t="shared" si="8"/>
        <v>6925</v>
      </c>
      <c r="G69" s="28">
        <f t="shared" si="9"/>
        <v>-5.7500000038999133E-3</v>
      </c>
      <c r="H69" s="28"/>
      <c r="I69" s="28">
        <f t="shared" si="11"/>
        <v>-5.7500000038999133E-3</v>
      </c>
      <c r="J69" s="28"/>
      <c r="K69" s="28"/>
      <c r="L69" s="28"/>
      <c r="M69" s="28"/>
      <c r="N69" s="28"/>
      <c r="O69" s="28">
        <f t="shared" ref="O69:O98" ca="1" si="12">+C$11+C$12*F69</f>
        <v>1.1672956050955335E-2</v>
      </c>
      <c r="P69" s="28"/>
      <c r="Q69" s="32">
        <f t="shared" si="10"/>
        <v>33105.025999999998</v>
      </c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</row>
    <row r="70" spans="1:135" x14ac:dyDescent="0.2">
      <c r="A70" s="28" t="s">
        <v>48</v>
      </c>
      <c r="B70" s="29"/>
      <c r="C70" s="30">
        <v>48621.442999999999</v>
      </c>
      <c r="D70" s="30">
        <v>3.0000000000000001E-3</v>
      </c>
      <c r="E70" s="28">
        <f t="shared" si="7"/>
        <v>7229.9973660191963</v>
      </c>
      <c r="F70" s="28">
        <f t="shared" si="8"/>
        <v>7230</v>
      </c>
      <c r="G70" s="28">
        <f t="shared" si="9"/>
        <v>-4.3000000005122274E-3</v>
      </c>
      <c r="H70" s="28"/>
      <c r="I70" s="28">
        <f t="shared" si="11"/>
        <v>-4.3000000005122274E-3</v>
      </c>
      <c r="J70" s="28"/>
      <c r="K70" s="28"/>
      <c r="L70" s="28"/>
      <c r="M70" s="28"/>
      <c r="N70" s="28"/>
      <c r="O70" s="28">
        <f t="shared" ca="1" si="12"/>
        <v>7.7915731889432877E-3</v>
      </c>
      <c r="P70" s="28"/>
      <c r="Q70" s="32">
        <f t="shared" si="10"/>
        <v>33602.942999999999</v>
      </c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</row>
    <row r="71" spans="1:135" x14ac:dyDescent="0.2">
      <c r="A71" s="31" t="s">
        <v>252</v>
      </c>
      <c r="B71" s="29" t="s">
        <v>58</v>
      </c>
      <c r="C71" s="30">
        <v>48861.436000000002</v>
      </c>
      <c r="D71" s="28" t="s">
        <v>71</v>
      </c>
      <c r="E71" s="28">
        <f t="shared" si="7"/>
        <v>7377.0059601472585</v>
      </c>
      <c r="F71" s="28">
        <f t="shared" si="8"/>
        <v>7377</v>
      </c>
      <c r="G71" s="28">
        <f t="shared" si="9"/>
        <v>9.730000005220063E-3</v>
      </c>
      <c r="H71" s="28"/>
      <c r="I71" s="28">
        <f t="shared" si="11"/>
        <v>9.730000005220063E-3</v>
      </c>
      <c r="J71" s="28"/>
      <c r="K71" s="28"/>
      <c r="L71" s="28"/>
      <c r="M71" s="28"/>
      <c r="N71" s="28"/>
      <c r="O71" s="28">
        <f t="shared" ca="1" si="12"/>
        <v>5.9208739079079642E-3</v>
      </c>
      <c r="P71" s="28"/>
      <c r="Q71" s="32">
        <f t="shared" si="10"/>
        <v>33842.936000000002</v>
      </c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</row>
    <row r="72" spans="1:135" x14ac:dyDescent="0.2">
      <c r="A72" s="28" t="s">
        <v>49</v>
      </c>
      <c r="B72" s="29"/>
      <c r="C72" s="30">
        <v>49945.404000000002</v>
      </c>
      <c r="D72" s="30">
        <v>8.0000000000000002E-3</v>
      </c>
      <c r="E72" s="28">
        <f t="shared" si="7"/>
        <v>8040.9945421467564</v>
      </c>
      <c r="F72" s="28">
        <f t="shared" si="8"/>
        <v>8041</v>
      </c>
      <c r="G72" s="28">
        <f t="shared" si="9"/>
        <v>-8.9099999968311749E-3</v>
      </c>
      <c r="H72" s="28"/>
      <c r="I72" s="28">
        <f t="shared" si="11"/>
        <v>-8.9099999968311749E-3</v>
      </c>
      <c r="J72" s="28"/>
      <c r="K72" s="28"/>
      <c r="L72" s="28"/>
      <c r="M72" s="28"/>
      <c r="N72" s="28"/>
      <c r="O72" s="28">
        <f t="shared" ca="1" si="12"/>
        <v>-2.5290874703739891E-3</v>
      </c>
      <c r="P72" s="28"/>
      <c r="Q72" s="32">
        <f t="shared" si="10"/>
        <v>34926.904000000002</v>
      </c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</row>
    <row r="73" spans="1:135" x14ac:dyDescent="0.2">
      <c r="A73" s="28" t="s">
        <v>51</v>
      </c>
      <c r="B73" s="29"/>
      <c r="C73" s="30">
        <v>50061.307000000001</v>
      </c>
      <c r="D73" s="30">
        <v>3.0000000000000001E-3</v>
      </c>
      <c r="E73" s="28">
        <f t="shared" si="7"/>
        <v>8111.9913507421088</v>
      </c>
      <c r="F73" s="28">
        <f t="shared" si="8"/>
        <v>8112</v>
      </c>
      <c r="G73" s="28">
        <f t="shared" si="9"/>
        <v>-1.411999999982072E-2</v>
      </c>
      <c r="H73" s="28"/>
      <c r="I73" s="28">
        <f t="shared" si="11"/>
        <v>-1.411999999982072E-2</v>
      </c>
      <c r="J73" s="28"/>
      <c r="K73" s="28"/>
      <c r="L73" s="28"/>
      <c r="M73" s="28"/>
      <c r="N73" s="28"/>
      <c r="O73" s="28">
        <f t="shared" ca="1" si="12"/>
        <v>-3.4326224972685976E-3</v>
      </c>
      <c r="P73" s="28"/>
      <c r="Q73" s="32">
        <f t="shared" si="10"/>
        <v>35042.807000000001</v>
      </c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</row>
    <row r="74" spans="1:135" x14ac:dyDescent="0.2">
      <c r="A74" s="28" t="s">
        <v>51</v>
      </c>
      <c r="B74" s="29"/>
      <c r="C74" s="30">
        <v>50061.307000000001</v>
      </c>
      <c r="D74" s="30">
        <v>3.0000000000000001E-3</v>
      </c>
      <c r="E74" s="28">
        <f t="shared" si="7"/>
        <v>8111.9913507421088</v>
      </c>
      <c r="F74" s="28">
        <f t="shared" si="8"/>
        <v>8112</v>
      </c>
      <c r="G74" s="28">
        <f t="shared" si="9"/>
        <v>-1.411999999982072E-2</v>
      </c>
      <c r="H74" s="28"/>
      <c r="I74" s="28">
        <f t="shared" si="11"/>
        <v>-1.411999999982072E-2</v>
      </c>
      <c r="J74" s="28"/>
      <c r="K74" s="28"/>
      <c r="L74" s="28"/>
      <c r="M74" s="28"/>
      <c r="N74" s="28"/>
      <c r="O74" s="28">
        <f t="shared" ca="1" si="12"/>
        <v>-3.4326224972685976E-3</v>
      </c>
      <c r="P74" s="28"/>
      <c r="Q74" s="32">
        <f t="shared" si="10"/>
        <v>35042.807000000001</v>
      </c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</row>
    <row r="75" spans="1:135" x14ac:dyDescent="0.2">
      <c r="A75" s="28" t="s">
        <v>51</v>
      </c>
      <c r="B75" s="29"/>
      <c r="C75" s="30">
        <v>50061.307000000001</v>
      </c>
      <c r="D75" s="30">
        <v>3.0000000000000001E-3</v>
      </c>
      <c r="E75" s="28">
        <f t="shared" si="7"/>
        <v>8111.9913507421088</v>
      </c>
      <c r="F75" s="28">
        <f t="shared" si="8"/>
        <v>8112</v>
      </c>
      <c r="G75" s="28">
        <f t="shared" si="9"/>
        <v>-1.411999999982072E-2</v>
      </c>
      <c r="H75" s="28"/>
      <c r="I75" s="28">
        <f t="shared" si="11"/>
        <v>-1.411999999982072E-2</v>
      </c>
      <c r="J75" s="28"/>
      <c r="K75" s="28"/>
      <c r="L75" s="28"/>
      <c r="M75" s="28"/>
      <c r="N75" s="28"/>
      <c r="O75" s="28">
        <f t="shared" ca="1" si="12"/>
        <v>-3.4326224972685976E-3</v>
      </c>
      <c r="P75" s="28"/>
      <c r="Q75" s="32">
        <f t="shared" si="10"/>
        <v>35042.807000000001</v>
      </c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</row>
    <row r="76" spans="1:135" x14ac:dyDescent="0.2">
      <c r="A76" s="28" t="s">
        <v>51</v>
      </c>
      <c r="B76" s="29"/>
      <c r="C76" s="30">
        <v>50278.446000000004</v>
      </c>
      <c r="D76" s="30">
        <v>7.0000000000000001E-3</v>
      </c>
      <c r="E76" s="28">
        <f t="shared" si="7"/>
        <v>8245.0006431813599</v>
      </c>
      <c r="F76" s="28">
        <f t="shared" si="8"/>
        <v>8245</v>
      </c>
      <c r="G76" s="28">
        <f t="shared" si="9"/>
        <v>1.0499999989406206E-3</v>
      </c>
      <c r="H76" s="28"/>
      <c r="I76" s="28">
        <f t="shared" si="11"/>
        <v>1.0499999989406206E-3</v>
      </c>
      <c r="J76" s="28"/>
      <c r="K76" s="28"/>
      <c r="L76" s="28"/>
      <c r="M76" s="28"/>
      <c r="N76" s="28"/>
      <c r="O76" s="28">
        <f t="shared" ca="1" si="12"/>
        <v>-5.1251599420148453E-3</v>
      </c>
      <c r="P76" s="28"/>
      <c r="Q76" s="32">
        <f t="shared" si="10"/>
        <v>35259.946000000004</v>
      </c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</row>
    <row r="77" spans="1:135" x14ac:dyDescent="0.2">
      <c r="A77" s="28" t="s">
        <v>51</v>
      </c>
      <c r="B77" s="29"/>
      <c r="C77" s="30">
        <v>50278.446000000004</v>
      </c>
      <c r="D77" s="30">
        <v>7.0000000000000001E-3</v>
      </c>
      <c r="E77" s="28">
        <f t="shared" si="7"/>
        <v>8245.0006431813599</v>
      </c>
      <c r="F77" s="28">
        <f t="shared" si="8"/>
        <v>8245</v>
      </c>
      <c r="G77" s="28">
        <f t="shared" si="9"/>
        <v>1.0499999989406206E-3</v>
      </c>
      <c r="H77" s="28"/>
      <c r="I77" s="28">
        <f t="shared" si="11"/>
        <v>1.0499999989406206E-3</v>
      </c>
      <c r="J77" s="28"/>
      <c r="K77" s="28"/>
      <c r="L77" s="28"/>
      <c r="M77" s="28"/>
      <c r="N77" s="28"/>
      <c r="O77" s="28">
        <f t="shared" ca="1" si="12"/>
        <v>-5.1251599420148453E-3</v>
      </c>
      <c r="P77" s="28"/>
      <c r="Q77" s="32">
        <f t="shared" si="10"/>
        <v>35259.946000000004</v>
      </c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</row>
    <row r="78" spans="1:135" x14ac:dyDescent="0.2">
      <c r="A78" s="28" t="s">
        <v>52</v>
      </c>
      <c r="B78" s="29"/>
      <c r="C78" s="30">
        <v>50425.364000000001</v>
      </c>
      <c r="D78" s="30">
        <v>3.0000000000000001E-3</v>
      </c>
      <c r="E78" s="28">
        <f t="shared" si="7"/>
        <v>8334.995804007327</v>
      </c>
      <c r="F78" s="28">
        <f t="shared" si="8"/>
        <v>8335</v>
      </c>
      <c r="G78" s="28">
        <f t="shared" si="9"/>
        <v>-6.8499999979394488E-3</v>
      </c>
      <c r="H78" s="28"/>
      <c r="I78" s="28">
        <f t="shared" si="11"/>
        <v>-6.8499999979394488E-3</v>
      </c>
      <c r="J78" s="28"/>
      <c r="K78" s="28"/>
      <c r="L78" s="28"/>
      <c r="M78" s="28"/>
      <c r="N78" s="28"/>
      <c r="O78" s="28">
        <f t="shared" ca="1" si="12"/>
        <v>-6.2704860324446221E-3</v>
      </c>
      <c r="P78" s="28"/>
      <c r="Q78" s="32">
        <f t="shared" si="10"/>
        <v>35406.864000000001</v>
      </c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</row>
    <row r="79" spans="1:135" x14ac:dyDescent="0.2">
      <c r="A79" s="34" t="s">
        <v>54</v>
      </c>
      <c r="B79" s="35"/>
      <c r="C79" s="36">
        <v>50727.375999999997</v>
      </c>
      <c r="D79" s="36">
        <v>4.0000000000000001E-3</v>
      </c>
      <c r="E79" s="28">
        <f t="shared" si="7"/>
        <v>8519.9943645061867</v>
      </c>
      <c r="F79" s="28">
        <f t="shared" si="8"/>
        <v>8520</v>
      </c>
      <c r="G79" s="28">
        <f t="shared" si="9"/>
        <v>-9.2000000076950528E-3</v>
      </c>
      <c r="H79" s="28"/>
      <c r="I79" s="28">
        <f t="shared" si="11"/>
        <v>-9.2000000076950528E-3</v>
      </c>
      <c r="J79" s="28"/>
      <c r="K79" s="28"/>
      <c r="L79" s="28"/>
      <c r="M79" s="28"/>
      <c r="N79" s="28"/>
      <c r="O79" s="28">
        <f t="shared" ca="1" si="12"/>
        <v>-8.6247674405502961E-3</v>
      </c>
      <c r="P79" s="28"/>
      <c r="Q79" s="32">
        <f t="shared" si="10"/>
        <v>35708.875999999997</v>
      </c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</row>
    <row r="80" spans="1:135" x14ac:dyDescent="0.2">
      <c r="A80" s="34" t="s">
        <v>55</v>
      </c>
      <c r="B80" s="35"/>
      <c r="C80" s="36">
        <v>50789.41</v>
      </c>
      <c r="D80" s="36">
        <v>3.0000000000000001E-3</v>
      </c>
      <c r="E80" s="28">
        <f t="shared" si="7"/>
        <v>8557.9935191821205</v>
      </c>
      <c r="F80" s="28">
        <f t="shared" si="8"/>
        <v>8558</v>
      </c>
      <c r="G80" s="28">
        <f t="shared" si="9"/>
        <v>-1.0579999994661193E-2</v>
      </c>
      <c r="H80" s="28"/>
      <c r="I80" s="28">
        <f t="shared" si="11"/>
        <v>-1.0579999994661193E-2</v>
      </c>
      <c r="J80" s="28"/>
      <c r="K80" s="28"/>
      <c r="L80" s="28"/>
      <c r="M80" s="28"/>
      <c r="N80" s="28"/>
      <c r="O80" s="28">
        <f t="shared" ca="1" si="12"/>
        <v>-9.1083495676206466E-3</v>
      </c>
      <c r="P80" s="28"/>
      <c r="Q80" s="32">
        <f t="shared" si="10"/>
        <v>35770.910000000003</v>
      </c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</row>
    <row r="81" spans="1:135" x14ac:dyDescent="0.2">
      <c r="A81" s="37" t="s">
        <v>70</v>
      </c>
      <c r="B81" s="38" t="s">
        <v>58</v>
      </c>
      <c r="C81" s="37">
        <v>51780.336629999998</v>
      </c>
      <c r="D81" s="37">
        <v>1.9E-3</v>
      </c>
      <c r="E81" s="28">
        <f t="shared" si="7"/>
        <v>9164.9892680596113</v>
      </c>
      <c r="F81" s="28">
        <f t="shared" si="8"/>
        <v>9165</v>
      </c>
      <c r="G81" s="28">
        <f t="shared" si="9"/>
        <v>-1.7520000001240987E-2</v>
      </c>
      <c r="H81" s="28"/>
      <c r="I81" s="28"/>
      <c r="K81" s="28">
        <f>G81</f>
        <v>-1.7520000001240987E-2</v>
      </c>
      <c r="L81" s="28"/>
      <c r="M81" s="28"/>
      <c r="N81" s="28"/>
      <c r="O81" s="28">
        <f t="shared" ca="1" si="12"/>
        <v>-1.6832937755297081E-2</v>
      </c>
      <c r="P81" s="28"/>
      <c r="Q81" s="32">
        <f t="shared" si="10"/>
        <v>36761.836629999998</v>
      </c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</row>
    <row r="82" spans="1:135" x14ac:dyDescent="0.2">
      <c r="A82" s="31" t="s">
        <v>289</v>
      </c>
      <c r="B82" s="29" t="s">
        <v>58</v>
      </c>
      <c r="C82" s="30">
        <v>51806.459000000003</v>
      </c>
      <c r="D82" s="28" t="s">
        <v>71</v>
      </c>
      <c r="E82" s="28">
        <f t="shared" si="7"/>
        <v>9180.9906218032374</v>
      </c>
      <c r="F82" s="28">
        <f t="shared" si="8"/>
        <v>9181</v>
      </c>
      <c r="G82" s="28">
        <f t="shared" si="9"/>
        <v>-1.5310000002500601E-2</v>
      </c>
      <c r="H82" s="28"/>
      <c r="I82" s="28">
        <f>G82</f>
        <v>-1.5310000002500601E-2</v>
      </c>
      <c r="J82" s="28"/>
      <c r="K82" s="28"/>
      <c r="L82" s="28"/>
      <c r="M82" s="28"/>
      <c r="N82" s="28"/>
      <c r="O82" s="28">
        <f t="shared" ca="1" si="12"/>
        <v>-1.7036551282484602E-2</v>
      </c>
      <c r="P82" s="28"/>
      <c r="Q82" s="32">
        <f t="shared" si="10"/>
        <v>36787.959000000003</v>
      </c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</row>
    <row r="83" spans="1:135" x14ac:dyDescent="0.2">
      <c r="A83" s="37" t="s">
        <v>70</v>
      </c>
      <c r="B83" s="38" t="s">
        <v>58</v>
      </c>
      <c r="C83" s="37">
        <v>51878.284670000001</v>
      </c>
      <c r="D83" s="37">
        <v>2.2000000000000001E-3</v>
      </c>
      <c r="E83" s="28">
        <f t="shared" si="7"/>
        <v>9224.9876999222051</v>
      </c>
      <c r="F83" s="28">
        <f t="shared" si="8"/>
        <v>9225</v>
      </c>
      <c r="G83" s="28">
        <f t="shared" si="9"/>
        <v>-2.0080000002053566E-2</v>
      </c>
      <c r="H83" s="28"/>
      <c r="I83" s="28"/>
      <c r="K83" s="28">
        <f>G83</f>
        <v>-2.0080000002053566E-2</v>
      </c>
      <c r="L83" s="28"/>
      <c r="M83" s="28"/>
      <c r="N83" s="28"/>
      <c r="O83" s="28">
        <f t="shared" ca="1" si="12"/>
        <v>-1.7596488482250275E-2</v>
      </c>
      <c r="P83" s="28"/>
      <c r="Q83" s="32">
        <f t="shared" si="10"/>
        <v>36859.784670000001</v>
      </c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</row>
    <row r="84" spans="1:135" x14ac:dyDescent="0.2">
      <c r="A84" s="31" t="s">
        <v>295</v>
      </c>
      <c r="B84" s="29" t="s">
        <v>58</v>
      </c>
      <c r="C84" s="30">
        <v>52072.555</v>
      </c>
      <c r="D84" s="28" t="s">
        <v>71</v>
      </c>
      <c r="E84" s="28">
        <f t="shared" si="7"/>
        <v>9343.9887045102332</v>
      </c>
      <c r="F84" s="28">
        <f t="shared" si="8"/>
        <v>9344</v>
      </c>
      <c r="G84" s="28">
        <f t="shared" si="9"/>
        <v>-1.8439999999827705E-2</v>
      </c>
      <c r="H84" s="28"/>
      <c r="I84" s="28">
        <f>G84</f>
        <v>-1.8439999999827705E-2</v>
      </c>
      <c r="J84" s="28"/>
      <c r="K84" s="28"/>
      <c r="L84" s="28"/>
      <c r="M84" s="28"/>
      <c r="N84" s="28"/>
      <c r="O84" s="28">
        <f t="shared" ca="1" si="12"/>
        <v>-1.9110864090707433E-2</v>
      </c>
      <c r="P84" s="28"/>
      <c r="Q84" s="32">
        <f t="shared" si="10"/>
        <v>37054.055</v>
      </c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</row>
    <row r="85" spans="1:135" x14ac:dyDescent="0.2">
      <c r="A85" s="31" t="s">
        <v>300</v>
      </c>
      <c r="B85" s="29" t="s">
        <v>58</v>
      </c>
      <c r="C85" s="30">
        <v>52224.375899999999</v>
      </c>
      <c r="D85" s="28" t="s">
        <v>71</v>
      </c>
      <c r="E85" s="28">
        <f t="shared" ref="E85:E98" si="13">+(C85-C$7)/C$8</f>
        <v>9436.9871547494349</v>
      </c>
      <c r="F85" s="28">
        <f t="shared" ref="F85:F99" si="14">ROUND(2*E85,0)/2</f>
        <v>9437</v>
      </c>
      <c r="G85" s="28">
        <f t="shared" ref="G85:G98" si="15">+C85-(C$7+F85*C$8)</f>
        <v>-2.0969999997760169E-2</v>
      </c>
      <c r="H85" s="28"/>
      <c r="I85" s="28"/>
      <c r="J85" s="28"/>
      <c r="K85" s="28">
        <f t="shared" ref="K85:K90" si="16">G85</f>
        <v>-2.0969999997760169E-2</v>
      </c>
      <c r="L85" s="28"/>
      <c r="M85" s="28"/>
      <c r="N85" s="28"/>
      <c r="O85" s="28">
        <f t="shared" ca="1" si="12"/>
        <v>-2.0294367717484871E-2</v>
      </c>
      <c r="P85" s="28"/>
      <c r="Q85" s="32">
        <f t="shared" ref="Q85:Q98" si="17">+C85-15018.5</f>
        <v>37205.875899999999</v>
      </c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</row>
    <row r="86" spans="1:135" x14ac:dyDescent="0.2">
      <c r="A86" s="31" t="s">
        <v>300</v>
      </c>
      <c r="B86" s="29" t="s">
        <v>58</v>
      </c>
      <c r="C86" s="30">
        <v>52229.271800000002</v>
      </c>
      <c r="D86" s="28" t="s">
        <v>71</v>
      </c>
      <c r="E86" s="28">
        <f t="shared" si="13"/>
        <v>9439.9861562869464</v>
      </c>
      <c r="F86" s="28">
        <f t="shared" si="14"/>
        <v>9440</v>
      </c>
      <c r="G86" s="28">
        <f t="shared" si="15"/>
        <v>-2.2599999996600673E-2</v>
      </c>
      <c r="H86" s="28"/>
      <c r="I86" s="28"/>
      <c r="J86" s="28"/>
      <c r="K86" s="28">
        <f t="shared" si="16"/>
        <v>-2.2599999996600673E-2</v>
      </c>
      <c r="L86" s="28"/>
      <c r="M86" s="28"/>
      <c r="N86" s="28"/>
      <c r="O86" s="28">
        <f t="shared" ca="1" si="12"/>
        <v>-2.0332545253832532E-2</v>
      </c>
      <c r="P86" s="28"/>
      <c r="Q86" s="32">
        <f t="shared" si="17"/>
        <v>37210.771800000002</v>
      </c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</row>
    <row r="87" spans="1:135" x14ac:dyDescent="0.2">
      <c r="A87" s="31" t="s">
        <v>285</v>
      </c>
      <c r="B87" s="29" t="s">
        <v>58</v>
      </c>
      <c r="C87" s="30">
        <v>52490.476000000002</v>
      </c>
      <c r="D87" s="28" t="s">
        <v>71</v>
      </c>
      <c r="E87" s="28">
        <f t="shared" si="13"/>
        <v>9599.9877489265</v>
      </c>
      <c r="F87" s="28">
        <f t="shared" si="14"/>
        <v>9600</v>
      </c>
      <c r="G87" s="28">
        <f t="shared" si="15"/>
        <v>-1.9999999996798579E-2</v>
      </c>
      <c r="H87" s="28"/>
      <c r="I87" s="28"/>
      <c r="J87" s="28"/>
      <c r="K87" s="28">
        <f t="shared" si="16"/>
        <v>-1.9999999996798579E-2</v>
      </c>
      <c r="L87" s="28"/>
      <c r="M87" s="28"/>
      <c r="N87" s="28"/>
      <c r="O87" s="28">
        <f t="shared" ca="1" si="12"/>
        <v>-2.2368680525707701E-2</v>
      </c>
      <c r="P87" s="28"/>
      <c r="Q87" s="32">
        <f t="shared" si="17"/>
        <v>37471.976000000002</v>
      </c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</row>
    <row r="88" spans="1:135" x14ac:dyDescent="0.2">
      <c r="A88" s="37" t="s">
        <v>70</v>
      </c>
      <c r="B88" s="38" t="s">
        <v>58</v>
      </c>
      <c r="C88" s="37">
        <v>52490.4764</v>
      </c>
      <c r="D88" s="37" t="s">
        <v>71</v>
      </c>
      <c r="E88" s="28">
        <f t="shared" si="13"/>
        <v>9599.9879939479688</v>
      </c>
      <c r="F88" s="28">
        <f t="shared" si="14"/>
        <v>9600</v>
      </c>
      <c r="G88" s="28">
        <f t="shared" si="15"/>
        <v>-1.9599999999627471E-2</v>
      </c>
      <c r="H88" s="28"/>
      <c r="I88" s="28"/>
      <c r="K88" s="28">
        <f t="shared" si="16"/>
        <v>-1.9599999999627471E-2</v>
      </c>
      <c r="L88" s="28"/>
      <c r="M88" s="28"/>
      <c r="N88" s="28"/>
      <c r="O88" s="28">
        <f t="shared" ca="1" si="12"/>
        <v>-2.2368680525707701E-2</v>
      </c>
      <c r="P88" s="28"/>
      <c r="Q88" s="32">
        <f t="shared" si="17"/>
        <v>37471.9764</v>
      </c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</row>
    <row r="89" spans="1:135" x14ac:dyDescent="0.2">
      <c r="A89" s="31" t="s">
        <v>311</v>
      </c>
      <c r="B89" s="29" t="s">
        <v>58</v>
      </c>
      <c r="C89" s="30">
        <v>52503.532399999996</v>
      </c>
      <c r="D89" s="28" t="s">
        <v>71</v>
      </c>
      <c r="E89" s="28">
        <f t="shared" si="13"/>
        <v>9607.9854947289732</v>
      </c>
      <c r="F89" s="28">
        <f t="shared" si="14"/>
        <v>9608</v>
      </c>
      <c r="G89" s="28">
        <f t="shared" si="15"/>
        <v>-2.3680000005697366E-2</v>
      </c>
      <c r="H89" s="28"/>
      <c r="I89" s="28"/>
      <c r="J89" s="28"/>
      <c r="K89" s="28">
        <f t="shared" si="16"/>
        <v>-2.3680000005697366E-2</v>
      </c>
      <c r="L89" s="28"/>
      <c r="M89" s="28"/>
      <c r="N89" s="28"/>
      <c r="O89" s="28">
        <f t="shared" ca="1" si="12"/>
        <v>-2.2470487289301469E-2</v>
      </c>
      <c r="P89" s="28"/>
      <c r="Q89" s="32">
        <f t="shared" si="17"/>
        <v>37485.032399999996</v>
      </c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</row>
    <row r="90" spans="1:135" x14ac:dyDescent="0.2">
      <c r="A90" s="37" t="s">
        <v>57</v>
      </c>
      <c r="B90" s="39" t="s">
        <v>58</v>
      </c>
      <c r="C90" s="40">
        <v>53329.576800000003</v>
      </c>
      <c r="D90" s="37">
        <v>5.0000000000000001E-4</v>
      </c>
      <c r="E90" s="28">
        <f t="shared" si="13"/>
        <v>10113.982027675176</v>
      </c>
      <c r="F90" s="28">
        <f t="shared" si="14"/>
        <v>10114</v>
      </c>
      <c r="G90" s="28">
        <f t="shared" si="15"/>
        <v>-2.9340000000956934E-2</v>
      </c>
      <c r="H90" s="28"/>
      <c r="I90" s="28"/>
      <c r="J90" s="28"/>
      <c r="K90" s="28">
        <f t="shared" si="16"/>
        <v>-2.9340000000956934E-2</v>
      </c>
      <c r="L90" s="28"/>
      <c r="M90" s="28"/>
      <c r="N90" s="28"/>
      <c r="O90" s="28">
        <f t="shared" ca="1" si="12"/>
        <v>-2.8909765086606698E-2</v>
      </c>
      <c r="P90" s="28"/>
      <c r="Q90" s="32">
        <f t="shared" si="17"/>
        <v>38311.076800000003</v>
      </c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</row>
    <row r="91" spans="1:135" x14ac:dyDescent="0.2">
      <c r="A91" s="33" t="s">
        <v>61</v>
      </c>
      <c r="B91" s="41"/>
      <c r="C91" s="36">
        <v>53618.529799999997</v>
      </c>
      <c r="D91" s="36">
        <v>4.0000000000000002E-4</v>
      </c>
      <c r="E91" s="28">
        <f t="shared" si="13"/>
        <v>10290.981249732005</v>
      </c>
      <c r="F91" s="28">
        <f t="shared" si="14"/>
        <v>10291</v>
      </c>
      <c r="G91" s="28">
        <f t="shared" si="15"/>
        <v>-3.0610000008891802E-2</v>
      </c>
      <c r="H91" s="28"/>
      <c r="I91" s="28"/>
      <c r="J91" s="28">
        <f>G91</f>
        <v>-3.0610000008891802E-2</v>
      </c>
      <c r="L91" s="28"/>
      <c r="M91" s="28"/>
      <c r="N91" s="28"/>
      <c r="O91" s="28">
        <f t="shared" ca="1" si="12"/>
        <v>-3.1162239731118618E-2</v>
      </c>
      <c r="P91" s="28"/>
      <c r="Q91" s="32">
        <f t="shared" si="17"/>
        <v>38600.029799999997</v>
      </c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</row>
    <row r="92" spans="1:135" x14ac:dyDescent="0.2">
      <c r="A92" s="33" t="s">
        <v>62</v>
      </c>
      <c r="B92" s="42" t="s">
        <v>58</v>
      </c>
      <c r="C92" s="36">
        <v>54026.655299999999</v>
      </c>
      <c r="D92" s="36">
        <v>4.0000000000000002E-4</v>
      </c>
      <c r="E92" s="28">
        <f t="shared" si="13"/>
        <v>10540.980024624656</v>
      </c>
      <c r="F92" s="28">
        <f t="shared" si="14"/>
        <v>10541</v>
      </c>
      <c r="G92" s="28">
        <f t="shared" si="15"/>
        <v>-3.2610000002023298E-2</v>
      </c>
      <c r="H92" s="28"/>
      <c r="I92" s="28"/>
      <c r="J92" s="28">
        <f>G92</f>
        <v>-3.2610000002023298E-2</v>
      </c>
      <c r="L92" s="28"/>
      <c r="M92" s="28"/>
      <c r="N92" s="28"/>
      <c r="O92" s="28">
        <f t="shared" ca="1" si="12"/>
        <v>-3.4343701093423579E-2</v>
      </c>
      <c r="P92" s="28"/>
      <c r="Q92" s="32">
        <f t="shared" si="17"/>
        <v>39008.155299999999</v>
      </c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</row>
    <row r="93" spans="1:135" x14ac:dyDescent="0.2">
      <c r="A93" s="31" t="s">
        <v>332</v>
      </c>
      <c r="B93" s="29" t="s">
        <v>56</v>
      </c>
      <c r="C93" s="30">
        <v>54360.497900000002</v>
      </c>
      <c r="D93" s="28" t="s">
        <v>71</v>
      </c>
      <c r="E93" s="28">
        <f t="shared" si="13"/>
        <v>10745.47653613148</v>
      </c>
      <c r="F93" s="28">
        <f t="shared" si="14"/>
        <v>10745.5</v>
      </c>
      <c r="G93" s="28">
        <f t="shared" si="15"/>
        <v>-3.8304999994579703E-2</v>
      </c>
      <c r="H93" s="28"/>
      <c r="I93" s="28"/>
      <c r="J93" s="28"/>
      <c r="K93" s="28">
        <f>G93</f>
        <v>-3.8304999994579703E-2</v>
      </c>
      <c r="L93" s="28"/>
      <c r="M93" s="28"/>
      <c r="N93" s="28"/>
      <c r="O93" s="28">
        <f t="shared" ca="1" si="12"/>
        <v>-3.6946136487789022E-2</v>
      </c>
      <c r="P93" s="28"/>
      <c r="Q93" s="32">
        <f t="shared" si="17"/>
        <v>39341.997900000002</v>
      </c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</row>
    <row r="94" spans="1:135" x14ac:dyDescent="0.2">
      <c r="A94" s="47" t="s">
        <v>77</v>
      </c>
      <c r="B94" s="47"/>
      <c r="C94" s="46">
        <v>55386.523999999998</v>
      </c>
      <c r="D94" s="46">
        <v>4.0000000000000002E-4</v>
      </c>
      <c r="E94" s="28">
        <f t="shared" si="13"/>
        <v>11373.972594348577</v>
      </c>
      <c r="F94" s="28">
        <f t="shared" si="14"/>
        <v>11374</v>
      </c>
      <c r="G94" s="28">
        <f t="shared" si="15"/>
        <v>-4.4740000004821923E-2</v>
      </c>
      <c r="H94" s="28"/>
      <c r="I94" s="28"/>
      <c r="J94" s="28">
        <f>G94</f>
        <v>-4.4740000004821923E-2</v>
      </c>
      <c r="L94" s="28"/>
      <c r="M94" s="28"/>
      <c r="N94" s="28"/>
      <c r="O94" s="28">
        <f t="shared" ca="1" si="12"/>
        <v>-4.4944330352623685E-2</v>
      </c>
      <c r="P94" s="28"/>
      <c r="Q94" s="32">
        <f t="shared" si="17"/>
        <v>40368.023999999998</v>
      </c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</row>
    <row r="95" spans="1:135" x14ac:dyDescent="0.2">
      <c r="A95" s="43" t="s">
        <v>75</v>
      </c>
      <c r="B95" s="44" t="s">
        <v>56</v>
      </c>
      <c r="C95" s="45">
        <v>55795.463949999998</v>
      </c>
      <c r="D95" s="45">
        <v>2.9999999999999997E-4</v>
      </c>
      <c r="E95" s="28">
        <f t="shared" si="13"/>
        <v>11624.470263581845</v>
      </c>
      <c r="F95" s="28">
        <f t="shared" si="14"/>
        <v>11624.5</v>
      </c>
      <c r="G95" s="28">
        <f t="shared" si="15"/>
        <v>-4.8545000005105976E-2</v>
      </c>
      <c r="H95" s="28"/>
      <c r="I95" s="28"/>
      <c r="K95" s="28">
        <f>G95</f>
        <v>-4.8545000005105976E-2</v>
      </c>
      <c r="L95" s="28"/>
      <c r="M95" s="28"/>
      <c r="N95" s="28"/>
      <c r="O95" s="28">
        <f t="shared" ca="1" si="12"/>
        <v>-4.8132154637653246E-2</v>
      </c>
      <c r="P95" s="28"/>
      <c r="Q95" s="32">
        <f t="shared" si="17"/>
        <v>40776.963949999998</v>
      </c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</row>
    <row r="96" spans="1:135" x14ac:dyDescent="0.2">
      <c r="A96" s="43" t="s">
        <v>76</v>
      </c>
      <c r="B96" s="44" t="s">
        <v>56</v>
      </c>
      <c r="C96" s="45">
        <v>56159.511400000003</v>
      </c>
      <c r="D96" s="45">
        <v>4.7999999999999996E-3</v>
      </c>
      <c r="E96" s="28">
        <f t="shared" si="13"/>
        <v>11847.468866959469</v>
      </c>
      <c r="F96" s="28">
        <f t="shared" si="14"/>
        <v>11847.5</v>
      </c>
      <c r="G96" s="28">
        <f t="shared" si="15"/>
        <v>-5.0824999998440035E-2</v>
      </c>
      <c r="H96" s="28"/>
      <c r="I96" s="28"/>
      <c r="J96" s="28">
        <f>G96</f>
        <v>-5.0824999998440035E-2</v>
      </c>
      <c r="L96" s="28"/>
      <c r="M96" s="28"/>
      <c r="N96" s="28"/>
      <c r="O96" s="28">
        <f t="shared" ca="1" si="12"/>
        <v>-5.0970018172829284E-2</v>
      </c>
      <c r="P96" s="28"/>
      <c r="Q96" s="32">
        <f t="shared" si="17"/>
        <v>41141.011400000003</v>
      </c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</row>
    <row r="97" spans="1:135" x14ac:dyDescent="0.2">
      <c r="A97" s="43" t="s">
        <v>75</v>
      </c>
      <c r="B97" s="44" t="s">
        <v>58</v>
      </c>
      <c r="C97" s="45">
        <v>56212.56566</v>
      </c>
      <c r="D97" s="45">
        <v>1E-4</v>
      </c>
      <c r="E97" s="28">
        <f t="shared" si="13"/>
        <v>11879.967448897709</v>
      </c>
      <c r="F97" s="28">
        <f t="shared" si="14"/>
        <v>11880</v>
      </c>
      <c r="G97" s="28">
        <f t="shared" si="15"/>
        <v>-5.3139999996346887E-2</v>
      </c>
      <c r="H97" s="28"/>
      <c r="I97" s="28"/>
      <c r="K97" s="28">
        <f>G97</f>
        <v>-5.3139999996346887E-2</v>
      </c>
      <c r="L97" s="28"/>
      <c r="M97" s="28"/>
      <c r="N97" s="28"/>
      <c r="O97" s="28">
        <f t="shared" ca="1" si="12"/>
        <v>-5.1383608149928928E-2</v>
      </c>
      <c r="P97" s="28"/>
      <c r="Q97" s="32">
        <f t="shared" si="17"/>
        <v>41194.06566</v>
      </c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</row>
    <row r="98" spans="1:135" x14ac:dyDescent="0.2">
      <c r="A98" s="33" t="s">
        <v>74</v>
      </c>
      <c r="B98" s="35" t="s">
        <v>58</v>
      </c>
      <c r="C98" s="36">
        <v>56238.6878</v>
      </c>
      <c r="D98" s="36">
        <v>4.0000000000000002E-4</v>
      </c>
      <c r="E98" s="28">
        <f t="shared" si="13"/>
        <v>11895.968661753986</v>
      </c>
      <c r="F98" s="28">
        <f t="shared" si="14"/>
        <v>11896</v>
      </c>
      <c r="G98" s="28">
        <f t="shared" si="15"/>
        <v>-5.1160000002710149E-2</v>
      </c>
      <c r="H98" s="28"/>
      <c r="I98" s="28"/>
      <c r="J98" s="28"/>
      <c r="K98" s="28">
        <f>G98</f>
        <v>-5.1160000002710149E-2</v>
      </c>
      <c r="L98" s="28"/>
      <c r="M98" s="28"/>
      <c r="N98" s="28"/>
      <c r="O98" s="28">
        <f t="shared" ca="1" si="12"/>
        <v>-5.1587221677116435E-2</v>
      </c>
      <c r="P98" s="28"/>
      <c r="Q98" s="32">
        <f t="shared" si="17"/>
        <v>41220.1878</v>
      </c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</row>
    <row r="99" spans="1:135" x14ac:dyDescent="0.2">
      <c r="A99" s="63" t="s">
        <v>0</v>
      </c>
      <c r="B99" s="64" t="s">
        <v>58</v>
      </c>
      <c r="C99" s="65">
        <v>57590.395799999998</v>
      </c>
      <c r="D99" s="65" t="s">
        <v>1</v>
      </c>
      <c r="E99" s="28">
        <f>+(C99-C$7)/C$8</f>
        <v>12723.962364702205</v>
      </c>
      <c r="F99" s="28">
        <f t="shared" si="14"/>
        <v>12724</v>
      </c>
      <c r="G99" s="28">
        <f>+C99-(C$7+F99*C$8)</f>
        <v>-6.1440000004949979E-2</v>
      </c>
      <c r="H99" s="28"/>
      <c r="I99" s="28"/>
      <c r="J99" s="28"/>
      <c r="K99" s="28">
        <f>G99</f>
        <v>-6.1440000004949979E-2</v>
      </c>
      <c r="L99" s="28"/>
      <c r="M99" s="28"/>
      <c r="N99" s="28"/>
      <c r="O99" s="28">
        <f ca="1">+C$11+C$12*F99</f>
        <v>-6.2124221709070448E-2</v>
      </c>
      <c r="P99" s="28"/>
      <c r="Q99" s="32">
        <f>+C99-15018.5</f>
        <v>42571.895799999998</v>
      </c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</row>
    <row r="100" spans="1:135" x14ac:dyDescent="0.2">
      <c r="A100" s="28"/>
      <c r="B100" s="29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</row>
    <row r="101" spans="1:135" x14ac:dyDescent="0.2">
      <c r="A101" s="28"/>
      <c r="B101" s="29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</row>
    <row r="102" spans="1:135" x14ac:dyDescent="0.2">
      <c r="A102" s="28"/>
      <c r="B102" s="29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</row>
    <row r="103" spans="1:135" x14ac:dyDescent="0.2">
      <c r="A103" s="28"/>
      <c r="B103" s="29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</row>
    <row r="104" spans="1:135" x14ac:dyDescent="0.2">
      <c r="A104" s="28"/>
      <c r="B104" s="29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</row>
    <row r="105" spans="1:135" x14ac:dyDescent="0.2">
      <c r="A105" s="28"/>
      <c r="B105" s="29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</row>
    <row r="106" spans="1:135" x14ac:dyDescent="0.2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</row>
    <row r="107" spans="1:135" x14ac:dyDescent="0.2">
      <c r="A107" s="28"/>
      <c r="B107" s="29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</row>
    <row r="108" spans="1:135" x14ac:dyDescent="0.2">
      <c r="A108" s="28"/>
      <c r="B108" s="29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</row>
    <row r="109" spans="1:135" x14ac:dyDescent="0.2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</row>
    <row r="110" spans="1:135" x14ac:dyDescent="0.2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</row>
    <row r="111" spans="1:135" x14ac:dyDescent="0.2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</row>
    <row r="112" spans="1:135" x14ac:dyDescent="0.2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</row>
    <row r="113" spans="1:135" x14ac:dyDescent="0.2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</row>
    <row r="114" spans="1:135" x14ac:dyDescent="0.2">
      <c r="A114" s="28"/>
      <c r="B114" s="29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</row>
    <row r="115" spans="1:135" x14ac:dyDescent="0.2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</row>
    <row r="116" spans="1:135" x14ac:dyDescent="0.2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</row>
    <row r="117" spans="1:135" x14ac:dyDescent="0.2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</row>
    <row r="118" spans="1:135" x14ac:dyDescent="0.2">
      <c r="A118" s="28"/>
      <c r="B118" s="29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</row>
    <row r="119" spans="1:135" x14ac:dyDescent="0.2">
      <c r="A119" s="28"/>
      <c r="B119" s="29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</row>
    <row r="120" spans="1:135" x14ac:dyDescent="0.2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</row>
    <row r="121" spans="1:135" x14ac:dyDescent="0.2">
      <c r="A121" s="28"/>
      <c r="B121" s="29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</row>
    <row r="122" spans="1:135" x14ac:dyDescent="0.2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</row>
    <row r="123" spans="1:135" x14ac:dyDescent="0.2">
      <c r="A123" s="28"/>
      <c r="B123" s="29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</row>
    <row r="124" spans="1:135" x14ac:dyDescent="0.2">
      <c r="A124" s="28"/>
      <c r="B124" s="29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</row>
    <row r="125" spans="1:135" x14ac:dyDescent="0.2">
      <c r="A125" s="28"/>
      <c r="B125" s="29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</row>
    <row r="126" spans="1:135" x14ac:dyDescent="0.2">
      <c r="A126" s="28"/>
      <c r="B126" s="29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</row>
    <row r="127" spans="1:135" x14ac:dyDescent="0.2">
      <c r="A127" s="28"/>
      <c r="B127" s="29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</row>
    <row r="128" spans="1:135" x14ac:dyDescent="0.2">
      <c r="A128" s="28"/>
      <c r="B128" s="29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</row>
    <row r="129" spans="1:135" x14ac:dyDescent="0.2">
      <c r="A129" s="28"/>
      <c r="B129" s="29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</row>
    <row r="130" spans="1:135" x14ac:dyDescent="0.2">
      <c r="A130" s="28"/>
      <c r="B130" s="29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</row>
    <row r="131" spans="1:135" x14ac:dyDescent="0.2">
      <c r="A131" s="28"/>
      <c r="B131" s="29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</row>
    <row r="132" spans="1:135" x14ac:dyDescent="0.2">
      <c r="A132" s="28"/>
      <c r="B132" s="29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</row>
    <row r="133" spans="1:135" x14ac:dyDescent="0.2">
      <c r="A133" s="28"/>
      <c r="B133" s="29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</row>
    <row r="134" spans="1:135" x14ac:dyDescent="0.2">
      <c r="A134" s="28"/>
      <c r="B134" s="29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</row>
    <row r="135" spans="1:135" x14ac:dyDescent="0.2">
      <c r="A135" s="28"/>
      <c r="B135" s="29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</row>
    <row r="136" spans="1:135" x14ac:dyDescent="0.2">
      <c r="A136" s="28"/>
      <c r="B136" s="29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</row>
    <row r="137" spans="1:135" x14ac:dyDescent="0.2">
      <c r="A137" s="28"/>
      <c r="B137" s="29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</row>
    <row r="138" spans="1:135" x14ac:dyDescent="0.2">
      <c r="A138" s="28"/>
      <c r="B138" s="29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</row>
    <row r="139" spans="1:135" x14ac:dyDescent="0.2">
      <c r="A139" s="28"/>
      <c r="B139" s="29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</row>
    <row r="140" spans="1:135" x14ac:dyDescent="0.2">
      <c r="A140" s="28"/>
      <c r="B140" s="29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</row>
    <row r="141" spans="1:135" x14ac:dyDescent="0.2">
      <c r="A141" s="28"/>
      <c r="B141" s="29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</row>
    <row r="142" spans="1:135" x14ac:dyDescent="0.2">
      <c r="A142" s="28"/>
      <c r="B142" s="29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</row>
    <row r="143" spans="1:135" x14ac:dyDescent="0.2">
      <c r="A143" s="28"/>
      <c r="B143" s="29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</row>
    <row r="144" spans="1:135" x14ac:dyDescent="0.2">
      <c r="A144" s="28"/>
      <c r="B144" s="29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</row>
    <row r="145" spans="1:135" x14ac:dyDescent="0.2">
      <c r="A145" s="28"/>
      <c r="B145" s="29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</row>
    <row r="146" spans="1:135" x14ac:dyDescent="0.2">
      <c r="A146" s="28"/>
      <c r="B146" s="29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</row>
    <row r="147" spans="1:135" x14ac:dyDescent="0.2">
      <c r="A147" s="28"/>
      <c r="B147" s="29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</row>
    <row r="148" spans="1:135" x14ac:dyDescent="0.2">
      <c r="A148" s="28"/>
      <c r="B148" s="29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</row>
    <row r="149" spans="1:135" x14ac:dyDescent="0.2">
      <c r="A149" s="28"/>
      <c r="B149" s="29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</row>
    <row r="150" spans="1:135" x14ac:dyDescent="0.2">
      <c r="A150" s="28"/>
      <c r="B150" s="29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</row>
    <row r="151" spans="1:135" x14ac:dyDescent="0.2">
      <c r="A151" s="28"/>
      <c r="B151" s="29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</row>
    <row r="152" spans="1:135" x14ac:dyDescent="0.2">
      <c r="A152" s="28"/>
      <c r="B152" s="29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</row>
    <row r="153" spans="1:135" x14ac:dyDescent="0.2">
      <c r="A153" s="28"/>
      <c r="B153" s="29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</row>
    <row r="154" spans="1:135" x14ac:dyDescent="0.2">
      <c r="A154" s="28"/>
      <c r="B154" s="29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</row>
    <row r="155" spans="1:135" x14ac:dyDescent="0.2">
      <c r="A155" s="28"/>
      <c r="B155" s="29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</row>
    <row r="156" spans="1:135" x14ac:dyDescent="0.2">
      <c r="A156" s="28"/>
      <c r="B156" s="29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</row>
    <row r="157" spans="1:135" x14ac:dyDescent="0.2">
      <c r="A157" s="28"/>
      <c r="B157" s="29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</row>
    <row r="158" spans="1:135" x14ac:dyDescent="0.2">
      <c r="A158" s="28"/>
      <c r="B158" s="29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</row>
    <row r="159" spans="1:135" x14ac:dyDescent="0.2">
      <c r="A159" s="28"/>
      <c r="B159" s="29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</row>
    <row r="160" spans="1:135" x14ac:dyDescent="0.2">
      <c r="A160" s="28"/>
      <c r="B160" s="29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</row>
    <row r="161" spans="1:135" x14ac:dyDescent="0.2">
      <c r="A161" s="28"/>
      <c r="B161" s="29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</row>
    <row r="162" spans="1:135" x14ac:dyDescent="0.2">
      <c r="A162" s="28"/>
      <c r="B162" s="29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</row>
    <row r="163" spans="1:135" x14ac:dyDescent="0.2">
      <c r="A163" s="28"/>
      <c r="B163" s="29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</row>
    <row r="164" spans="1:135" x14ac:dyDescent="0.2">
      <c r="A164" s="28"/>
      <c r="B164" s="29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</row>
    <row r="165" spans="1:135" x14ac:dyDescent="0.2">
      <c r="A165" s="28"/>
      <c r="B165" s="29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</row>
    <row r="166" spans="1:135" x14ac:dyDescent="0.2">
      <c r="A166" s="28"/>
      <c r="B166" s="29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</row>
    <row r="167" spans="1:135" x14ac:dyDescent="0.2">
      <c r="A167" s="28"/>
      <c r="B167" s="29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</row>
    <row r="168" spans="1:135" x14ac:dyDescent="0.2">
      <c r="A168" s="28"/>
      <c r="B168" s="29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</row>
    <row r="169" spans="1:135" x14ac:dyDescent="0.2">
      <c r="A169" s="28"/>
      <c r="B169" s="29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</row>
    <row r="170" spans="1:135" x14ac:dyDescent="0.2">
      <c r="A170" s="28"/>
      <c r="B170" s="29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</row>
    <row r="171" spans="1:135" x14ac:dyDescent="0.2">
      <c r="A171" s="28"/>
      <c r="B171" s="29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</row>
    <row r="172" spans="1:135" x14ac:dyDescent="0.2">
      <c r="A172" s="28"/>
      <c r="B172" s="29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</row>
    <row r="173" spans="1:135" x14ac:dyDescent="0.2">
      <c r="A173" s="28"/>
      <c r="B173" s="29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</row>
    <row r="174" spans="1:135" x14ac:dyDescent="0.2">
      <c r="A174" s="28"/>
      <c r="B174" s="29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</row>
    <row r="175" spans="1:135" x14ac:dyDescent="0.2">
      <c r="A175" s="28"/>
      <c r="B175" s="29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</row>
    <row r="176" spans="1:135" x14ac:dyDescent="0.2">
      <c r="A176" s="28"/>
      <c r="B176" s="29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</row>
    <row r="177" spans="1:135" x14ac:dyDescent="0.2">
      <c r="A177" s="28"/>
      <c r="B177" s="29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</row>
    <row r="178" spans="1:135" x14ac:dyDescent="0.2">
      <c r="A178" s="28"/>
      <c r="B178" s="29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</row>
    <row r="179" spans="1:135" x14ac:dyDescent="0.2">
      <c r="A179" s="28"/>
      <c r="B179" s="29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</row>
    <row r="180" spans="1:135" x14ac:dyDescent="0.2">
      <c r="A180" s="28"/>
      <c r="B180" s="29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</row>
    <row r="181" spans="1:135" x14ac:dyDescent="0.2">
      <c r="A181" s="28"/>
      <c r="B181" s="29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</row>
    <row r="182" spans="1:135" x14ac:dyDescent="0.2">
      <c r="A182" s="28"/>
      <c r="B182" s="29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</row>
    <row r="183" spans="1:135" x14ac:dyDescent="0.2">
      <c r="A183" s="28"/>
      <c r="B183" s="29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</row>
    <row r="184" spans="1:135" x14ac:dyDescent="0.2">
      <c r="A184" s="28"/>
      <c r="B184" s="29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</row>
    <row r="185" spans="1:135" x14ac:dyDescent="0.2">
      <c r="A185" s="28"/>
      <c r="B185" s="29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</row>
    <row r="186" spans="1:135" x14ac:dyDescent="0.2">
      <c r="A186" s="28"/>
      <c r="B186" s="29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</row>
    <row r="187" spans="1:135" x14ac:dyDescent="0.2">
      <c r="A187" s="28"/>
      <c r="B187" s="29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</row>
    <row r="188" spans="1:135" x14ac:dyDescent="0.2">
      <c r="A188" s="28"/>
      <c r="B188" s="29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</row>
    <row r="189" spans="1:135" x14ac:dyDescent="0.2">
      <c r="A189" s="28"/>
      <c r="B189" s="29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</row>
    <row r="190" spans="1:135" x14ac:dyDescent="0.2">
      <c r="A190" s="28"/>
      <c r="B190" s="29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</row>
    <row r="191" spans="1:135" x14ac:dyDescent="0.2">
      <c r="A191" s="28"/>
      <c r="B191" s="29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</row>
    <row r="192" spans="1:135" x14ac:dyDescent="0.2">
      <c r="A192" s="28"/>
      <c r="B192" s="29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</row>
    <row r="193" spans="1:135" x14ac:dyDescent="0.2">
      <c r="A193" s="28"/>
      <c r="B193" s="29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</row>
    <row r="194" spans="1:135" x14ac:dyDescent="0.2">
      <c r="A194" s="28"/>
      <c r="B194" s="29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</row>
    <row r="195" spans="1:135" x14ac:dyDescent="0.2">
      <c r="A195" s="28"/>
      <c r="B195" s="29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</row>
    <row r="196" spans="1:135" x14ac:dyDescent="0.2">
      <c r="A196" s="28"/>
      <c r="B196" s="29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</row>
    <row r="197" spans="1:135" x14ac:dyDescent="0.2">
      <c r="A197" s="28"/>
      <c r="B197" s="29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</row>
    <row r="198" spans="1:135" x14ac:dyDescent="0.2">
      <c r="A198" s="28"/>
      <c r="B198" s="29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</row>
    <row r="199" spans="1:135" x14ac:dyDescent="0.2">
      <c r="A199" s="28"/>
      <c r="B199" s="29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</row>
    <row r="200" spans="1:135" x14ac:dyDescent="0.2">
      <c r="A200" s="28"/>
      <c r="B200" s="29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</row>
    <row r="201" spans="1:135" x14ac:dyDescent="0.2">
      <c r="A201" s="28"/>
      <c r="B201" s="29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</row>
    <row r="202" spans="1:135" x14ac:dyDescent="0.2">
      <c r="A202" s="28"/>
      <c r="B202" s="29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</row>
    <row r="203" spans="1:135" x14ac:dyDescent="0.2">
      <c r="A203" s="28"/>
      <c r="B203" s="29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</row>
    <row r="204" spans="1:135" x14ac:dyDescent="0.2">
      <c r="A204" s="28"/>
      <c r="B204" s="29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</row>
    <row r="205" spans="1:135" x14ac:dyDescent="0.2">
      <c r="A205" s="28"/>
      <c r="B205" s="29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</row>
    <row r="206" spans="1:135" x14ac:dyDescent="0.2">
      <c r="A206" s="28"/>
      <c r="B206" s="29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</row>
    <row r="207" spans="1:135" x14ac:dyDescent="0.2">
      <c r="A207" s="28"/>
      <c r="B207" s="29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</row>
    <row r="208" spans="1:135" x14ac:dyDescent="0.2">
      <c r="A208" s="28"/>
      <c r="B208" s="29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</row>
    <row r="209" spans="1:135" x14ac:dyDescent="0.2">
      <c r="A209" s="28"/>
      <c r="B209" s="29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</row>
    <row r="210" spans="1:135" x14ac:dyDescent="0.2">
      <c r="A210" s="28"/>
      <c r="B210" s="29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</row>
    <row r="211" spans="1:135" x14ac:dyDescent="0.2">
      <c r="A211" s="28"/>
      <c r="B211" s="29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</row>
    <row r="212" spans="1:135" x14ac:dyDescent="0.2">
      <c r="A212" s="28"/>
      <c r="B212" s="29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</row>
    <row r="213" spans="1:135" x14ac:dyDescent="0.2">
      <c r="A213" s="28"/>
      <c r="B213" s="29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</row>
    <row r="214" spans="1:135" x14ac:dyDescent="0.2">
      <c r="A214" s="28"/>
      <c r="B214" s="29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</row>
    <row r="215" spans="1:135" x14ac:dyDescent="0.2">
      <c r="A215" s="28"/>
      <c r="B215" s="29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</row>
    <row r="216" spans="1:135" x14ac:dyDescent="0.2">
      <c r="A216" s="28"/>
      <c r="B216" s="29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</row>
    <row r="217" spans="1:135" x14ac:dyDescent="0.2">
      <c r="A217" s="28"/>
      <c r="B217" s="29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</row>
    <row r="218" spans="1:135" x14ac:dyDescent="0.2">
      <c r="A218" s="28"/>
      <c r="B218" s="29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</row>
    <row r="219" spans="1:135" x14ac:dyDescent="0.2">
      <c r="A219" s="28"/>
      <c r="B219" s="29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</row>
    <row r="220" spans="1:135" x14ac:dyDescent="0.2">
      <c r="A220" s="28"/>
      <c r="B220" s="29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</row>
    <row r="221" spans="1:135" x14ac:dyDescent="0.2">
      <c r="A221" s="28"/>
      <c r="B221" s="29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</row>
    <row r="222" spans="1:135" x14ac:dyDescent="0.2">
      <c r="A222" s="28"/>
      <c r="B222" s="29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</row>
    <row r="223" spans="1:135" x14ac:dyDescent="0.2">
      <c r="A223" s="28"/>
      <c r="B223" s="29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</row>
    <row r="224" spans="1:135" x14ac:dyDescent="0.2">
      <c r="A224" s="28"/>
      <c r="B224" s="29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</row>
    <row r="225" spans="1:135" x14ac:dyDescent="0.2">
      <c r="A225" s="28"/>
      <c r="B225" s="29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</row>
    <row r="226" spans="1:135" x14ac:dyDescent="0.2">
      <c r="A226" s="28"/>
      <c r="B226" s="29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</row>
    <row r="227" spans="1:135" x14ac:dyDescent="0.2">
      <c r="A227" s="28"/>
      <c r="B227" s="29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</row>
    <row r="228" spans="1:135" x14ac:dyDescent="0.2">
      <c r="A228" s="28"/>
      <c r="B228" s="29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</row>
    <row r="229" spans="1:135" x14ac:dyDescent="0.2">
      <c r="A229" s="28"/>
      <c r="B229" s="29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</row>
    <row r="230" spans="1:135" x14ac:dyDescent="0.2">
      <c r="A230" s="28"/>
      <c r="B230" s="29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</row>
    <row r="231" spans="1:135" x14ac:dyDescent="0.2">
      <c r="A231" s="28"/>
      <c r="B231" s="29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</row>
    <row r="232" spans="1:135" x14ac:dyDescent="0.2">
      <c r="A232" s="28"/>
      <c r="B232" s="29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</row>
    <row r="233" spans="1:135" x14ac:dyDescent="0.2">
      <c r="A233" s="28"/>
      <c r="B233" s="29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</row>
    <row r="234" spans="1:135" x14ac:dyDescent="0.2">
      <c r="A234" s="28"/>
      <c r="B234" s="29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</row>
    <row r="235" spans="1:135" x14ac:dyDescent="0.2">
      <c r="A235" s="28"/>
      <c r="B235" s="29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</row>
    <row r="236" spans="1:135" x14ac:dyDescent="0.2">
      <c r="A236" s="28"/>
      <c r="B236" s="29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</row>
    <row r="237" spans="1:135" x14ac:dyDescent="0.2">
      <c r="A237" s="28"/>
      <c r="B237" s="29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</row>
    <row r="238" spans="1:135" x14ac:dyDescent="0.2">
      <c r="A238" s="28"/>
      <c r="B238" s="29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</row>
    <row r="239" spans="1:135" x14ac:dyDescent="0.2">
      <c r="A239" s="28"/>
      <c r="B239" s="29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</row>
    <row r="240" spans="1:135" x14ac:dyDescent="0.2">
      <c r="A240" s="28"/>
      <c r="B240" s="29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</row>
    <row r="241" spans="1:135" x14ac:dyDescent="0.2">
      <c r="A241" s="28"/>
      <c r="B241" s="29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</row>
    <row r="242" spans="1:135" x14ac:dyDescent="0.2">
      <c r="A242" s="28"/>
      <c r="B242" s="29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</row>
    <row r="243" spans="1:135" x14ac:dyDescent="0.2">
      <c r="A243" s="28"/>
      <c r="B243" s="29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</row>
    <row r="244" spans="1:135" x14ac:dyDescent="0.2">
      <c r="A244" s="28"/>
      <c r="B244" s="29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</row>
    <row r="245" spans="1:135" x14ac:dyDescent="0.2">
      <c r="A245" s="28"/>
      <c r="B245" s="29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</row>
    <row r="246" spans="1:135" x14ac:dyDescent="0.2">
      <c r="A246" s="28"/>
      <c r="B246" s="29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</row>
    <row r="247" spans="1:135" x14ac:dyDescent="0.2">
      <c r="A247" s="28"/>
      <c r="B247" s="29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</row>
    <row r="248" spans="1:135" x14ac:dyDescent="0.2">
      <c r="A248" s="28"/>
      <c r="B248" s="29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</row>
    <row r="249" spans="1:135" x14ac:dyDescent="0.2">
      <c r="A249" s="28"/>
      <c r="B249" s="29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</row>
    <row r="250" spans="1:135" x14ac:dyDescent="0.2">
      <c r="A250" s="28"/>
      <c r="B250" s="29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</row>
    <row r="251" spans="1:135" x14ac:dyDescent="0.2">
      <c r="A251" s="28"/>
      <c r="B251" s="29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</row>
    <row r="252" spans="1:135" x14ac:dyDescent="0.2">
      <c r="A252" s="28"/>
      <c r="B252" s="29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</row>
    <row r="253" spans="1:135" x14ac:dyDescent="0.2">
      <c r="A253" s="28"/>
      <c r="B253" s="29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</row>
    <row r="254" spans="1:135" x14ac:dyDescent="0.2">
      <c r="A254" s="28"/>
      <c r="B254" s="29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</row>
    <row r="255" spans="1:135" x14ac:dyDescent="0.2">
      <c r="A255" s="28"/>
      <c r="B255" s="29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</row>
    <row r="256" spans="1:135" x14ac:dyDescent="0.2">
      <c r="A256" s="28"/>
      <c r="B256" s="29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</row>
    <row r="257" spans="1:135" x14ac:dyDescent="0.2">
      <c r="A257" s="28"/>
      <c r="B257" s="29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</row>
    <row r="258" spans="1:135" x14ac:dyDescent="0.2">
      <c r="A258" s="28"/>
      <c r="B258" s="29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</row>
    <row r="259" spans="1:135" x14ac:dyDescent="0.2">
      <c r="A259" s="28"/>
      <c r="B259" s="29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</row>
    <row r="260" spans="1:135" x14ac:dyDescent="0.2">
      <c r="A260" s="28"/>
      <c r="B260" s="29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</row>
    <row r="261" spans="1:135" x14ac:dyDescent="0.2">
      <c r="A261" s="28"/>
      <c r="B261" s="29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</row>
    <row r="262" spans="1:135" x14ac:dyDescent="0.2">
      <c r="A262" s="28"/>
      <c r="B262" s="29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</row>
    <row r="263" spans="1:135" x14ac:dyDescent="0.2">
      <c r="A263" s="28"/>
      <c r="B263" s="29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</row>
    <row r="264" spans="1:135" x14ac:dyDescent="0.2">
      <c r="A264" s="28"/>
      <c r="B264" s="29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</row>
    <row r="265" spans="1:135" x14ac:dyDescent="0.2">
      <c r="A265" s="28"/>
      <c r="B265" s="29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</row>
    <row r="266" spans="1:135" x14ac:dyDescent="0.2">
      <c r="A266" s="28"/>
      <c r="B266" s="29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</row>
    <row r="267" spans="1:135" x14ac:dyDescent="0.2">
      <c r="A267" s="28"/>
      <c r="B267" s="29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</row>
    <row r="268" spans="1:135" x14ac:dyDescent="0.2">
      <c r="A268" s="28"/>
      <c r="B268" s="29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</row>
    <row r="269" spans="1:135" x14ac:dyDescent="0.2">
      <c r="A269" s="28"/>
      <c r="B269" s="29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</row>
    <row r="270" spans="1:135" x14ac:dyDescent="0.2">
      <c r="A270" s="28"/>
      <c r="B270" s="29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</row>
    <row r="271" spans="1:135" x14ac:dyDescent="0.2">
      <c r="A271" s="28"/>
      <c r="B271" s="29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</row>
    <row r="272" spans="1:135" x14ac:dyDescent="0.2">
      <c r="A272" s="28"/>
      <c r="B272" s="29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</row>
    <row r="273" spans="1:135" x14ac:dyDescent="0.2">
      <c r="A273" s="28"/>
      <c r="B273" s="29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</row>
    <row r="274" spans="1:135" x14ac:dyDescent="0.2">
      <c r="A274" s="28"/>
      <c r="B274" s="29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</row>
    <row r="275" spans="1:135" x14ac:dyDescent="0.2">
      <c r="A275" s="28"/>
      <c r="B275" s="29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</row>
    <row r="276" spans="1:135" x14ac:dyDescent="0.2">
      <c r="A276" s="28"/>
      <c r="B276" s="29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</row>
    <row r="277" spans="1:135" x14ac:dyDescent="0.2">
      <c r="A277" s="28"/>
      <c r="B277" s="29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</row>
    <row r="278" spans="1:135" x14ac:dyDescent="0.2">
      <c r="A278" s="28"/>
      <c r="B278" s="29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</row>
    <row r="279" spans="1:135" x14ac:dyDescent="0.2">
      <c r="A279" s="28"/>
      <c r="B279" s="29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</row>
    <row r="280" spans="1:135" x14ac:dyDescent="0.2">
      <c r="A280" s="28"/>
      <c r="B280" s="29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</row>
    <row r="281" spans="1:135" x14ac:dyDescent="0.2">
      <c r="A281" s="28"/>
      <c r="B281" s="29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</row>
    <row r="282" spans="1:135" x14ac:dyDescent="0.2">
      <c r="A282" s="28"/>
      <c r="B282" s="29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</row>
    <row r="283" spans="1:135" x14ac:dyDescent="0.2">
      <c r="A283" s="28"/>
      <c r="B283" s="29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</row>
    <row r="284" spans="1:135" x14ac:dyDescent="0.2">
      <c r="A284" s="28"/>
      <c r="B284" s="29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</row>
    <row r="285" spans="1:135" x14ac:dyDescent="0.2">
      <c r="A285" s="28"/>
      <c r="B285" s="29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</row>
    <row r="286" spans="1:135" x14ac:dyDescent="0.2">
      <c r="A286" s="28"/>
      <c r="B286" s="29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</row>
    <row r="287" spans="1:135" x14ac:dyDescent="0.2">
      <c r="A287" s="28"/>
      <c r="B287" s="29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</row>
    <row r="288" spans="1:135" x14ac:dyDescent="0.2">
      <c r="A288" s="28"/>
      <c r="B288" s="29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</row>
    <row r="289" spans="1:135" x14ac:dyDescent="0.2">
      <c r="A289" s="28"/>
      <c r="B289" s="29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</row>
    <row r="290" spans="1:135" x14ac:dyDescent="0.2">
      <c r="A290" s="28"/>
      <c r="B290" s="29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</row>
    <row r="291" spans="1:135" x14ac:dyDescent="0.2">
      <c r="A291" s="28"/>
      <c r="B291" s="29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</row>
    <row r="292" spans="1:135" x14ac:dyDescent="0.2">
      <c r="A292" s="28"/>
      <c r="B292" s="29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</row>
    <row r="293" spans="1:135" x14ac:dyDescent="0.2">
      <c r="A293" s="28"/>
      <c r="B293" s="29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</row>
    <row r="294" spans="1:135" x14ac:dyDescent="0.2">
      <c r="A294" s="28"/>
      <c r="B294" s="29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</row>
    <row r="295" spans="1:135" x14ac:dyDescent="0.2">
      <c r="A295" s="28"/>
      <c r="B295" s="29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</row>
    <row r="296" spans="1:135" x14ac:dyDescent="0.2">
      <c r="A296" s="28"/>
      <c r="B296" s="29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</row>
    <row r="297" spans="1:135" x14ac:dyDescent="0.2">
      <c r="A297" s="28"/>
      <c r="B297" s="29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</row>
    <row r="298" spans="1:135" x14ac:dyDescent="0.2">
      <c r="A298" s="28"/>
      <c r="B298" s="29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</row>
    <row r="299" spans="1:135" x14ac:dyDescent="0.2">
      <c r="A299" s="28"/>
      <c r="B299" s="29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</row>
    <row r="300" spans="1:135" x14ac:dyDescent="0.2">
      <c r="A300" s="28"/>
      <c r="B300" s="29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</row>
    <row r="301" spans="1:135" x14ac:dyDescent="0.2">
      <c r="A301" s="28"/>
      <c r="B301" s="29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</row>
    <row r="302" spans="1:135" x14ac:dyDescent="0.2">
      <c r="A302" s="28"/>
      <c r="B302" s="29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</row>
    <row r="303" spans="1:135" x14ac:dyDescent="0.2">
      <c r="A303" s="28"/>
      <c r="B303" s="29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</row>
    <row r="304" spans="1:135" x14ac:dyDescent="0.2">
      <c r="A304" s="28"/>
      <c r="B304" s="29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</row>
    <row r="305" spans="1:135" x14ac:dyDescent="0.2">
      <c r="A305" s="28"/>
      <c r="B305" s="29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</row>
    <row r="306" spans="1:135" x14ac:dyDescent="0.2">
      <c r="A306" s="28"/>
      <c r="B306" s="29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</row>
    <row r="307" spans="1:135" x14ac:dyDescent="0.2">
      <c r="A307" s="28"/>
      <c r="B307" s="29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</row>
    <row r="308" spans="1:135" x14ac:dyDescent="0.2">
      <c r="A308" s="28"/>
      <c r="B308" s="29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</row>
    <row r="309" spans="1:135" x14ac:dyDescent="0.2">
      <c r="B309" s="4"/>
    </row>
    <row r="310" spans="1:135" x14ac:dyDescent="0.2">
      <c r="B310" s="4"/>
    </row>
    <row r="311" spans="1:135" x14ac:dyDescent="0.2">
      <c r="B311" s="4"/>
    </row>
    <row r="312" spans="1:135" x14ac:dyDescent="0.2">
      <c r="B312" s="4"/>
    </row>
    <row r="313" spans="1:135" x14ac:dyDescent="0.2">
      <c r="B313" s="4"/>
    </row>
    <row r="314" spans="1:135" x14ac:dyDescent="0.2">
      <c r="B314" s="4"/>
    </row>
    <row r="315" spans="1:135" x14ac:dyDescent="0.2">
      <c r="B315" s="4"/>
    </row>
    <row r="316" spans="1:135" x14ac:dyDescent="0.2">
      <c r="B316" s="4"/>
    </row>
    <row r="317" spans="1:135" x14ac:dyDescent="0.2">
      <c r="B317" s="4"/>
    </row>
    <row r="318" spans="1:135" x14ac:dyDescent="0.2">
      <c r="B318" s="4"/>
    </row>
    <row r="319" spans="1:135" x14ac:dyDescent="0.2">
      <c r="B319" s="4"/>
    </row>
    <row r="320" spans="1:135" x14ac:dyDescent="0.2">
      <c r="B320" s="4"/>
    </row>
    <row r="321" spans="2:2" x14ac:dyDescent="0.2">
      <c r="B321" s="4"/>
    </row>
    <row r="322" spans="2:2" x14ac:dyDescent="0.2">
      <c r="B322" s="4"/>
    </row>
    <row r="323" spans="2:2" x14ac:dyDescent="0.2">
      <c r="B323" s="4"/>
    </row>
    <row r="324" spans="2:2" x14ac:dyDescent="0.2">
      <c r="B324" s="4"/>
    </row>
    <row r="325" spans="2:2" x14ac:dyDescent="0.2">
      <c r="B325" s="4"/>
    </row>
    <row r="326" spans="2:2" x14ac:dyDescent="0.2">
      <c r="B326" s="4"/>
    </row>
    <row r="327" spans="2:2" x14ac:dyDescent="0.2">
      <c r="B327" s="4"/>
    </row>
    <row r="328" spans="2:2" x14ac:dyDescent="0.2">
      <c r="B328" s="4"/>
    </row>
    <row r="329" spans="2:2" x14ac:dyDescent="0.2">
      <c r="B329" s="4"/>
    </row>
    <row r="330" spans="2:2" x14ac:dyDescent="0.2">
      <c r="B330" s="4"/>
    </row>
    <row r="331" spans="2:2" x14ac:dyDescent="0.2">
      <c r="B331" s="4"/>
    </row>
    <row r="332" spans="2:2" x14ac:dyDescent="0.2">
      <c r="B332" s="4"/>
    </row>
    <row r="333" spans="2:2" x14ac:dyDescent="0.2">
      <c r="B333" s="4"/>
    </row>
    <row r="334" spans="2:2" x14ac:dyDescent="0.2">
      <c r="B334" s="4"/>
    </row>
    <row r="335" spans="2:2" x14ac:dyDescent="0.2">
      <c r="B335" s="4"/>
    </row>
    <row r="336" spans="2:2" x14ac:dyDescent="0.2">
      <c r="B336" s="4"/>
    </row>
    <row r="337" spans="2:2" x14ac:dyDescent="0.2">
      <c r="B337" s="4"/>
    </row>
    <row r="338" spans="2:2" x14ac:dyDescent="0.2">
      <c r="B338" s="4"/>
    </row>
    <row r="339" spans="2:2" x14ac:dyDescent="0.2">
      <c r="B339" s="4"/>
    </row>
    <row r="340" spans="2:2" x14ac:dyDescent="0.2">
      <c r="B340" s="4"/>
    </row>
    <row r="341" spans="2:2" x14ac:dyDescent="0.2">
      <c r="B341" s="4"/>
    </row>
    <row r="342" spans="2:2" x14ac:dyDescent="0.2">
      <c r="B342" s="4"/>
    </row>
    <row r="343" spans="2:2" x14ac:dyDescent="0.2">
      <c r="B343" s="4"/>
    </row>
    <row r="344" spans="2:2" x14ac:dyDescent="0.2">
      <c r="B344" s="4"/>
    </row>
    <row r="345" spans="2:2" x14ac:dyDescent="0.2">
      <c r="B345" s="4"/>
    </row>
    <row r="346" spans="2:2" x14ac:dyDescent="0.2">
      <c r="B346" s="4"/>
    </row>
    <row r="347" spans="2:2" x14ac:dyDescent="0.2">
      <c r="B347" s="4"/>
    </row>
    <row r="348" spans="2:2" x14ac:dyDescent="0.2">
      <c r="B348" s="4"/>
    </row>
    <row r="349" spans="2:2" x14ac:dyDescent="0.2">
      <c r="B349" s="4"/>
    </row>
    <row r="350" spans="2:2" x14ac:dyDescent="0.2">
      <c r="B350" s="4"/>
    </row>
    <row r="351" spans="2:2" x14ac:dyDescent="0.2">
      <c r="B351" s="4"/>
    </row>
    <row r="352" spans="2:2" x14ac:dyDescent="0.2">
      <c r="B352" s="4"/>
    </row>
    <row r="353" spans="2:2" x14ac:dyDescent="0.2">
      <c r="B353" s="4"/>
    </row>
    <row r="354" spans="2:2" x14ac:dyDescent="0.2">
      <c r="B354" s="4"/>
    </row>
    <row r="355" spans="2:2" x14ac:dyDescent="0.2">
      <c r="B355" s="4"/>
    </row>
    <row r="356" spans="2:2" x14ac:dyDescent="0.2">
      <c r="B356" s="4"/>
    </row>
    <row r="357" spans="2:2" x14ac:dyDescent="0.2">
      <c r="B357" s="4"/>
    </row>
    <row r="358" spans="2:2" x14ac:dyDescent="0.2">
      <c r="B358" s="4"/>
    </row>
    <row r="359" spans="2:2" x14ac:dyDescent="0.2">
      <c r="B359" s="4"/>
    </row>
    <row r="360" spans="2:2" x14ac:dyDescent="0.2">
      <c r="B360" s="4"/>
    </row>
    <row r="361" spans="2:2" x14ac:dyDescent="0.2">
      <c r="B361" s="4"/>
    </row>
    <row r="362" spans="2:2" x14ac:dyDescent="0.2">
      <c r="B362" s="4"/>
    </row>
    <row r="363" spans="2:2" x14ac:dyDescent="0.2">
      <c r="B363" s="4"/>
    </row>
    <row r="364" spans="2:2" x14ac:dyDescent="0.2">
      <c r="B364" s="4"/>
    </row>
    <row r="365" spans="2:2" x14ac:dyDescent="0.2">
      <c r="B365" s="4"/>
    </row>
    <row r="366" spans="2:2" x14ac:dyDescent="0.2">
      <c r="B366" s="4"/>
    </row>
    <row r="367" spans="2:2" x14ac:dyDescent="0.2">
      <c r="B367" s="4"/>
    </row>
    <row r="368" spans="2:2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  <row r="506" spans="2:2" x14ac:dyDescent="0.2">
      <c r="B506" s="4"/>
    </row>
    <row r="507" spans="2:2" x14ac:dyDescent="0.2">
      <c r="B507" s="4"/>
    </row>
    <row r="508" spans="2:2" x14ac:dyDescent="0.2">
      <c r="B508" s="4"/>
    </row>
    <row r="509" spans="2:2" x14ac:dyDescent="0.2">
      <c r="B509" s="4"/>
    </row>
    <row r="510" spans="2:2" x14ac:dyDescent="0.2">
      <c r="B510" s="4"/>
    </row>
    <row r="511" spans="2:2" x14ac:dyDescent="0.2">
      <c r="B511" s="4"/>
    </row>
    <row r="512" spans="2:2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  <row r="553" spans="2:2" x14ac:dyDescent="0.2">
      <c r="B553" s="4"/>
    </row>
    <row r="554" spans="2:2" x14ac:dyDescent="0.2">
      <c r="B554" s="4"/>
    </row>
    <row r="555" spans="2:2" x14ac:dyDescent="0.2">
      <c r="B555" s="4"/>
    </row>
    <row r="556" spans="2:2" x14ac:dyDescent="0.2">
      <c r="B556" s="4"/>
    </row>
    <row r="557" spans="2:2" x14ac:dyDescent="0.2">
      <c r="B557" s="4"/>
    </row>
    <row r="558" spans="2:2" x14ac:dyDescent="0.2">
      <c r="B558" s="4"/>
    </row>
    <row r="559" spans="2:2" x14ac:dyDescent="0.2">
      <c r="B559" s="4"/>
    </row>
    <row r="560" spans="2:2" x14ac:dyDescent="0.2">
      <c r="B560" s="4"/>
    </row>
    <row r="561" spans="2:2" x14ac:dyDescent="0.2">
      <c r="B561" s="4"/>
    </row>
    <row r="562" spans="2:2" x14ac:dyDescent="0.2">
      <c r="B562" s="4"/>
    </row>
    <row r="563" spans="2:2" x14ac:dyDescent="0.2">
      <c r="B563" s="4"/>
    </row>
    <row r="564" spans="2:2" x14ac:dyDescent="0.2">
      <c r="B564" s="4"/>
    </row>
    <row r="565" spans="2:2" x14ac:dyDescent="0.2">
      <c r="B565" s="4"/>
    </row>
    <row r="566" spans="2:2" x14ac:dyDescent="0.2">
      <c r="B566" s="4"/>
    </row>
    <row r="567" spans="2:2" x14ac:dyDescent="0.2">
      <c r="B567" s="4"/>
    </row>
    <row r="568" spans="2:2" x14ac:dyDescent="0.2">
      <c r="B568" s="4"/>
    </row>
    <row r="569" spans="2:2" x14ac:dyDescent="0.2">
      <c r="B569" s="4"/>
    </row>
    <row r="570" spans="2:2" x14ac:dyDescent="0.2">
      <c r="B570" s="4"/>
    </row>
    <row r="571" spans="2:2" x14ac:dyDescent="0.2">
      <c r="B571" s="4"/>
    </row>
    <row r="572" spans="2:2" x14ac:dyDescent="0.2">
      <c r="B572" s="4"/>
    </row>
    <row r="573" spans="2:2" x14ac:dyDescent="0.2">
      <c r="B573" s="4"/>
    </row>
    <row r="574" spans="2:2" x14ac:dyDescent="0.2">
      <c r="B574" s="4"/>
    </row>
    <row r="575" spans="2:2" x14ac:dyDescent="0.2">
      <c r="B575" s="4"/>
    </row>
    <row r="576" spans="2:2" x14ac:dyDescent="0.2">
      <c r="B576" s="4"/>
    </row>
    <row r="577" spans="2:2" x14ac:dyDescent="0.2">
      <c r="B577" s="4"/>
    </row>
    <row r="578" spans="2:2" x14ac:dyDescent="0.2">
      <c r="B578" s="4"/>
    </row>
    <row r="579" spans="2:2" x14ac:dyDescent="0.2">
      <c r="B579" s="4"/>
    </row>
    <row r="580" spans="2:2" x14ac:dyDescent="0.2">
      <c r="B580" s="4"/>
    </row>
    <row r="581" spans="2:2" x14ac:dyDescent="0.2">
      <c r="B581" s="4"/>
    </row>
    <row r="582" spans="2:2" x14ac:dyDescent="0.2">
      <c r="B582" s="4"/>
    </row>
    <row r="583" spans="2:2" x14ac:dyDescent="0.2">
      <c r="B583" s="4"/>
    </row>
    <row r="584" spans="2:2" x14ac:dyDescent="0.2">
      <c r="B584" s="4"/>
    </row>
    <row r="585" spans="2:2" x14ac:dyDescent="0.2">
      <c r="B585" s="4"/>
    </row>
    <row r="586" spans="2:2" x14ac:dyDescent="0.2">
      <c r="B586" s="4"/>
    </row>
    <row r="587" spans="2:2" x14ac:dyDescent="0.2">
      <c r="B587" s="4"/>
    </row>
    <row r="588" spans="2:2" x14ac:dyDescent="0.2">
      <c r="B588" s="4"/>
    </row>
    <row r="589" spans="2:2" x14ac:dyDescent="0.2">
      <c r="B589" s="4"/>
    </row>
    <row r="590" spans="2:2" x14ac:dyDescent="0.2">
      <c r="B590" s="4"/>
    </row>
    <row r="591" spans="2:2" x14ac:dyDescent="0.2">
      <c r="B591" s="4"/>
    </row>
    <row r="592" spans="2:2" x14ac:dyDescent="0.2">
      <c r="B592" s="4"/>
    </row>
    <row r="593" spans="2:2" x14ac:dyDescent="0.2">
      <c r="B593" s="4"/>
    </row>
    <row r="594" spans="2:2" x14ac:dyDescent="0.2">
      <c r="B594" s="4"/>
    </row>
    <row r="595" spans="2:2" x14ac:dyDescent="0.2">
      <c r="B595" s="4"/>
    </row>
    <row r="596" spans="2:2" x14ac:dyDescent="0.2">
      <c r="B596" s="4"/>
    </row>
    <row r="597" spans="2:2" x14ac:dyDescent="0.2">
      <c r="B597" s="4"/>
    </row>
    <row r="598" spans="2:2" x14ac:dyDescent="0.2">
      <c r="B598" s="4"/>
    </row>
    <row r="599" spans="2:2" x14ac:dyDescent="0.2">
      <c r="B599" s="4"/>
    </row>
    <row r="600" spans="2:2" x14ac:dyDescent="0.2">
      <c r="B600" s="4"/>
    </row>
    <row r="601" spans="2:2" x14ac:dyDescent="0.2">
      <c r="B601" s="4"/>
    </row>
    <row r="602" spans="2:2" x14ac:dyDescent="0.2">
      <c r="B602" s="4"/>
    </row>
    <row r="603" spans="2:2" x14ac:dyDescent="0.2">
      <c r="B603" s="4"/>
    </row>
    <row r="604" spans="2:2" x14ac:dyDescent="0.2">
      <c r="B604" s="4"/>
    </row>
    <row r="605" spans="2:2" x14ac:dyDescent="0.2">
      <c r="B605" s="4"/>
    </row>
    <row r="606" spans="2:2" x14ac:dyDescent="0.2">
      <c r="B606" s="4"/>
    </row>
    <row r="607" spans="2:2" x14ac:dyDescent="0.2">
      <c r="B607" s="4"/>
    </row>
    <row r="608" spans="2:2" x14ac:dyDescent="0.2">
      <c r="B608" s="4"/>
    </row>
    <row r="609" spans="2:2" x14ac:dyDescent="0.2">
      <c r="B609" s="4"/>
    </row>
    <row r="610" spans="2:2" x14ac:dyDescent="0.2">
      <c r="B610" s="4"/>
    </row>
    <row r="611" spans="2:2" x14ac:dyDescent="0.2">
      <c r="B611" s="4"/>
    </row>
    <row r="612" spans="2:2" x14ac:dyDescent="0.2">
      <c r="B612" s="4"/>
    </row>
    <row r="613" spans="2:2" x14ac:dyDescent="0.2">
      <c r="B613" s="4"/>
    </row>
    <row r="614" spans="2:2" x14ac:dyDescent="0.2">
      <c r="B614" s="4"/>
    </row>
    <row r="615" spans="2:2" x14ac:dyDescent="0.2">
      <c r="B615" s="4"/>
    </row>
    <row r="616" spans="2:2" x14ac:dyDescent="0.2">
      <c r="B616" s="4"/>
    </row>
    <row r="617" spans="2:2" x14ac:dyDescent="0.2">
      <c r="B617" s="4"/>
    </row>
    <row r="618" spans="2:2" x14ac:dyDescent="0.2">
      <c r="B618" s="4"/>
    </row>
    <row r="619" spans="2:2" x14ac:dyDescent="0.2">
      <c r="B619" s="4"/>
    </row>
    <row r="620" spans="2:2" x14ac:dyDescent="0.2">
      <c r="B620" s="4"/>
    </row>
    <row r="621" spans="2:2" x14ac:dyDescent="0.2">
      <c r="B621" s="4"/>
    </row>
    <row r="622" spans="2:2" x14ac:dyDescent="0.2">
      <c r="B622" s="4"/>
    </row>
    <row r="623" spans="2:2" x14ac:dyDescent="0.2">
      <c r="B623" s="4"/>
    </row>
    <row r="624" spans="2:2" x14ac:dyDescent="0.2">
      <c r="B624" s="4"/>
    </row>
    <row r="625" spans="2:2" x14ac:dyDescent="0.2">
      <c r="B625" s="4"/>
    </row>
    <row r="626" spans="2:2" x14ac:dyDescent="0.2">
      <c r="B626" s="4"/>
    </row>
    <row r="627" spans="2:2" x14ac:dyDescent="0.2">
      <c r="B627" s="4"/>
    </row>
    <row r="628" spans="2:2" x14ac:dyDescent="0.2">
      <c r="B628" s="4"/>
    </row>
    <row r="629" spans="2:2" x14ac:dyDescent="0.2">
      <c r="B629" s="4"/>
    </row>
    <row r="630" spans="2:2" x14ac:dyDescent="0.2">
      <c r="B630" s="4"/>
    </row>
    <row r="631" spans="2:2" x14ac:dyDescent="0.2">
      <c r="B631" s="4"/>
    </row>
    <row r="632" spans="2:2" x14ac:dyDescent="0.2">
      <c r="B632" s="4"/>
    </row>
    <row r="633" spans="2:2" x14ac:dyDescent="0.2">
      <c r="B633" s="4"/>
    </row>
    <row r="634" spans="2:2" x14ac:dyDescent="0.2">
      <c r="B634" s="4"/>
    </row>
    <row r="635" spans="2:2" x14ac:dyDescent="0.2">
      <c r="B635" s="4"/>
    </row>
    <row r="636" spans="2:2" x14ac:dyDescent="0.2">
      <c r="B636" s="4"/>
    </row>
    <row r="637" spans="2:2" x14ac:dyDescent="0.2">
      <c r="B637" s="4"/>
    </row>
    <row r="638" spans="2:2" x14ac:dyDescent="0.2">
      <c r="B638" s="4"/>
    </row>
    <row r="639" spans="2:2" x14ac:dyDescent="0.2">
      <c r="B639" s="4"/>
    </row>
    <row r="640" spans="2:2" x14ac:dyDescent="0.2">
      <c r="B640" s="4"/>
    </row>
    <row r="641" spans="2:2" x14ac:dyDescent="0.2">
      <c r="B641" s="4"/>
    </row>
    <row r="642" spans="2:2" x14ac:dyDescent="0.2">
      <c r="B642" s="4"/>
    </row>
    <row r="643" spans="2:2" x14ac:dyDescent="0.2">
      <c r="B643" s="4"/>
    </row>
    <row r="644" spans="2:2" x14ac:dyDescent="0.2">
      <c r="B644" s="4"/>
    </row>
    <row r="645" spans="2:2" x14ac:dyDescent="0.2">
      <c r="B645" s="4"/>
    </row>
    <row r="646" spans="2:2" x14ac:dyDescent="0.2">
      <c r="B646" s="4"/>
    </row>
    <row r="647" spans="2:2" x14ac:dyDescent="0.2">
      <c r="B647" s="4"/>
    </row>
    <row r="648" spans="2:2" x14ac:dyDescent="0.2">
      <c r="B648" s="4"/>
    </row>
    <row r="649" spans="2:2" x14ac:dyDescent="0.2">
      <c r="B649" s="4"/>
    </row>
    <row r="650" spans="2:2" x14ac:dyDescent="0.2">
      <c r="B650" s="4"/>
    </row>
    <row r="651" spans="2:2" x14ac:dyDescent="0.2">
      <c r="B651" s="4"/>
    </row>
    <row r="652" spans="2:2" x14ac:dyDescent="0.2">
      <c r="B652" s="4"/>
    </row>
    <row r="653" spans="2:2" x14ac:dyDescent="0.2">
      <c r="B653" s="4"/>
    </row>
    <row r="654" spans="2:2" x14ac:dyDescent="0.2">
      <c r="B654" s="4"/>
    </row>
    <row r="655" spans="2:2" x14ac:dyDescent="0.2">
      <c r="B655" s="4"/>
    </row>
    <row r="656" spans="2:2" x14ac:dyDescent="0.2">
      <c r="B656" s="4"/>
    </row>
    <row r="657" spans="2:2" x14ac:dyDescent="0.2">
      <c r="B657" s="4"/>
    </row>
    <row r="658" spans="2:2" x14ac:dyDescent="0.2">
      <c r="B658" s="4"/>
    </row>
    <row r="659" spans="2:2" x14ac:dyDescent="0.2">
      <c r="B659" s="4"/>
    </row>
    <row r="660" spans="2:2" x14ac:dyDescent="0.2">
      <c r="B660" s="4"/>
    </row>
    <row r="661" spans="2:2" x14ac:dyDescent="0.2">
      <c r="B661" s="4"/>
    </row>
    <row r="662" spans="2:2" x14ac:dyDescent="0.2">
      <c r="B662" s="4"/>
    </row>
    <row r="663" spans="2:2" x14ac:dyDescent="0.2">
      <c r="B663" s="4"/>
    </row>
    <row r="664" spans="2:2" x14ac:dyDescent="0.2">
      <c r="B664" s="4"/>
    </row>
    <row r="665" spans="2:2" x14ac:dyDescent="0.2">
      <c r="B665" s="4"/>
    </row>
    <row r="666" spans="2:2" x14ac:dyDescent="0.2">
      <c r="B666" s="4"/>
    </row>
    <row r="667" spans="2:2" x14ac:dyDescent="0.2">
      <c r="B667" s="4"/>
    </row>
    <row r="668" spans="2:2" x14ac:dyDescent="0.2">
      <c r="B668" s="4"/>
    </row>
    <row r="669" spans="2:2" x14ac:dyDescent="0.2">
      <c r="B669" s="4"/>
    </row>
    <row r="670" spans="2:2" x14ac:dyDescent="0.2">
      <c r="B670" s="4"/>
    </row>
    <row r="671" spans="2:2" x14ac:dyDescent="0.2">
      <c r="B671" s="4"/>
    </row>
    <row r="672" spans="2:2" x14ac:dyDescent="0.2">
      <c r="B672" s="4"/>
    </row>
    <row r="673" spans="2:2" x14ac:dyDescent="0.2">
      <c r="B673" s="4"/>
    </row>
    <row r="674" spans="2:2" x14ac:dyDescent="0.2">
      <c r="B674" s="4"/>
    </row>
    <row r="675" spans="2:2" x14ac:dyDescent="0.2">
      <c r="B675" s="4"/>
    </row>
    <row r="676" spans="2:2" x14ac:dyDescent="0.2">
      <c r="B676" s="4"/>
    </row>
    <row r="677" spans="2:2" x14ac:dyDescent="0.2">
      <c r="B677" s="4"/>
    </row>
    <row r="678" spans="2:2" x14ac:dyDescent="0.2">
      <c r="B678" s="4"/>
    </row>
    <row r="679" spans="2:2" x14ac:dyDescent="0.2">
      <c r="B679" s="4"/>
    </row>
    <row r="680" spans="2:2" x14ac:dyDescent="0.2">
      <c r="B680" s="4"/>
    </row>
    <row r="681" spans="2:2" x14ac:dyDescent="0.2">
      <c r="B681" s="4"/>
    </row>
    <row r="682" spans="2:2" x14ac:dyDescent="0.2">
      <c r="B682" s="4"/>
    </row>
    <row r="683" spans="2:2" x14ac:dyDescent="0.2">
      <c r="B683" s="4"/>
    </row>
    <row r="684" spans="2:2" x14ac:dyDescent="0.2">
      <c r="B684" s="4"/>
    </row>
    <row r="685" spans="2:2" x14ac:dyDescent="0.2">
      <c r="B685" s="4"/>
    </row>
    <row r="686" spans="2:2" x14ac:dyDescent="0.2">
      <c r="B686" s="4"/>
    </row>
    <row r="687" spans="2:2" x14ac:dyDescent="0.2">
      <c r="B687" s="4"/>
    </row>
    <row r="688" spans="2:2" x14ac:dyDescent="0.2">
      <c r="B688" s="4"/>
    </row>
    <row r="689" spans="2:2" x14ac:dyDescent="0.2">
      <c r="B689" s="4"/>
    </row>
    <row r="690" spans="2:2" x14ac:dyDescent="0.2">
      <c r="B690" s="4"/>
    </row>
    <row r="691" spans="2:2" x14ac:dyDescent="0.2">
      <c r="B691" s="4"/>
    </row>
    <row r="692" spans="2:2" x14ac:dyDescent="0.2">
      <c r="B692" s="4"/>
    </row>
    <row r="693" spans="2:2" x14ac:dyDescent="0.2">
      <c r="B693" s="4"/>
    </row>
    <row r="694" spans="2:2" x14ac:dyDescent="0.2">
      <c r="B694" s="4"/>
    </row>
    <row r="695" spans="2:2" x14ac:dyDescent="0.2">
      <c r="B695" s="4"/>
    </row>
    <row r="696" spans="2:2" x14ac:dyDescent="0.2">
      <c r="B696" s="4"/>
    </row>
    <row r="697" spans="2:2" x14ac:dyDescent="0.2">
      <c r="B697" s="4"/>
    </row>
    <row r="698" spans="2:2" x14ac:dyDescent="0.2">
      <c r="B698" s="4"/>
    </row>
    <row r="699" spans="2:2" x14ac:dyDescent="0.2">
      <c r="B699" s="4"/>
    </row>
    <row r="700" spans="2:2" x14ac:dyDescent="0.2">
      <c r="B700" s="4"/>
    </row>
    <row r="701" spans="2:2" x14ac:dyDescent="0.2">
      <c r="B701" s="4"/>
    </row>
    <row r="702" spans="2:2" x14ac:dyDescent="0.2">
      <c r="B702" s="4"/>
    </row>
    <row r="703" spans="2:2" x14ac:dyDescent="0.2">
      <c r="B703" s="4"/>
    </row>
    <row r="704" spans="2:2" x14ac:dyDescent="0.2">
      <c r="B704" s="4"/>
    </row>
    <row r="705" spans="2:2" x14ac:dyDescent="0.2">
      <c r="B705" s="4"/>
    </row>
    <row r="706" spans="2:2" x14ac:dyDescent="0.2">
      <c r="B706" s="4"/>
    </row>
    <row r="707" spans="2:2" x14ac:dyDescent="0.2">
      <c r="B707" s="4"/>
    </row>
    <row r="708" spans="2:2" x14ac:dyDescent="0.2">
      <c r="B708" s="4"/>
    </row>
    <row r="709" spans="2:2" x14ac:dyDescent="0.2">
      <c r="B709" s="4"/>
    </row>
    <row r="710" spans="2:2" x14ac:dyDescent="0.2">
      <c r="B710" s="4"/>
    </row>
    <row r="711" spans="2:2" x14ac:dyDescent="0.2">
      <c r="B711" s="4"/>
    </row>
    <row r="712" spans="2:2" x14ac:dyDescent="0.2">
      <c r="B712" s="4"/>
    </row>
    <row r="713" spans="2:2" x14ac:dyDescent="0.2">
      <c r="B713" s="4"/>
    </row>
    <row r="714" spans="2:2" x14ac:dyDescent="0.2">
      <c r="B714" s="4"/>
    </row>
    <row r="715" spans="2:2" x14ac:dyDescent="0.2">
      <c r="B715" s="4"/>
    </row>
    <row r="716" spans="2:2" x14ac:dyDescent="0.2">
      <c r="B716" s="4"/>
    </row>
    <row r="717" spans="2:2" x14ac:dyDescent="0.2">
      <c r="B717" s="4"/>
    </row>
    <row r="718" spans="2:2" x14ac:dyDescent="0.2">
      <c r="B718" s="4"/>
    </row>
    <row r="719" spans="2:2" x14ac:dyDescent="0.2">
      <c r="B719" s="4"/>
    </row>
    <row r="720" spans="2:2" x14ac:dyDescent="0.2">
      <c r="B720" s="4"/>
    </row>
    <row r="721" spans="2:2" x14ac:dyDescent="0.2">
      <c r="B721" s="4"/>
    </row>
    <row r="722" spans="2:2" x14ac:dyDescent="0.2">
      <c r="B722" s="4"/>
    </row>
    <row r="723" spans="2:2" x14ac:dyDescent="0.2">
      <c r="B723" s="4"/>
    </row>
    <row r="724" spans="2:2" x14ac:dyDescent="0.2">
      <c r="B724" s="4"/>
    </row>
    <row r="725" spans="2:2" x14ac:dyDescent="0.2">
      <c r="B725" s="4"/>
    </row>
    <row r="726" spans="2:2" x14ac:dyDescent="0.2">
      <c r="B726" s="4"/>
    </row>
    <row r="727" spans="2:2" x14ac:dyDescent="0.2">
      <c r="B727" s="4"/>
    </row>
    <row r="728" spans="2:2" x14ac:dyDescent="0.2">
      <c r="B728" s="4"/>
    </row>
    <row r="729" spans="2:2" x14ac:dyDescent="0.2">
      <c r="B729" s="4"/>
    </row>
    <row r="730" spans="2:2" x14ac:dyDescent="0.2">
      <c r="B730" s="4"/>
    </row>
    <row r="731" spans="2:2" x14ac:dyDescent="0.2">
      <c r="B731" s="4"/>
    </row>
    <row r="732" spans="2:2" x14ac:dyDescent="0.2">
      <c r="B732" s="4"/>
    </row>
    <row r="733" spans="2:2" x14ac:dyDescent="0.2">
      <c r="B733" s="4"/>
    </row>
    <row r="734" spans="2:2" x14ac:dyDescent="0.2">
      <c r="B734" s="4"/>
    </row>
    <row r="735" spans="2:2" x14ac:dyDescent="0.2">
      <c r="B735" s="4"/>
    </row>
    <row r="736" spans="2:2" x14ac:dyDescent="0.2">
      <c r="B736" s="4"/>
    </row>
    <row r="737" spans="2:2" x14ac:dyDescent="0.2">
      <c r="B737" s="4"/>
    </row>
    <row r="738" spans="2:2" x14ac:dyDescent="0.2">
      <c r="B738" s="4"/>
    </row>
    <row r="739" spans="2:2" x14ac:dyDescent="0.2">
      <c r="B739" s="4"/>
    </row>
    <row r="740" spans="2:2" x14ac:dyDescent="0.2">
      <c r="B740" s="4"/>
    </row>
    <row r="741" spans="2:2" x14ac:dyDescent="0.2">
      <c r="B741" s="4"/>
    </row>
    <row r="742" spans="2:2" x14ac:dyDescent="0.2">
      <c r="B742" s="4"/>
    </row>
    <row r="743" spans="2:2" x14ac:dyDescent="0.2">
      <c r="B743" s="4"/>
    </row>
    <row r="744" spans="2:2" x14ac:dyDescent="0.2">
      <c r="B744" s="4"/>
    </row>
    <row r="745" spans="2:2" x14ac:dyDescent="0.2">
      <c r="B745" s="4"/>
    </row>
    <row r="746" spans="2:2" x14ac:dyDescent="0.2">
      <c r="B746" s="4"/>
    </row>
    <row r="747" spans="2:2" x14ac:dyDescent="0.2">
      <c r="B747" s="4"/>
    </row>
    <row r="748" spans="2:2" x14ac:dyDescent="0.2">
      <c r="B748" s="4"/>
    </row>
    <row r="749" spans="2:2" x14ac:dyDescent="0.2">
      <c r="B749" s="4"/>
    </row>
    <row r="750" spans="2:2" x14ac:dyDescent="0.2">
      <c r="B750" s="4"/>
    </row>
    <row r="751" spans="2:2" x14ac:dyDescent="0.2">
      <c r="B751" s="4"/>
    </row>
    <row r="752" spans="2:2" x14ac:dyDescent="0.2">
      <c r="B752" s="4"/>
    </row>
    <row r="753" spans="2:2" x14ac:dyDescent="0.2">
      <c r="B753" s="4"/>
    </row>
    <row r="754" spans="2:2" x14ac:dyDescent="0.2">
      <c r="B754" s="4"/>
    </row>
    <row r="755" spans="2:2" x14ac:dyDescent="0.2">
      <c r="B755" s="4"/>
    </row>
    <row r="756" spans="2:2" x14ac:dyDescent="0.2">
      <c r="B756" s="4"/>
    </row>
    <row r="757" spans="2:2" x14ac:dyDescent="0.2">
      <c r="B757" s="4"/>
    </row>
    <row r="758" spans="2:2" x14ac:dyDescent="0.2">
      <c r="B758" s="4"/>
    </row>
    <row r="759" spans="2:2" x14ac:dyDescent="0.2">
      <c r="B759" s="4"/>
    </row>
    <row r="760" spans="2:2" x14ac:dyDescent="0.2">
      <c r="B760" s="4"/>
    </row>
    <row r="761" spans="2:2" x14ac:dyDescent="0.2">
      <c r="B761" s="4"/>
    </row>
    <row r="762" spans="2:2" x14ac:dyDescent="0.2">
      <c r="B762" s="4"/>
    </row>
    <row r="763" spans="2:2" x14ac:dyDescent="0.2">
      <c r="B763" s="4"/>
    </row>
    <row r="764" spans="2:2" x14ac:dyDescent="0.2">
      <c r="B764" s="4"/>
    </row>
    <row r="765" spans="2:2" x14ac:dyDescent="0.2">
      <c r="B765" s="4"/>
    </row>
    <row r="766" spans="2:2" x14ac:dyDescent="0.2">
      <c r="B766" s="4"/>
    </row>
    <row r="767" spans="2:2" x14ac:dyDescent="0.2">
      <c r="B767" s="4"/>
    </row>
    <row r="768" spans="2:2" x14ac:dyDescent="0.2">
      <c r="B768" s="4"/>
    </row>
    <row r="769" spans="2:2" x14ac:dyDescent="0.2">
      <c r="B769" s="4"/>
    </row>
    <row r="770" spans="2:2" x14ac:dyDescent="0.2">
      <c r="B770" s="4"/>
    </row>
    <row r="771" spans="2:2" x14ac:dyDescent="0.2">
      <c r="B771" s="4"/>
    </row>
    <row r="772" spans="2:2" x14ac:dyDescent="0.2">
      <c r="B772" s="4"/>
    </row>
    <row r="773" spans="2:2" x14ac:dyDescent="0.2">
      <c r="B773" s="4"/>
    </row>
    <row r="774" spans="2:2" x14ac:dyDescent="0.2">
      <c r="B774" s="4"/>
    </row>
    <row r="775" spans="2:2" x14ac:dyDescent="0.2">
      <c r="B775" s="4"/>
    </row>
    <row r="776" spans="2:2" x14ac:dyDescent="0.2">
      <c r="B776" s="4"/>
    </row>
    <row r="777" spans="2:2" x14ac:dyDescent="0.2">
      <c r="B777" s="4"/>
    </row>
    <row r="778" spans="2:2" x14ac:dyDescent="0.2">
      <c r="B778" s="4"/>
    </row>
    <row r="779" spans="2:2" x14ac:dyDescent="0.2">
      <c r="B779" s="4"/>
    </row>
    <row r="780" spans="2:2" x14ac:dyDescent="0.2">
      <c r="B780" s="4"/>
    </row>
    <row r="781" spans="2:2" x14ac:dyDescent="0.2">
      <c r="B781" s="4"/>
    </row>
    <row r="782" spans="2:2" x14ac:dyDescent="0.2">
      <c r="B782" s="4"/>
    </row>
    <row r="783" spans="2:2" x14ac:dyDescent="0.2">
      <c r="B783" s="4"/>
    </row>
    <row r="784" spans="2:2" x14ac:dyDescent="0.2">
      <c r="B784" s="4"/>
    </row>
    <row r="785" spans="2:2" x14ac:dyDescent="0.2">
      <c r="B785" s="4"/>
    </row>
    <row r="786" spans="2:2" x14ac:dyDescent="0.2">
      <c r="B786" s="4"/>
    </row>
    <row r="787" spans="2:2" x14ac:dyDescent="0.2">
      <c r="B787" s="4"/>
    </row>
    <row r="788" spans="2:2" x14ac:dyDescent="0.2">
      <c r="B788" s="4"/>
    </row>
    <row r="789" spans="2:2" x14ac:dyDescent="0.2">
      <c r="B789" s="4"/>
    </row>
    <row r="790" spans="2:2" x14ac:dyDescent="0.2">
      <c r="B790" s="4"/>
    </row>
    <row r="791" spans="2:2" x14ac:dyDescent="0.2">
      <c r="B791" s="4"/>
    </row>
    <row r="792" spans="2:2" x14ac:dyDescent="0.2">
      <c r="B792" s="4"/>
    </row>
    <row r="793" spans="2:2" x14ac:dyDescent="0.2">
      <c r="B793" s="4"/>
    </row>
    <row r="794" spans="2:2" x14ac:dyDescent="0.2">
      <c r="B794" s="4"/>
    </row>
    <row r="795" spans="2:2" x14ac:dyDescent="0.2">
      <c r="B795" s="4"/>
    </row>
    <row r="796" spans="2:2" x14ac:dyDescent="0.2">
      <c r="B796" s="4"/>
    </row>
    <row r="797" spans="2:2" x14ac:dyDescent="0.2">
      <c r="B797" s="4"/>
    </row>
    <row r="798" spans="2:2" x14ac:dyDescent="0.2">
      <c r="B798" s="4"/>
    </row>
    <row r="799" spans="2:2" x14ac:dyDescent="0.2">
      <c r="B799" s="4"/>
    </row>
    <row r="800" spans="2:2" x14ac:dyDescent="0.2">
      <c r="B800" s="4"/>
    </row>
    <row r="801" spans="2:2" x14ac:dyDescent="0.2">
      <c r="B801" s="4"/>
    </row>
    <row r="802" spans="2:2" x14ac:dyDescent="0.2">
      <c r="B802" s="4"/>
    </row>
    <row r="803" spans="2:2" x14ac:dyDescent="0.2">
      <c r="B803" s="4"/>
    </row>
    <row r="804" spans="2:2" x14ac:dyDescent="0.2">
      <c r="B804" s="4"/>
    </row>
    <row r="805" spans="2:2" x14ac:dyDescent="0.2">
      <c r="B805" s="4"/>
    </row>
    <row r="806" spans="2:2" x14ac:dyDescent="0.2">
      <c r="B806" s="4"/>
    </row>
    <row r="807" spans="2:2" x14ac:dyDescent="0.2">
      <c r="B807" s="4"/>
    </row>
    <row r="808" spans="2:2" x14ac:dyDescent="0.2">
      <c r="B808" s="4"/>
    </row>
    <row r="809" spans="2:2" x14ac:dyDescent="0.2">
      <c r="B809" s="4"/>
    </row>
    <row r="810" spans="2:2" x14ac:dyDescent="0.2">
      <c r="B810" s="4"/>
    </row>
    <row r="811" spans="2:2" x14ac:dyDescent="0.2">
      <c r="B811" s="4"/>
    </row>
    <row r="812" spans="2:2" x14ac:dyDescent="0.2">
      <c r="B812" s="4"/>
    </row>
    <row r="813" spans="2:2" x14ac:dyDescent="0.2">
      <c r="B813" s="4"/>
    </row>
    <row r="814" spans="2:2" x14ac:dyDescent="0.2">
      <c r="B814" s="4"/>
    </row>
    <row r="815" spans="2:2" x14ac:dyDescent="0.2">
      <c r="B815" s="4"/>
    </row>
    <row r="816" spans="2:2" x14ac:dyDescent="0.2">
      <c r="B816" s="4"/>
    </row>
    <row r="817" spans="2:2" x14ac:dyDescent="0.2">
      <c r="B817" s="4"/>
    </row>
    <row r="818" spans="2:2" x14ac:dyDescent="0.2">
      <c r="B818" s="4"/>
    </row>
    <row r="819" spans="2:2" x14ac:dyDescent="0.2">
      <c r="B819" s="4"/>
    </row>
    <row r="820" spans="2:2" x14ac:dyDescent="0.2">
      <c r="B820" s="4"/>
    </row>
    <row r="821" spans="2:2" x14ac:dyDescent="0.2">
      <c r="B821" s="4"/>
    </row>
    <row r="822" spans="2:2" x14ac:dyDescent="0.2">
      <c r="B822" s="4"/>
    </row>
    <row r="823" spans="2:2" x14ac:dyDescent="0.2">
      <c r="B823" s="4"/>
    </row>
    <row r="824" spans="2:2" x14ac:dyDescent="0.2">
      <c r="B824" s="4"/>
    </row>
    <row r="825" spans="2:2" x14ac:dyDescent="0.2">
      <c r="B825" s="4"/>
    </row>
    <row r="826" spans="2:2" x14ac:dyDescent="0.2">
      <c r="B826" s="4"/>
    </row>
    <row r="827" spans="2:2" x14ac:dyDescent="0.2">
      <c r="B827" s="4"/>
    </row>
    <row r="828" spans="2:2" x14ac:dyDescent="0.2">
      <c r="B828" s="4"/>
    </row>
    <row r="829" spans="2:2" x14ac:dyDescent="0.2">
      <c r="B829" s="4"/>
    </row>
    <row r="830" spans="2:2" x14ac:dyDescent="0.2">
      <c r="B830" s="4"/>
    </row>
    <row r="831" spans="2:2" x14ac:dyDescent="0.2">
      <c r="B831" s="4"/>
    </row>
    <row r="832" spans="2:2" x14ac:dyDescent="0.2">
      <c r="B832" s="4"/>
    </row>
    <row r="833" spans="2:2" x14ac:dyDescent="0.2">
      <c r="B833" s="4"/>
    </row>
    <row r="834" spans="2:2" x14ac:dyDescent="0.2">
      <c r="B834" s="4"/>
    </row>
    <row r="835" spans="2:2" x14ac:dyDescent="0.2">
      <c r="B835" s="4"/>
    </row>
    <row r="836" spans="2:2" x14ac:dyDescent="0.2">
      <c r="B836" s="4"/>
    </row>
    <row r="837" spans="2:2" x14ac:dyDescent="0.2">
      <c r="B837" s="4"/>
    </row>
    <row r="838" spans="2:2" x14ac:dyDescent="0.2">
      <c r="B838" s="4"/>
    </row>
    <row r="839" spans="2:2" x14ac:dyDescent="0.2">
      <c r="B839" s="4"/>
    </row>
    <row r="840" spans="2:2" x14ac:dyDescent="0.2">
      <c r="B840" s="4"/>
    </row>
    <row r="841" spans="2:2" x14ac:dyDescent="0.2">
      <c r="B841" s="4"/>
    </row>
    <row r="842" spans="2:2" x14ac:dyDescent="0.2">
      <c r="B842" s="4"/>
    </row>
    <row r="843" spans="2:2" x14ac:dyDescent="0.2">
      <c r="B843" s="4"/>
    </row>
    <row r="844" spans="2:2" x14ac:dyDescent="0.2">
      <c r="B844" s="4"/>
    </row>
    <row r="845" spans="2:2" x14ac:dyDescent="0.2">
      <c r="B845" s="4"/>
    </row>
    <row r="846" spans="2:2" x14ac:dyDescent="0.2">
      <c r="B846" s="4"/>
    </row>
    <row r="847" spans="2:2" x14ac:dyDescent="0.2">
      <c r="B847" s="4"/>
    </row>
    <row r="848" spans="2:2" x14ac:dyDescent="0.2">
      <c r="B848" s="4"/>
    </row>
    <row r="849" spans="2:2" x14ac:dyDescent="0.2">
      <c r="B849" s="4"/>
    </row>
    <row r="850" spans="2:2" x14ac:dyDescent="0.2">
      <c r="B850" s="4"/>
    </row>
    <row r="851" spans="2:2" x14ac:dyDescent="0.2">
      <c r="B851" s="4"/>
    </row>
    <row r="852" spans="2:2" x14ac:dyDescent="0.2">
      <c r="B852" s="4"/>
    </row>
    <row r="853" spans="2:2" x14ac:dyDescent="0.2">
      <c r="B853" s="4"/>
    </row>
    <row r="854" spans="2:2" x14ac:dyDescent="0.2">
      <c r="B854" s="4"/>
    </row>
    <row r="855" spans="2:2" x14ac:dyDescent="0.2">
      <c r="B855" s="4"/>
    </row>
    <row r="856" spans="2:2" x14ac:dyDescent="0.2">
      <c r="B856" s="4"/>
    </row>
    <row r="857" spans="2:2" x14ac:dyDescent="0.2">
      <c r="B857" s="4"/>
    </row>
    <row r="858" spans="2:2" x14ac:dyDescent="0.2">
      <c r="B858" s="4"/>
    </row>
    <row r="859" spans="2:2" x14ac:dyDescent="0.2">
      <c r="B859" s="4"/>
    </row>
    <row r="860" spans="2:2" x14ac:dyDescent="0.2">
      <c r="B860" s="4"/>
    </row>
    <row r="861" spans="2:2" x14ac:dyDescent="0.2">
      <c r="B861" s="4"/>
    </row>
    <row r="862" spans="2:2" x14ac:dyDescent="0.2">
      <c r="B862" s="4"/>
    </row>
    <row r="863" spans="2:2" x14ac:dyDescent="0.2">
      <c r="B863" s="4"/>
    </row>
    <row r="864" spans="2:2" x14ac:dyDescent="0.2">
      <c r="B864" s="4"/>
    </row>
    <row r="865" spans="2:2" x14ac:dyDescent="0.2">
      <c r="B865" s="4"/>
    </row>
    <row r="866" spans="2:2" x14ac:dyDescent="0.2">
      <c r="B866" s="4"/>
    </row>
    <row r="867" spans="2:2" x14ac:dyDescent="0.2">
      <c r="B867" s="4"/>
    </row>
    <row r="868" spans="2:2" x14ac:dyDescent="0.2">
      <c r="B868" s="4"/>
    </row>
    <row r="869" spans="2:2" x14ac:dyDescent="0.2">
      <c r="B869" s="4"/>
    </row>
    <row r="870" spans="2:2" x14ac:dyDescent="0.2">
      <c r="B870" s="4"/>
    </row>
    <row r="871" spans="2:2" x14ac:dyDescent="0.2">
      <c r="B871" s="4"/>
    </row>
    <row r="872" spans="2:2" x14ac:dyDescent="0.2">
      <c r="B872" s="4"/>
    </row>
    <row r="873" spans="2:2" x14ac:dyDescent="0.2">
      <c r="B873" s="4"/>
    </row>
    <row r="874" spans="2:2" x14ac:dyDescent="0.2">
      <c r="B874" s="4"/>
    </row>
    <row r="875" spans="2:2" x14ac:dyDescent="0.2">
      <c r="B875" s="4"/>
    </row>
    <row r="876" spans="2:2" x14ac:dyDescent="0.2">
      <c r="B876" s="4"/>
    </row>
    <row r="877" spans="2:2" x14ac:dyDescent="0.2">
      <c r="B877" s="4"/>
    </row>
    <row r="878" spans="2:2" x14ac:dyDescent="0.2">
      <c r="B878" s="4"/>
    </row>
    <row r="879" spans="2:2" x14ac:dyDescent="0.2">
      <c r="B879" s="4"/>
    </row>
    <row r="880" spans="2:2" x14ac:dyDescent="0.2">
      <c r="B880" s="4"/>
    </row>
    <row r="881" spans="2:2" x14ac:dyDescent="0.2">
      <c r="B881" s="4"/>
    </row>
    <row r="882" spans="2:2" x14ac:dyDescent="0.2">
      <c r="B882" s="4"/>
    </row>
    <row r="883" spans="2:2" x14ac:dyDescent="0.2">
      <c r="B883" s="4"/>
    </row>
    <row r="884" spans="2:2" x14ac:dyDescent="0.2">
      <c r="B884" s="4"/>
    </row>
    <row r="885" spans="2:2" x14ac:dyDescent="0.2">
      <c r="B885" s="4"/>
    </row>
    <row r="886" spans="2:2" x14ac:dyDescent="0.2">
      <c r="B886" s="4"/>
    </row>
    <row r="887" spans="2:2" x14ac:dyDescent="0.2">
      <c r="B887" s="4"/>
    </row>
    <row r="888" spans="2:2" x14ac:dyDescent="0.2">
      <c r="B888" s="4"/>
    </row>
    <row r="889" spans="2:2" x14ac:dyDescent="0.2">
      <c r="B889" s="4"/>
    </row>
    <row r="890" spans="2:2" x14ac:dyDescent="0.2">
      <c r="B890" s="4"/>
    </row>
    <row r="891" spans="2:2" x14ac:dyDescent="0.2">
      <c r="B891" s="4"/>
    </row>
    <row r="892" spans="2:2" x14ac:dyDescent="0.2">
      <c r="B892" s="4"/>
    </row>
    <row r="893" spans="2:2" x14ac:dyDescent="0.2">
      <c r="B893" s="4"/>
    </row>
    <row r="894" spans="2:2" x14ac:dyDescent="0.2">
      <c r="B894" s="4"/>
    </row>
    <row r="895" spans="2:2" x14ac:dyDescent="0.2">
      <c r="B895" s="4"/>
    </row>
    <row r="896" spans="2:2" x14ac:dyDescent="0.2">
      <c r="B896" s="4"/>
    </row>
    <row r="897" spans="2:2" x14ac:dyDescent="0.2">
      <c r="B897" s="4"/>
    </row>
    <row r="898" spans="2:2" x14ac:dyDescent="0.2">
      <c r="B898" s="4"/>
    </row>
    <row r="899" spans="2:2" x14ac:dyDescent="0.2">
      <c r="B899" s="4"/>
    </row>
    <row r="900" spans="2:2" x14ac:dyDescent="0.2">
      <c r="B900" s="4"/>
    </row>
    <row r="901" spans="2:2" x14ac:dyDescent="0.2">
      <c r="B901" s="4"/>
    </row>
    <row r="902" spans="2:2" x14ac:dyDescent="0.2">
      <c r="B902" s="4"/>
    </row>
    <row r="903" spans="2:2" x14ac:dyDescent="0.2">
      <c r="B903" s="4"/>
    </row>
    <row r="904" spans="2:2" x14ac:dyDescent="0.2">
      <c r="B904" s="4"/>
    </row>
    <row r="905" spans="2:2" x14ac:dyDescent="0.2">
      <c r="B905" s="4"/>
    </row>
    <row r="906" spans="2:2" x14ac:dyDescent="0.2">
      <c r="B906" s="4"/>
    </row>
    <row r="907" spans="2:2" x14ac:dyDescent="0.2">
      <c r="B907" s="4"/>
    </row>
    <row r="908" spans="2:2" x14ac:dyDescent="0.2">
      <c r="B908" s="4"/>
    </row>
    <row r="909" spans="2:2" x14ac:dyDescent="0.2">
      <c r="B909" s="4"/>
    </row>
    <row r="910" spans="2:2" x14ac:dyDescent="0.2">
      <c r="B910" s="4"/>
    </row>
    <row r="911" spans="2:2" x14ac:dyDescent="0.2">
      <c r="B911" s="4"/>
    </row>
    <row r="912" spans="2:2" x14ac:dyDescent="0.2">
      <c r="B912" s="4"/>
    </row>
    <row r="913" spans="2:2" x14ac:dyDescent="0.2">
      <c r="B913" s="4"/>
    </row>
    <row r="914" spans="2:2" x14ac:dyDescent="0.2">
      <c r="B914" s="4"/>
    </row>
    <row r="915" spans="2:2" x14ac:dyDescent="0.2">
      <c r="B915" s="4"/>
    </row>
    <row r="916" spans="2:2" x14ac:dyDescent="0.2">
      <c r="B916" s="4"/>
    </row>
    <row r="917" spans="2:2" x14ac:dyDescent="0.2">
      <c r="B917" s="4"/>
    </row>
    <row r="918" spans="2:2" x14ac:dyDescent="0.2">
      <c r="B918" s="4"/>
    </row>
    <row r="919" spans="2:2" x14ac:dyDescent="0.2">
      <c r="B919" s="4"/>
    </row>
    <row r="920" spans="2:2" x14ac:dyDescent="0.2">
      <c r="B920" s="4"/>
    </row>
    <row r="921" spans="2:2" x14ac:dyDescent="0.2">
      <c r="B921" s="4"/>
    </row>
    <row r="922" spans="2:2" x14ac:dyDescent="0.2">
      <c r="B922" s="4"/>
    </row>
    <row r="923" spans="2:2" x14ac:dyDescent="0.2">
      <c r="B923" s="4"/>
    </row>
    <row r="924" spans="2:2" x14ac:dyDescent="0.2">
      <c r="B924" s="4"/>
    </row>
    <row r="925" spans="2:2" x14ac:dyDescent="0.2">
      <c r="B925" s="4"/>
    </row>
    <row r="926" spans="2:2" x14ac:dyDescent="0.2">
      <c r="B926" s="4"/>
    </row>
    <row r="927" spans="2:2" x14ac:dyDescent="0.2">
      <c r="B927" s="4"/>
    </row>
    <row r="928" spans="2:2" x14ac:dyDescent="0.2">
      <c r="B928" s="4"/>
    </row>
    <row r="929" spans="2:2" x14ac:dyDescent="0.2">
      <c r="B929" s="4"/>
    </row>
    <row r="930" spans="2:2" x14ac:dyDescent="0.2">
      <c r="B930" s="4"/>
    </row>
    <row r="931" spans="2:2" x14ac:dyDescent="0.2">
      <c r="B931" s="4"/>
    </row>
    <row r="932" spans="2:2" x14ac:dyDescent="0.2">
      <c r="B932" s="4"/>
    </row>
    <row r="933" spans="2:2" x14ac:dyDescent="0.2">
      <c r="B933" s="4"/>
    </row>
    <row r="934" spans="2:2" x14ac:dyDescent="0.2">
      <c r="B934" s="4"/>
    </row>
    <row r="935" spans="2:2" x14ac:dyDescent="0.2">
      <c r="B935" s="4"/>
    </row>
    <row r="936" spans="2:2" x14ac:dyDescent="0.2">
      <c r="B936" s="4"/>
    </row>
    <row r="937" spans="2:2" x14ac:dyDescent="0.2">
      <c r="B937" s="4"/>
    </row>
    <row r="938" spans="2:2" x14ac:dyDescent="0.2">
      <c r="B938" s="4"/>
    </row>
    <row r="939" spans="2:2" x14ac:dyDescent="0.2">
      <c r="B939" s="4"/>
    </row>
    <row r="940" spans="2:2" x14ac:dyDescent="0.2">
      <c r="B940" s="4"/>
    </row>
    <row r="941" spans="2:2" x14ac:dyDescent="0.2">
      <c r="B941" s="4"/>
    </row>
    <row r="942" spans="2:2" x14ac:dyDescent="0.2">
      <c r="B942" s="4"/>
    </row>
    <row r="943" spans="2:2" x14ac:dyDescent="0.2">
      <c r="B943" s="4"/>
    </row>
    <row r="944" spans="2:2" x14ac:dyDescent="0.2">
      <c r="B944" s="4"/>
    </row>
    <row r="945" spans="2:2" x14ac:dyDescent="0.2">
      <c r="B945" s="4"/>
    </row>
    <row r="946" spans="2:2" x14ac:dyDescent="0.2">
      <c r="B946" s="4"/>
    </row>
    <row r="947" spans="2:2" x14ac:dyDescent="0.2">
      <c r="B947" s="4"/>
    </row>
    <row r="948" spans="2:2" x14ac:dyDescent="0.2">
      <c r="B948" s="4"/>
    </row>
    <row r="949" spans="2:2" x14ac:dyDescent="0.2">
      <c r="B949" s="4"/>
    </row>
    <row r="950" spans="2:2" x14ac:dyDescent="0.2">
      <c r="B950" s="4"/>
    </row>
    <row r="951" spans="2:2" x14ac:dyDescent="0.2">
      <c r="B951" s="4"/>
    </row>
    <row r="952" spans="2:2" x14ac:dyDescent="0.2">
      <c r="B952" s="4"/>
    </row>
    <row r="953" spans="2:2" x14ac:dyDescent="0.2">
      <c r="B953" s="4"/>
    </row>
    <row r="954" spans="2:2" x14ac:dyDescent="0.2">
      <c r="B954" s="4"/>
    </row>
    <row r="955" spans="2:2" x14ac:dyDescent="0.2">
      <c r="B955" s="4"/>
    </row>
    <row r="956" spans="2:2" x14ac:dyDescent="0.2">
      <c r="B956" s="4"/>
    </row>
    <row r="957" spans="2:2" x14ac:dyDescent="0.2">
      <c r="B957" s="4"/>
    </row>
    <row r="958" spans="2:2" x14ac:dyDescent="0.2">
      <c r="B958" s="4"/>
    </row>
    <row r="959" spans="2:2" x14ac:dyDescent="0.2">
      <c r="B959" s="4"/>
    </row>
    <row r="960" spans="2:2" x14ac:dyDescent="0.2">
      <c r="B960" s="4"/>
    </row>
    <row r="961" spans="2:2" x14ac:dyDescent="0.2">
      <c r="B961" s="4"/>
    </row>
    <row r="962" spans="2:2" x14ac:dyDescent="0.2">
      <c r="B962" s="4"/>
    </row>
    <row r="963" spans="2:2" x14ac:dyDescent="0.2">
      <c r="B963" s="4"/>
    </row>
    <row r="964" spans="2:2" x14ac:dyDescent="0.2">
      <c r="B964" s="4"/>
    </row>
    <row r="965" spans="2:2" x14ac:dyDescent="0.2">
      <c r="B965" s="4"/>
    </row>
    <row r="966" spans="2:2" x14ac:dyDescent="0.2">
      <c r="B966" s="4"/>
    </row>
    <row r="967" spans="2:2" x14ac:dyDescent="0.2">
      <c r="B967" s="4"/>
    </row>
    <row r="968" spans="2:2" x14ac:dyDescent="0.2">
      <c r="B968" s="4"/>
    </row>
    <row r="969" spans="2:2" x14ac:dyDescent="0.2">
      <c r="B969" s="4"/>
    </row>
    <row r="970" spans="2:2" x14ac:dyDescent="0.2">
      <c r="B970" s="4"/>
    </row>
    <row r="971" spans="2:2" x14ac:dyDescent="0.2">
      <c r="B971" s="4"/>
    </row>
    <row r="972" spans="2:2" x14ac:dyDescent="0.2">
      <c r="B972" s="4"/>
    </row>
    <row r="973" spans="2:2" x14ac:dyDescent="0.2">
      <c r="B973" s="4"/>
    </row>
    <row r="974" spans="2:2" x14ac:dyDescent="0.2">
      <c r="B974" s="4"/>
    </row>
    <row r="975" spans="2:2" x14ac:dyDescent="0.2">
      <c r="B975" s="4"/>
    </row>
    <row r="976" spans="2:2" x14ac:dyDescent="0.2">
      <c r="B976" s="4"/>
    </row>
    <row r="977" spans="2:2" x14ac:dyDescent="0.2">
      <c r="B977" s="4"/>
    </row>
    <row r="978" spans="2:2" x14ac:dyDescent="0.2">
      <c r="B978" s="4"/>
    </row>
    <row r="979" spans="2:2" x14ac:dyDescent="0.2">
      <c r="B979" s="4"/>
    </row>
    <row r="980" spans="2:2" x14ac:dyDescent="0.2">
      <c r="B980" s="4"/>
    </row>
    <row r="981" spans="2:2" x14ac:dyDescent="0.2">
      <c r="B981" s="4"/>
    </row>
    <row r="982" spans="2:2" x14ac:dyDescent="0.2">
      <c r="B982" s="4"/>
    </row>
    <row r="983" spans="2:2" x14ac:dyDescent="0.2">
      <c r="B983" s="4"/>
    </row>
    <row r="984" spans="2:2" x14ac:dyDescent="0.2">
      <c r="B984" s="4"/>
    </row>
    <row r="985" spans="2:2" x14ac:dyDescent="0.2">
      <c r="B985" s="4"/>
    </row>
    <row r="986" spans="2:2" x14ac:dyDescent="0.2">
      <c r="B986" s="4"/>
    </row>
    <row r="987" spans="2:2" x14ac:dyDescent="0.2">
      <c r="B987" s="4"/>
    </row>
    <row r="988" spans="2:2" x14ac:dyDescent="0.2">
      <c r="B988" s="4"/>
    </row>
    <row r="989" spans="2:2" x14ac:dyDescent="0.2">
      <c r="B989" s="4"/>
    </row>
    <row r="990" spans="2:2" x14ac:dyDescent="0.2">
      <c r="B990" s="4"/>
    </row>
    <row r="991" spans="2:2" x14ac:dyDescent="0.2">
      <c r="B991" s="4"/>
    </row>
    <row r="992" spans="2:2" x14ac:dyDescent="0.2">
      <c r="B992" s="4"/>
    </row>
    <row r="993" spans="2:2" x14ac:dyDescent="0.2">
      <c r="B993" s="4"/>
    </row>
    <row r="994" spans="2:2" x14ac:dyDescent="0.2">
      <c r="B994" s="4"/>
    </row>
    <row r="995" spans="2:2" x14ac:dyDescent="0.2">
      <c r="B995" s="4"/>
    </row>
    <row r="996" spans="2:2" x14ac:dyDescent="0.2">
      <c r="B996" s="4"/>
    </row>
    <row r="997" spans="2:2" x14ac:dyDescent="0.2">
      <c r="B997" s="4"/>
    </row>
    <row r="998" spans="2:2" x14ac:dyDescent="0.2">
      <c r="B998" s="4"/>
    </row>
    <row r="999" spans="2:2" x14ac:dyDescent="0.2">
      <c r="B999" s="4"/>
    </row>
    <row r="1000" spans="2:2" x14ac:dyDescent="0.2">
      <c r="B1000" s="4"/>
    </row>
    <row r="1001" spans="2:2" x14ac:dyDescent="0.2">
      <c r="B1001" s="4"/>
    </row>
    <row r="1002" spans="2:2" x14ac:dyDescent="0.2">
      <c r="B1002" s="4"/>
    </row>
    <row r="1003" spans="2:2" x14ac:dyDescent="0.2">
      <c r="B1003" s="4"/>
    </row>
    <row r="1004" spans="2:2" x14ac:dyDescent="0.2">
      <c r="B1004" s="4"/>
    </row>
    <row r="1005" spans="2:2" x14ac:dyDescent="0.2">
      <c r="B1005" s="4"/>
    </row>
    <row r="1006" spans="2:2" x14ac:dyDescent="0.2">
      <c r="B1006" s="4"/>
    </row>
    <row r="1007" spans="2:2" x14ac:dyDescent="0.2">
      <c r="B1007" s="4"/>
    </row>
    <row r="1008" spans="2:2" x14ac:dyDescent="0.2">
      <c r="B1008" s="4"/>
    </row>
    <row r="1009" spans="2:2" x14ac:dyDescent="0.2">
      <c r="B1009" s="4"/>
    </row>
    <row r="1010" spans="2:2" x14ac:dyDescent="0.2">
      <c r="B1010" s="4"/>
    </row>
    <row r="1011" spans="2:2" x14ac:dyDescent="0.2">
      <c r="B1011" s="4"/>
    </row>
    <row r="1012" spans="2:2" x14ac:dyDescent="0.2">
      <c r="B1012" s="4"/>
    </row>
    <row r="1013" spans="2:2" x14ac:dyDescent="0.2">
      <c r="B1013" s="4"/>
    </row>
    <row r="1014" spans="2:2" x14ac:dyDescent="0.2">
      <c r="B1014" s="4"/>
    </row>
    <row r="1015" spans="2:2" x14ac:dyDescent="0.2">
      <c r="B1015" s="4"/>
    </row>
    <row r="1016" spans="2:2" x14ac:dyDescent="0.2">
      <c r="B1016" s="4"/>
    </row>
    <row r="1017" spans="2:2" x14ac:dyDescent="0.2">
      <c r="B1017" s="4"/>
    </row>
    <row r="1018" spans="2:2" x14ac:dyDescent="0.2">
      <c r="B1018" s="4"/>
    </row>
    <row r="1019" spans="2:2" x14ac:dyDescent="0.2">
      <c r="B1019" s="4"/>
    </row>
    <row r="1020" spans="2:2" x14ac:dyDescent="0.2">
      <c r="B1020" s="4"/>
    </row>
    <row r="1021" spans="2:2" x14ac:dyDescent="0.2">
      <c r="B1021" s="4"/>
    </row>
    <row r="1022" spans="2:2" x14ac:dyDescent="0.2">
      <c r="B1022" s="4"/>
    </row>
    <row r="1023" spans="2:2" x14ac:dyDescent="0.2">
      <c r="B1023" s="4"/>
    </row>
    <row r="1024" spans="2:2" x14ac:dyDescent="0.2">
      <c r="B1024" s="4"/>
    </row>
    <row r="1025" spans="2:2" x14ac:dyDescent="0.2">
      <c r="B1025" s="4"/>
    </row>
    <row r="1026" spans="2:2" x14ac:dyDescent="0.2">
      <c r="B1026" s="4"/>
    </row>
    <row r="1027" spans="2:2" x14ac:dyDescent="0.2">
      <c r="B1027" s="4"/>
    </row>
    <row r="1028" spans="2:2" x14ac:dyDescent="0.2">
      <c r="B1028" s="4"/>
    </row>
    <row r="1029" spans="2:2" x14ac:dyDescent="0.2">
      <c r="B1029" s="4"/>
    </row>
    <row r="1030" spans="2:2" x14ac:dyDescent="0.2">
      <c r="B1030" s="4"/>
    </row>
    <row r="1031" spans="2:2" x14ac:dyDescent="0.2">
      <c r="B1031" s="4"/>
    </row>
    <row r="1032" spans="2:2" x14ac:dyDescent="0.2">
      <c r="B1032" s="4"/>
    </row>
    <row r="1033" spans="2:2" x14ac:dyDescent="0.2">
      <c r="B1033" s="4"/>
    </row>
    <row r="1034" spans="2:2" x14ac:dyDescent="0.2">
      <c r="B1034" s="4"/>
    </row>
    <row r="1035" spans="2:2" x14ac:dyDescent="0.2">
      <c r="B1035" s="4"/>
    </row>
    <row r="1036" spans="2:2" x14ac:dyDescent="0.2">
      <c r="B1036" s="4"/>
    </row>
    <row r="1037" spans="2:2" x14ac:dyDescent="0.2">
      <c r="B1037" s="4"/>
    </row>
    <row r="1038" spans="2:2" x14ac:dyDescent="0.2">
      <c r="B1038" s="4"/>
    </row>
    <row r="1039" spans="2:2" x14ac:dyDescent="0.2">
      <c r="B1039" s="4"/>
    </row>
    <row r="1040" spans="2:2" x14ac:dyDescent="0.2">
      <c r="B1040" s="4"/>
    </row>
    <row r="1041" spans="2:2" x14ac:dyDescent="0.2">
      <c r="B1041" s="4"/>
    </row>
    <row r="1042" spans="2:2" x14ac:dyDescent="0.2">
      <c r="B1042" s="4"/>
    </row>
    <row r="1043" spans="2:2" x14ac:dyDescent="0.2">
      <c r="B1043" s="4"/>
    </row>
    <row r="1044" spans="2:2" x14ac:dyDescent="0.2">
      <c r="B1044" s="4"/>
    </row>
    <row r="1045" spans="2:2" x14ac:dyDescent="0.2">
      <c r="B1045" s="4"/>
    </row>
    <row r="1046" spans="2:2" x14ac:dyDescent="0.2">
      <c r="B1046" s="4"/>
    </row>
    <row r="1047" spans="2:2" x14ac:dyDescent="0.2">
      <c r="B1047" s="4"/>
    </row>
    <row r="1048" spans="2:2" x14ac:dyDescent="0.2">
      <c r="B1048" s="4"/>
    </row>
    <row r="1049" spans="2:2" x14ac:dyDescent="0.2">
      <c r="B1049" s="4"/>
    </row>
    <row r="1050" spans="2:2" x14ac:dyDescent="0.2">
      <c r="B1050" s="4"/>
    </row>
    <row r="1051" spans="2:2" x14ac:dyDescent="0.2">
      <c r="B1051" s="4"/>
    </row>
    <row r="1052" spans="2:2" x14ac:dyDescent="0.2">
      <c r="B1052" s="4"/>
    </row>
    <row r="1053" spans="2:2" x14ac:dyDescent="0.2">
      <c r="B1053" s="4"/>
    </row>
    <row r="1054" spans="2:2" x14ac:dyDescent="0.2">
      <c r="B1054" s="4"/>
    </row>
    <row r="1055" spans="2:2" x14ac:dyDescent="0.2">
      <c r="B1055" s="4"/>
    </row>
    <row r="1056" spans="2:2" x14ac:dyDescent="0.2">
      <c r="B1056" s="4"/>
    </row>
    <row r="1057" spans="2:2" x14ac:dyDescent="0.2">
      <c r="B1057" s="4"/>
    </row>
    <row r="1058" spans="2:2" x14ac:dyDescent="0.2">
      <c r="B1058" s="4"/>
    </row>
    <row r="1059" spans="2:2" x14ac:dyDescent="0.2">
      <c r="B1059" s="4"/>
    </row>
    <row r="1060" spans="2:2" x14ac:dyDescent="0.2">
      <c r="B1060" s="4"/>
    </row>
    <row r="1061" spans="2:2" x14ac:dyDescent="0.2">
      <c r="B1061" s="4"/>
    </row>
    <row r="1062" spans="2:2" x14ac:dyDescent="0.2">
      <c r="B1062" s="4"/>
    </row>
    <row r="1063" spans="2:2" x14ac:dyDescent="0.2">
      <c r="B1063" s="4"/>
    </row>
    <row r="1064" spans="2:2" x14ac:dyDescent="0.2">
      <c r="B1064" s="4"/>
    </row>
    <row r="1065" spans="2:2" x14ac:dyDescent="0.2">
      <c r="B1065" s="4"/>
    </row>
    <row r="1066" spans="2:2" x14ac:dyDescent="0.2">
      <c r="B1066" s="4"/>
    </row>
    <row r="1067" spans="2:2" x14ac:dyDescent="0.2">
      <c r="B1067" s="4"/>
    </row>
    <row r="1068" spans="2:2" x14ac:dyDescent="0.2">
      <c r="B1068" s="4"/>
    </row>
    <row r="1069" spans="2:2" x14ac:dyDescent="0.2">
      <c r="B1069" s="4"/>
    </row>
    <row r="1070" spans="2:2" x14ac:dyDescent="0.2">
      <c r="B1070" s="4"/>
    </row>
    <row r="1071" spans="2:2" x14ac:dyDescent="0.2">
      <c r="B1071" s="4"/>
    </row>
    <row r="1072" spans="2:2" x14ac:dyDescent="0.2">
      <c r="B1072" s="4"/>
    </row>
    <row r="1073" spans="2:2" x14ac:dyDescent="0.2">
      <c r="B1073" s="4"/>
    </row>
    <row r="1074" spans="2:2" x14ac:dyDescent="0.2">
      <c r="B1074" s="4"/>
    </row>
    <row r="1075" spans="2:2" x14ac:dyDescent="0.2">
      <c r="B1075" s="4"/>
    </row>
    <row r="1076" spans="2:2" x14ac:dyDescent="0.2">
      <c r="B1076" s="4"/>
    </row>
    <row r="1077" spans="2:2" x14ac:dyDescent="0.2">
      <c r="B1077" s="4"/>
    </row>
    <row r="1078" spans="2:2" x14ac:dyDescent="0.2">
      <c r="B1078" s="4"/>
    </row>
    <row r="1079" spans="2:2" x14ac:dyDescent="0.2">
      <c r="B1079" s="4"/>
    </row>
    <row r="1080" spans="2:2" x14ac:dyDescent="0.2">
      <c r="B1080" s="4"/>
    </row>
    <row r="1081" spans="2:2" x14ac:dyDescent="0.2">
      <c r="B1081" s="4"/>
    </row>
    <row r="1082" spans="2:2" x14ac:dyDescent="0.2">
      <c r="B1082" s="4"/>
    </row>
    <row r="1083" spans="2:2" x14ac:dyDescent="0.2">
      <c r="B1083" s="4"/>
    </row>
    <row r="1084" spans="2:2" x14ac:dyDescent="0.2">
      <c r="B1084" s="4"/>
    </row>
    <row r="1085" spans="2:2" x14ac:dyDescent="0.2">
      <c r="B1085" s="4"/>
    </row>
    <row r="1086" spans="2:2" x14ac:dyDescent="0.2">
      <c r="B1086" s="4"/>
    </row>
    <row r="1087" spans="2:2" x14ac:dyDescent="0.2">
      <c r="B1087" s="4"/>
    </row>
    <row r="1088" spans="2:2" x14ac:dyDescent="0.2">
      <c r="B1088" s="4"/>
    </row>
    <row r="1089" spans="2:2" x14ac:dyDescent="0.2">
      <c r="B1089" s="4"/>
    </row>
    <row r="1090" spans="2:2" x14ac:dyDescent="0.2">
      <c r="B1090" s="4"/>
    </row>
    <row r="1091" spans="2:2" x14ac:dyDescent="0.2">
      <c r="B1091" s="4"/>
    </row>
    <row r="1092" spans="2:2" x14ac:dyDescent="0.2">
      <c r="B1092" s="4"/>
    </row>
    <row r="1093" spans="2:2" x14ac:dyDescent="0.2">
      <c r="B1093" s="4"/>
    </row>
    <row r="1094" spans="2:2" x14ac:dyDescent="0.2">
      <c r="B1094" s="4"/>
    </row>
    <row r="1095" spans="2:2" x14ac:dyDescent="0.2">
      <c r="B1095" s="4"/>
    </row>
    <row r="1096" spans="2:2" x14ac:dyDescent="0.2">
      <c r="B1096" s="4"/>
    </row>
    <row r="1097" spans="2:2" x14ac:dyDescent="0.2">
      <c r="B1097" s="4"/>
    </row>
    <row r="1098" spans="2:2" x14ac:dyDescent="0.2">
      <c r="B1098" s="4"/>
    </row>
    <row r="1099" spans="2:2" x14ac:dyDescent="0.2">
      <c r="B1099" s="4"/>
    </row>
    <row r="1100" spans="2:2" x14ac:dyDescent="0.2">
      <c r="B1100" s="4"/>
    </row>
    <row r="1101" spans="2:2" x14ac:dyDescent="0.2">
      <c r="B1101" s="4"/>
    </row>
    <row r="1102" spans="2:2" x14ac:dyDescent="0.2">
      <c r="B1102" s="4"/>
    </row>
    <row r="1103" spans="2:2" x14ac:dyDescent="0.2">
      <c r="B1103" s="4"/>
    </row>
    <row r="1104" spans="2:2" x14ac:dyDescent="0.2">
      <c r="B1104" s="4"/>
    </row>
    <row r="1105" spans="2:2" x14ac:dyDescent="0.2">
      <c r="B1105" s="4"/>
    </row>
    <row r="1106" spans="2:2" x14ac:dyDescent="0.2">
      <c r="B1106" s="4"/>
    </row>
    <row r="1107" spans="2:2" x14ac:dyDescent="0.2">
      <c r="B1107" s="4"/>
    </row>
    <row r="1108" spans="2:2" x14ac:dyDescent="0.2">
      <c r="B1108" s="4"/>
    </row>
    <row r="1109" spans="2:2" x14ac:dyDescent="0.2">
      <c r="B1109" s="4"/>
    </row>
    <row r="1110" spans="2:2" x14ac:dyDescent="0.2">
      <c r="B1110" s="4"/>
    </row>
    <row r="1111" spans="2:2" x14ac:dyDescent="0.2">
      <c r="B1111" s="4"/>
    </row>
    <row r="1112" spans="2:2" x14ac:dyDescent="0.2">
      <c r="B1112" s="4"/>
    </row>
    <row r="1113" spans="2:2" x14ac:dyDescent="0.2">
      <c r="B1113" s="4"/>
    </row>
    <row r="1114" spans="2:2" x14ac:dyDescent="0.2">
      <c r="B1114" s="4"/>
    </row>
    <row r="1115" spans="2:2" x14ac:dyDescent="0.2">
      <c r="B1115" s="4"/>
    </row>
    <row r="1116" spans="2:2" x14ac:dyDescent="0.2">
      <c r="B1116" s="4"/>
    </row>
    <row r="1117" spans="2:2" x14ac:dyDescent="0.2">
      <c r="B1117" s="4"/>
    </row>
    <row r="1118" spans="2:2" x14ac:dyDescent="0.2">
      <c r="B1118" s="4"/>
    </row>
    <row r="1119" spans="2:2" x14ac:dyDescent="0.2">
      <c r="B1119" s="4"/>
    </row>
    <row r="1120" spans="2:2" x14ac:dyDescent="0.2">
      <c r="B1120" s="4"/>
    </row>
    <row r="1121" spans="2:2" x14ac:dyDescent="0.2">
      <c r="B1121" s="4"/>
    </row>
    <row r="1122" spans="2:2" x14ac:dyDescent="0.2">
      <c r="B1122" s="4"/>
    </row>
    <row r="1123" spans="2:2" x14ac:dyDescent="0.2">
      <c r="B1123" s="4"/>
    </row>
    <row r="1124" spans="2:2" x14ac:dyDescent="0.2">
      <c r="B1124" s="4"/>
    </row>
    <row r="1125" spans="2:2" x14ac:dyDescent="0.2">
      <c r="B1125" s="4"/>
    </row>
    <row r="1126" spans="2:2" x14ac:dyDescent="0.2">
      <c r="B1126" s="4"/>
    </row>
    <row r="1127" spans="2:2" x14ac:dyDescent="0.2">
      <c r="B1127" s="4"/>
    </row>
    <row r="1128" spans="2:2" x14ac:dyDescent="0.2">
      <c r="B1128" s="4"/>
    </row>
    <row r="1129" spans="2:2" x14ac:dyDescent="0.2">
      <c r="B1129" s="4"/>
    </row>
    <row r="1130" spans="2:2" x14ac:dyDescent="0.2">
      <c r="B1130" s="4"/>
    </row>
    <row r="1131" spans="2:2" x14ac:dyDescent="0.2">
      <c r="B1131" s="4"/>
    </row>
    <row r="1132" spans="2:2" x14ac:dyDescent="0.2">
      <c r="B1132" s="4"/>
    </row>
    <row r="1133" spans="2:2" x14ac:dyDescent="0.2">
      <c r="B1133" s="4"/>
    </row>
    <row r="1134" spans="2:2" x14ac:dyDescent="0.2">
      <c r="B1134" s="4"/>
    </row>
    <row r="1135" spans="2:2" x14ac:dyDescent="0.2">
      <c r="B1135" s="4"/>
    </row>
    <row r="1136" spans="2:2" x14ac:dyDescent="0.2">
      <c r="B1136" s="4"/>
    </row>
    <row r="1137" spans="2:2" x14ac:dyDescent="0.2">
      <c r="B1137" s="4"/>
    </row>
    <row r="1138" spans="2:2" x14ac:dyDescent="0.2">
      <c r="B1138" s="4"/>
    </row>
    <row r="1139" spans="2:2" x14ac:dyDescent="0.2">
      <c r="B1139" s="4"/>
    </row>
    <row r="1140" spans="2:2" x14ac:dyDescent="0.2">
      <c r="B1140" s="4"/>
    </row>
    <row r="1141" spans="2:2" x14ac:dyDescent="0.2">
      <c r="B1141" s="4"/>
    </row>
    <row r="1142" spans="2:2" x14ac:dyDescent="0.2">
      <c r="B1142" s="4"/>
    </row>
    <row r="1143" spans="2:2" x14ac:dyDescent="0.2">
      <c r="B1143" s="4"/>
    </row>
    <row r="1144" spans="2:2" x14ac:dyDescent="0.2">
      <c r="B1144" s="4"/>
    </row>
    <row r="1145" spans="2:2" x14ac:dyDescent="0.2">
      <c r="B1145" s="4"/>
    </row>
    <row r="1146" spans="2:2" x14ac:dyDescent="0.2">
      <c r="B1146" s="4"/>
    </row>
    <row r="1147" spans="2:2" x14ac:dyDescent="0.2">
      <c r="B1147" s="4"/>
    </row>
    <row r="1148" spans="2:2" x14ac:dyDescent="0.2">
      <c r="B1148" s="4"/>
    </row>
    <row r="1149" spans="2:2" x14ac:dyDescent="0.2">
      <c r="B1149" s="4"/>
    </row>
    <row r="1150" spans="2:2" x14ac:dyDescent="0.2">
      <c r="B1150" s="4"/>
    </row>
    <row r="1151" spans="2:2" x14ac:dyDescent="0.2">
      <c r="B1151" s="4"/>
    </row>
    <row r="1152" spans="2:2" x14ac:dyDescent="0.2">
      <c r="B1152" s="4"/>
    </row>
    <row r="1153" spans="2:2" x14ac:dyDescent="0.2">
      <c r="B1153" s="4"/>
    </row>
    <row r="1154" spans="2:2" x14ac:dyDescent="0.2">
      <c r="B1154" s="4"/>
    </row>
    <row r="1155" spans="2:2" x14ac:dyDescent="0.2">
      <c r="B1155" s="4"/>
    </row>
    <row r="1156" spans="2:2" x14ac:dyDescent="0.2">
      <c r="B1156" s="4"/>
    </row>
    <row r="1157" spans="2:2" x14ac:dyDescent="0.2">
      <c r="B1157" s="4"/>
    </row>
    <row r="1158" spans="2:2" x14ac:dyDescent="0.2">
      <c r="B1158" s="4"/>
    </row>
    <row r="1159" spans="2:2" x14ac:dyDescent="0.2">
      <c r="B1159" s="4"/>
    </row>
    <row r="1160" spans="2:2" x14ac:dyDescent="0.2">
      <c r="B1160" s="4"/>
    </row>
    <row r="1161" spans="2:2" x14ac:dyDescent="0.2">
      <c r="B1161" s="4"/>
    </row>
    <row r="1162" spans="2:2" x14ac:dyDescent="0.2">
      <c r="B1162" s="4"/>
    </row>
    <row r="1163" spans="2:2" x14ac:dyDescent="0.2">
      <c r="B1163" s="4"/>
    </row>
    <row r="1164" spans="2:2" x14ac:dyDescent="0.2">
      <c r="B1164" s="4"/>
    </row>
    <row r="1165" spans="2:2" x14ac:dyDescent="0.2">
      <c r="B1165" s="4"/>
    </row>
    <row r="1166" spans="2:2" x14ac:dyDescent="0.2">
      <c r="B1166" s="4"/>
    </row>
    <row r="1167" spans="2:2" x14ac:dyDescent="0.2">
      <c r="B1167" s="4"/>
    </row>
    <row r="1168" spans="2:2" x14ac:dyDescent="0.2">
      <c r="B1168" s="4"/>
    </row>
    <row r="1169" spans="2:2" x14ac:dyDescent="0.2">
      <c r="B1169" s="4"/>
    </row>
    <row r="1170" spans="2:2" x14ac:dyDescent="0.2">
      <c r="B1170" s="4"/>
    </row>
    <row r="1171" spans="2:2" x14ac:dyDescent="0.2">
      <c r="B1171" s="4"/>
    </row>
    <row r="1172" spans="2:2" x14ac:dyDescent="0.2">
      <c r="B1172" s="4"/>
    </row>
    <row r="1173" spans="2:2" x14ac:dyDescent="0.2">
      <c r="B1173" s="4"/>
    </row>
    <row r="1174" spans="2:2" x14ac:dyDescent="0.2">
      <c r="B1174" s="4"/>
    </row>
    <row r="1175" spans="2:2" x14ac:dyDescent="0.2">
      <c r="B1175" s="4"/>
    </row>
    <row r="1176" spans="2:2" x14ac:dyDescent="0.2">
      <c r="B1176" s="4"/>
    </row>
    <row r="1177" spans="2:2" x14ac:dyDescent="0.2">
      <c r="B1177" s="4"/>
    </row>
    <row r="1178" spans="2:2" x14ac:dyDescent="0.2">
      <c r="B1178" s="4"/>
    </row>
    <row r="1179" spans="2:2" x14ac:dyDescent="0.2">
      <c r="B1179" s="4"/>
    </row>
    <row r="1180" spans="2:2" x14ac:dyDescent="0.2">
      <c r="B1180" s="4"/>
    </row>
    <row r="1181" spans="2:2" x14ac:dyDescent="0.2">
      <c r="B1181" s="4"/>
    </row>
    <row r="1182" spans="2:2" x14ac:dyDescent="0.2">
      <c r="B1182" s="4"/>
    </row>
    <row r="1183" spans="2:2" x14ac:dyDescent="0.2">
      <c r="B1183" s="4"/>
    </row>
    <row r="1184" spans="2:2" x14ac:dyDescent="0.2">
      <c r="B1184" s="4"/>
    </row>
    <row r="1185" spans="2:2" x14ac:dyDescent="0.2">
      <c r="B1185" s="4"/>
    </row>
    <row r="1186" spans="2:2" x14ac:dyDescent="0.2">
      <c r="B1186" s="4"/>
    </row>
    <row r="1187" spans="2:2" x14ac:dyDescent="0.2">
      <c r="B1187" s="4"/>
    </row>
    <row r="1188" spans="2:2" x14ac:dyDescent="0.2">
      <c r="B1188" s="4"/>
    </row>
    <row r="1189" spans="2:2" x14ac:dyDescent="0.2">
      <c r="B1189" s="4"/>
    </row>
    <row r="1190" spans="2:2" x14ac:dyDescent="0.2">
      <c r="B1190" s="4"/>
    </row>
    <row r="1191" spans="2:2" x14ac:dyDescent="0.2">
      <c r="B1191" s="4"/>
    </row>
    <row r="1192" spans="2:2" x14ac:dyDescent="0.2">
      <c r="B1192" s="4"/>
    </row>
    <row r="1193" spans="2:2" x14ac:dyDescent="0.2">
      <c r="B1193" s="4"/>
    </row>
    <row r="1194" spans="2:2" x14ac:dyDescent="0.2">
      <c r="B1194" s="4"/>
    </row>
    <row r="1195" spans="2:2" x14ac:dyDescent="0.2">
      <c r="B1195" s="4"/>
    </row>
    <row r="1196" spans="2:2" x14ac:dyDescent="0.2">
      <c r="B1196" s="4"/>
    </row>
    <row r="1197" spans="2:2" x14ac:dyDescent="0.2">
      <c r="B1197" s="4"/>
    </row>
    <row r="1198" spans="2:2" x14ac:dyDescent="0.2">
      <c r="B1198" s="4"/>
    </row>
    <row r="1199" spans="2:2" x14ac:dyDescent="0.2">
      <c r="B1199" s="4"/>
    </row>
    <row r="1200" spans="2:2" x14ac:dyDescent="0.2">
      <c r="B1200" s="4"/>
    </row>
    <row r="1201" spans="2:2" x14ac:dyDescent="0.2">
      <c r="B1201" s="4"/>
    </row>
    <row r="1202" spans="2:2" x14ac:dyDescent="0.2">
      <c r="B1202" s="4"/>
    </row>
    <row r="1203" spans="2:2" x14ac:dyDescent="0.2">
      <c r="B1203" s="4"/>
    </row>
    <row r="1204" spans="2:2" x14ac:dyDescent="0.2">
      <c r="B1204" s="4"/>
    </row>
    <row r="1205" spans="2:2" x14ac:dyDescent="0.2">
      <c r="B1205" s="4"/>
    </row>
    <row r="1206" spans="2:2" x14ac:dyDescent="0.2">
      <c r="B1206" s="4"/>
    </row>
    <row r="1207" spans="2:2" x14ac:dyDescent="0.2">
      <c r="B1207" s="4"/>
    </row>
    <row r="1208" spans="2:2" x14ac:dyDescent="0.2">
      <c r="B1208" s="4"/>
    </row>
    <row r="1209" spans="2:2" x14ac:dyDescent="0.2">
      <c r="B1209" s="4"/>
    </row>
    <row r="1210" spans="2:2" x14ac:dyDescent="0.2">
      <c r="B1210" s="4"/>
    </row>
    <row r="1211" spans="2:2" x14ac:dyDescent="0.2">
      <c r="B1211" s="4"/>
    </row>
    <row r="1212" spans="2:2" x14ac:dyDescent="0.2">
      <c r="B1212" s="4"/>
    </row>
    <row r="1213" spans="2:2" x14ac:dyDescent="0.2">
      <c r="B1213" s="4"/>
    </row>
    <row r="1214" spans="2:2" x14ac:dyDescent="0.2">
      <c r="B1214" s="4"/>
    </row>
    <row r="1215" spans="2:2" x14ac:dyDescent="0.2">
      <c r="B1215" s="4"/>
    </row>
    <row r="1216" spans="2:2" x14ac:dyDescent="0.2">
      <c r="B1216" s="4"/>
    </row>
    <row r="1217" spans="2:2" x14ac:dyDescent="0.2">
      <c r="B1217" s="4"/>
    </row>
    <row r="1218" spans="2:2" x14ac:dyDescent="0.2">
      <c r="B1218" s="4"/>
    </row>
    <row r="1219" spans="2:2" x14ac:dyDescent="0.2">
      <c r="B1219" s="4"/>
    </row>
    <row r="1220" spans="2:2" x14ac:dyDescent="0.2">
      <c r="B1220" s="4"/>
    </row>
    <row r="1221" spans="2:2" x14ac:dyDescent="0.2">
      <c r="B1221" s="4"/>
    </row>
    <row r="1222" spans="2:2" x14ac:dyDescent="0.2">
      <c r="B1222" s="4"/>
    </row>
    <row r="1223" spans="2:2" x14ac:dyDescent="0.2">
      <c r="B1223" s="4"/>
    </row>
    <row r="1224" spans="2:2" x14ac:dyDescent="0.2">
      <c r="B1224" s="4"/>
    </row>
    <row r="1225" spans="2:2" x14ac:dyDescent="0.2">
      <c r="B1225" s="4"/>
    </row>
    <row r="1226" spans="2:2" x14ac:dyDescent="0.2">
      <c r="B1226" s="4"/>
    </row>
    <row r="1227" spans="2:2" x14ac:dyDescent="0.2">
      <c r="B1227" s="4"/>
    </row>
    <row r="1228" spans="2:2" x14ac:dyDescent="0.2">
      <c r="B1228" s="4"/>
    </row>
    <row r="1229" spans="2:2" x14ac:dyDescent="0.2">
      <c r="B1229" s="4"/>
    </row>
    <row r="1230" spans="2:2" x14ac:dyDescent="0.2">
      <c r="B1230" s="4"/>
    </row>
    <row r="1231" spans="2:2" x14ac:dyDescent="0.2">
      <c r="B1231" s="4"/>
    </row>
    <row r="1232" spans="2:2" x14ac:dyDescent="0.2">
      <c r="B1232" s="4"/>
    </row>
    <row r="1233" spans="2:2" x14ac:dyDescent="0.2">
      <c r="B1233" s="4"/>
    </row>
    <row r="1234" spans="2:2" x14ac:dyDescent="0.2">
      <c r="B1234" s="4"/>
    </row>
    <row r="1235" spans="2:2" x14ac:dyDescent="0.2">
      <c r="B1235" s="4"/>
    </row>
    <row r="1236" spans="2:2" x14ac:dyDescent="0.2">
      <c r="B1236" s="4"/>
    </row>
    <row r="1237" spans="2:2" x14ac:dyDescent="0.2">
      <c r="B1237" s="4"/>
    </row>
    <row r="1238" spans="2:2" x14ac:dyDescent="0.2">
      <c r="B1238" s="4"/>
    </row>
    <row r="1239" spans="2:2" x14ac:dyDescent="0.2">
      <c r="B1239" s="4"/>
    </row>
    <row r="1240" spans="2:2" x14ac:dyDescent="0.2">
      <c r="B1240" s="4"/>
    </row>
    <row r="1241" spans="2:2" x14ac:dyDescent="0.2">
      <c r="B1241" s="4"/>
    </row>
    <row r="1242" spans="2:2" x14ac:dyDescent="0.2">
      <c r="B1242" s="4"/>
    </row>
    <row r="1243" spans="2:2" x14ac:dyDescent="0.2">
      <c r="B1243" s="4"/>
    </row>
    <row r="1244" spans="2:2" x14ac:dyDescent="0.2">
      <c r="B1244" s="4"/>
    </row>
    <row r="1245" spans="2:2" x14ac:dyDescent="0.2">
      <c r="B1245" s="4"/>
    </row>
    <row r="1246" spans="2:2" x14ac:dyDescent="0.2">
      <c r="B1246" s="4"/>
    </row>
    <row r="1247" spans="2:2" x14ac:dyDescent="0.2">
      <c r="B1247" s="4"/>
    </row>
    <row r="1248" spans="2:2" x14ac:dyDescent="0.2">
      <c r="B1248" s="4"/>
    </row>
    <row r="1249" spans="2:2" x14ac:dyDescent="0.2">
      <c r="B1249" s="4"/>
    </row>
    <row r="1250" spans="2:2" x14ac:dyDescent="0.2">
      <c r="B1250" s="4"/>
    </row>
    <row r="1251" spans="2:2" x14ac:dyDescent="0.2">
      <c r="B1251" s="4"/>
    </row>
    <row r="1252" spans="2:2" x14ac:dyDescent="0.2">
      <c r="B1252" s="4"/>
    </row>
    <row r="1253" spans="2:2" x14ac:dyDescent="0.2">
      <c r="B1253" s="4"/>
    </row>
    <row r="1254" spans="2:2" x14ac:dyDescent="0.2">
      <c r="B1254" s="4"/>
    </row>
    <row r="1255" spans="2:2" x14ac:dyDescent="0.2">
      <c r="B1255" s="4"/>
    </row>
    <row r="1256" spans="2:2" x14ac:dyDescent="0.2">
      <c r="B1256" s="4"/>
    </row>
    <row r="1257" spans="2:2" x14ac:dyDescent="0.2">
      <c r="B1257" s="4"/>
    </row>
    <row r="1258" spans="2:2" x14ac:dyDescent="0.2">
      <c r="B1258" s="4"/>
    </row>
    <row r="1259" spans="2:2" x14ac:dyDescent="0.2">
      <c r="B1259" s="4"/>
    </row>
    <row r="1260" spans="2:2" x14ac:dyDescent="0.2">
      <c r="B1260" s="4"/>
    </row>
    <row r="1261" spans="2:2" x14ac:dyDescent="0.2">
      <c r="B1261" s="4"/>
    </row>
    <row r="1262" spans="2:2" x14ac:dyDescent="0.2">
      <c r="B1262" s="4"/>
    </row>
    <row r="1263" spans="2:2" x14ac:dyDescent="0.2">
      <c r="B1263" s="4"/>
    </row>
    <row r="1264" spans="2:2" x14ac:dyDescent="0.2">
      <c r="B1264" s="4"/>
    </row>
    <row r="1265" spans="2:2" x14ac:dyDescent="0.2">
      <c r="B1265" s="4"/>
    </row>
    <row r="1266" spans="2:2" x14ac:dyDescent="0.2">
      <c r="B1266" s="4"/>
    </row>
    <row r="1267" spans="2:2" x14ac:dyDescent="0.2">
      <c r="B1267" s="4"/>
    </row>
    <row r="1268" spans="2:2" x14ac:dyDescent="0.2">
      <c r="B1268" s="4"/>
    </row>
    <row r="1269" spans="2:2" x14ac:dyDescent="0.2">
      <c r="B1269" s="4"/>
    </row>
    <row r="1270" spans="2:2" x14ac:dyDescent="0.2">
      <c r="B1270" s="4"/>
    </row>
    <row r="1271" spans="2:2" x14ac:dyDescent="0.2">
      <c r="B1271" s="4"/>
    </row>
    <row r="1272" spans="2:2" x14ac:dyDescent="0.2">
      <c r="B1272" s="4"/>
    </row>
    <row r="1273" spans="2:2" x14ac:dyDescent="0.2">
      <c r="B1273" s="4"/>
    </row>
    <row r="1274" spans="2:2" x14ac:dyDescent="0.2">
      <c r="B1274" s="4"/>
    </row>
    <row r="1275" spans="2:2" x14ac:dyDescent="0.2">
      <c r="B1275" s="4"/>
    </row>
    <row r="1276" spans="2:2" x14ac:dyDescent="0.2">
      <c r="B1276" s="4"/>
    </row>
    <row r="1277" spans="2:2" x14ac:dyDescent="0.2">
      <c r="B1277" s="4"/>
    </row>
    <row r="1278" spans="2:2" x14ac:dyDescent="0.2">
      <c r="B1278" s="4"/>
    </row>
    <row r="1279" spans="2:2" x14ac:dyDescent="0.2">
      <c r="B1279" s="4"/>
    </row>
    <row r="1280" spans="2:2" x14ac:dyDescent="0.2">
      <c r="B1280" s="4"/>
    </row>
    <row r="1281" spans="2:2" x14ac:dyDescent="0.2">
      <c r="B1281" s="4"/>
    </row>
    <row r="1282" spans="2:2" x14ac:dyDescent="0.2">
      <c r="B1282" s="4"/>
    </row>
    <row r="1283" spans="2:2" x14ac:dyDescent="0.2">
      <c r="B1283" s="4"/>
    </row>
    <row r="1284" spans="2:2" x14ac:dyDescent="0.2">
      <c r="B1284" s="4"/>
    </row>
    <row r="1285" spans="2:2" x14ac:dyDescent="0.2">
      <c r="B1285" s="4"/>
    </row>
    <row r="1286" spans="2:2" x14ac:dyDescent="0.2">
      <c r="B1286" s="4"/>
    </row>
    <row r="1287" spans="2:2" x14ac:dyDescent="0.2">
      <c r="B1287" s="4"/>
    </row>
    <row r="1288" spans="2:2" x14ac:dyDescent="0.2">
      <c r="B1288" s="4"/>
    </row>
    <row r="1289" spans="2:2" x14ac:dyDescent="0.2">
      <c r="B1289" s="4"/>
    </row>
    <row r="1290" spans="2:2" x14ac:dyDescent="0.2">
      <c r="B1290" s="4"/>
    </row>
    <row r="1291" spans="2:2" x14ac:dyDescent="0.2">
      <c r="B1291" s="4"/>
    </row>
    <row r="1292" spans="2:2" x14ac:dyDescent="0.2">
      <c r="B1292" s="4"/>
    </row>
    <row r="1293" spans="2:2" x14ac:dyDescent="0.2">
      <c r="B1293" s="4"/>
    </row>
    <row r="1294" spans="2:2" x14ac:dyDescent="0.2">
      <c r="B1294" s="4"/>
    </row>
    <row r="1295" spans="2:2" x14ac:dyDescent="0.2">
      <c r="B1295" s="4"/>
    </row>
    <row r="1296" spans="2:2" x14ac:dyDescent="0.2">
      <c r="B1296" s="4"/>
    </row>
    <row r="1297" spans="2:2" x14ac:dyDescent="0.2">
      <c r="B1297" s="4"/>
    </row>
    <row r="1298" spans="2:2" x14ac:dyDescent="0.2">
      <c r="B1298" s="4"/>
    </row>
    <row r="1299" spans="2:2" x14ac:dyDescent="0.2">
      <c r="B1299" s="4"/>
    </row>
    <row r="1300" spans="2:2" x14ac:dyDescent="0.2">
      <c r="B1300" s="4"/>
    </row>
    <row r="1301" spans="2:2" x14ac:dyDescent="0.2">
      <c r="B1301" s="4"/>
    </row>
    <row r="1302" spans="2:2" x14ac:dyDescent="0.2">
      <c r="B1302" s="4"/>
    </row>
    <row r="1303" spans="2:2" x14ac:dyDescent="0.2">
      <c r="B1303" s="4"/>
    </row>
    <row r="1304" spans="2:2" x14ac:dyDescent="0.2">
      <c r="B1304" s="4"/>
    </row>
    <row r="1305" spans="2:2" x14ac:dyDescent="0.2">
      <c r="B1305" s="4"/>
    </row>
    <row r="1306" spans="2:2" x14ac:dyDescent="0.2">
      <c r="B1306" s="4"/>
    </row>
    <row r="1307" spans="2:2" x14ac:dyDescent="0.2">
      <c r="B1307" s="4"/>
    </row>
    <row r="1308" spans="2:2" x14ac:dyDescent="0.2">
      <c r="B1308" s="4"/>
    </row>
    <row r="1309" spans="2:2" x14ac:dyDescent="0.2">
      <c r="B1309" s="4"/>
    </row>
    <row r="1310" spans="2:2" x14ac:dyDescent="0.2">
      <c r="B1310" s="4"/>
    </row>
    <row r="1311" spans="2:2" x14ac:dyDescent="0.2">
      <c r="B1311" s="4"/>
    </row>
    <row r="1312" spans="2:2" x14ac:dyDescent="0.2">
      <c r="B1312" s="4"/>
    </row>
    <row r="1313" spans="2:2" x14ac:dyDescent="0.2">
      <c r="B1313" s="4"/>
    </row>
    <row r="1314" spans="2:2" x14ac:dyDescent="0.2">
      <c r="B1314" s="4"/>
    </row>
    <row r="1315" spans="2:2" x14ac:dyDescent="0.2">
      <c r="B1315" s="4"/>
    </row>
    <row r="1316" spans="2:2" x14ac:dyDescent="0.2">
      <c r="B1316" s="4"/>
    </row>
    <row r="1317" spans="2:2" x14ac:dyDescent="0.2">
      <c r="B1317" s="4"/>
    </row>
    <row r="1318" spans="2:2" x14ac:dyDescent="0.2">
      <c r="B1318" s="4"/>
    </row>
    <row r="1319" spans="2:2" x14ac:dyDescent="0.2">
      <c r="B1319" s="4"/>
    </row>
    <row r="1320" spans="2:2" x14ac:dyDescent="0.2">
      <c r="B1320" s="4"/>
    </row>
    <row r="1321" spans="2:2" x14ac:dyDescent="0.2">
      <c r="B1321" s="4"/>
    </row>
    <row r="1322" spans="2:2" x14ac:dyDescent="0.2">
      <c r="B1322" s="4"/>
    </row>
    <row r="1323" spans="2:2" x14ac:dyDescent="0.2">
      <c r="B1323" s="4"/>
    </row>
    <row r="1324" spans="2:2" x14ac:dyDescent="0.2">
      <c r="B1324" s="4"/>
    </row>
    <row r="1325" spans="2:2" x14ac:dyDescent="0.2">
      <c r="B1325" s="4"/>
    </row>
    <row r="1326" spans="2:2" x14ac:dyDescent="0.2">
      <c r="B1326" s="4"/>
    </row>
    <row r="1327" spans="2:2" x14ac:dyDescent="0.2">
      <c r="B1327" s="4"/>
    </row>
    <row r="1328" spans="2:2" x14ac:dyDescent="0.2">
      <c r="B1328" s="4"/>
    </row>
    <row r="1329" spans="2:2" x14ac:dyDescent="0.2">
      <c r="B1329" s="4"/>
    </row>
    <row r="1330" spans="2:2" x14ac:dyDescent="0.2">
      <c r="B1330" s="4"/>
    </row>
    <row r="1331" spans="2:2" x14ac:dyDescent="0.2">
      <c r="B1331" s="4"/>
    </row>
    <row r="1332" spans="2:2" x14ac:dyDescent="0.2">
      <c r="B1332" s="4"/>
    </row>
    <row r="1333" spans="2:2" x14ac:dyDescent="0.2">
      <c r="B1333" s="4"/>
    </row>
    <row r="1334" spans="2:2" x14ac:dyDescent="0.2">
      <c r="B1334" s="4"/>
    </row>
    <row r="1335" spans="2:2" x14ac:dyDescent="0.2">
      <c r="B1335" s="4"/>
    </row>
    <row r="1336" spans="2:2" x14ac:dyDescent="0.2">
      <c r="B1336" s="4"/>
    </row>
    <row r="1337" spans="2:2" x14ac:dyDescent="0.2">
      <c r="B1337" s="4"/>
    </row>
    <row r="1338" spans="2:2" x14ac:dyDescent="0.2">
      <c r="B1338" s="4"/>
    </row>
    <row r="1339" spans="2:2" x14ac:dyDescent="0.2">
      <c r="B1339" s="4"/>
    </row>
    <row r="1340" spans="2:2" x14ac:dyDescent="0.2">
      <c r="B1340" s="4"/>
    </row>
    <row r="1341" spans="2:2" x14ac:dyDescent="0.2">
      <c r="B1341" s="4"/>
    </row>
    <row r="1342" spans="2:2" x14ac:dyDescent="0.2">
      <c r="B1342" s="4"/>
    </row>
    <row r="1343" spans="2:2" x14ac:dyDescent="0.2">
      <c r="B1343" s="4"/>
    </row>
    <row r="1344" spans="2:2" x14ac:dyDescent="0.2">
      <c r="B1344" s="4"/>
    </row>
    <row r="1345" spans="2:2" x14ac:dyDescent="0.2">
      <c r="B1345" s="4"/>
    </row>
    <row r="1346" spans="2:2" x14ac:dyDescent="0.2">
      <c r="B1346" s="4"/>
    </row>
    <row r="1347" spans="2:2" x14ac:dyDescent="0.2">
      <c r="B1347" s="4"/>
    </row>
    <row r="1348" spans="2:2" x14ac:dyDescent="0.2">
      <c r="B1348" s="4"/>
    </row>
    <row r="1349" spans="2:2" x14ac:dyDescent="0.2">
      <c r="B1349" s="4"/>
    </row>
    <row r="1350" spans="2:2" x14ac:dyDescent="0.2">
      <c r="B1350" s="4"/>
    </row>
    <row r="1351" spans="2:2" x14ac:dyDescent="0.2">
      <c r="B1351" s="4"/>
    </row>
    <row r="1352" spans="2:2" x14ac:dyDescent="0.2">
      <c r="B1352" s="4"/>
    </row>
    <row r="1353" spans="2:2" x14ac:dyDescent="0.2">
      <c r="B1353" s="4"/>
    </row>
    <row r="1354" spans="2:2" x14ac:dyDescent="0.2">
      <c r="B1354" s="4"/>
    </row>
    <row r="1355" spans="2:2" x14ac:dyDescent="0.2">
      <c r="B1355" s="4"/>
    </row>
    <row r="1356" spans="2:2" x14ac:dyDescent="0.2">
      <c r="B1356" s="4"/>
    </row>
    <row r="1357" spans="2:2" x14ac:dyDescent="0.2">
      <c r="B1357" s="4"/>
    </row>
    <row r="1358" spans="2:2" x14ac:dyDescent="0.2">
      <c r="B1358" s="4"/>
    </row>
    <row r="1359" spans="2:2" x14ac:dyDescent="0.2">
      <c r="B1359" s="4"/>
    </row>
  </sheetData>
  <phoneticPr fontId="8" type="noConversion"/>
  <hyperlinks>
    <hyperlink ref="H3702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0"/>
  <sheetViews>
    <sheetView topLeftCell="A46" workbookViewId="0">
      <selection activeCell="A52" sqref="A52:D93"/>
    </sheetView>
  </sheetViews>
  <sheetFormatPr defaultRowHeight="12.75" x14ac:dyDescent="0.2"/>
  <cols>
    <col min="1" max="1" width="19.7109375" style="49" customWidth="1"/>
    <col min="2" max="2" width="4.42578125" style="10" customWidth="1"/>
    <col min="3" max="3" width="12.7109375" style="49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49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8" t="s">
        <v>78</v>
      </c>
      <c r="I1" s="50" t="s">
        <v>79</v>
      </c>
      <c r="J1" s="51" t="s">
        <v>80</v>
      </c>
    </row>
    <row r="2" spans="1:16" x14ac:dyDescent="0.2">
      <c r="I2" s="52" t="s">
        <v>81</v>
      </c>
      <c r="J2" s="53" t="s">
        <v>82</v>
      </c>
    </row>
    <row r="3" spans="1:16" x14ac:dyDescent="0.2">
      <c r="A3" s="54" t="s">
        <v>83</v>
      </c>
      <c r="I3" s="52" t="s">
        <v>84</v>
      </c>
      <c r="J3" s="53" t="s">
        <v>85</v>
      </c>
    </row>
    <row r="4" spans="1:16" x14ac:dyDescent="0.2">
      <c r="I4" s="52" t="s">
        <v>86</v>
      </c>
      <c r="J4" s="53" t="s">
        <v>85</v>
      </c>
    </row>
    <row r="5" spans="1:16" ht="13.5" thickBot="1" x14ac:dyDescent="0.25">
      <c r="I5" s="55" t="s">
        <v>87</v>
      </c>
      <c r="J5" s="56" t="s">
        <v>71</v>
      </c>
    </row>
    <row r="10" spans="1:16" ht="13.5" thickBot="1" x14ac:dyDescent="0.25"/>
    <row r="11" spans="1:16" ht="12.75" customHeight="1" thickBot="1" x14ac:dyDescent="0.25">
      <c r="A11" s="49" t="str">
        <f t="shared" ref="A11:A42" si="0">P11</f>
        <v> MSAI 31.23 </v>
      </c>
      <c r="B11" s="4" t="str">
        <f t="shared" ref="B11:B42" si="1">IF(H11=INT(H11),"I","II")</f>
        <v>I</v>
      </c>
      <c r="C11" s="49">
        <f t="shared" ref="C11:C42" si="2">1*G11</f>
        <v>36818.400000000001</v>
      </c>
      <c r="D11" s="10" t="str">
        <f t="shared" ref="D11:D42" si="3">VLOOKUP(F11,I$1:J$5,2,FALSE)</f>
        <v>vis</v>
      </c>
      <c r="E11" s="57">
        <f>VLOOKUP(C11,Active!C$21:E$972,3,FALSE)</f>
        <v>0</v>
      </c>
      <c r="F11" s="4" t="s">
        <v>87</v>
      </c>
      <c r="G11" s="10" t="str">
        <f t="shared" ref="G11:G42" si="4">MID(I11,3,LEN(I11)-3)</f>
        <v>36818.40</v>
      </c>
      <c r="H11" s="49">
        <f t="shared" ref="H11:H42" si="5">1*K11</f>
        <v>-9606</v>
      </c>
      <c r="I11" s="58" t="s">
        <v>118</v>
      </c>
      <c r="J11" s="59" t="s">
        <v>119</v>
      </c>
      <c r="K11" s="58">
        <v>-9606</v>
      </c>
      <c r="L11" s="58" t="s">
        <v>120</v>
      </c>
      <c r="M11" s="59" t="s">
        <v>91</v>
      </c>
      <c r="N11" s="59"/>
      <c r="O11" s="60" t="s">
        <v>92</v>
      </c>
      <c r="P11" s="60" t="s">
        <v>93</v>
      </c>
    </row>
    <row r="12" spans="1:16" ht="12.75" customHeight="1" thickBot="1" x14ac:dyDescent="0.25">
      <c r="A12" s="49" t="str">
        <f t="shared" si="0"/>
        <v> BBS 50 </v>
      </c>
      <c r="B12" s="4" t="str">
        <f t="shared" si="1"/>
        <v>I</v>
      </c>
      <c r="C12" s="49">
        <f t="shared" si="2"/>
        <v>44499.353000000003</v>
      </c>
      <c r="D12" s="10" t="str">
        <f t="shared" si="3"/>
        <v>vis</v>
      </c>
      <c r="E12" s="57">
        <f>VLOOKUP(C12,Active!C$21:E$972,3,FALSE)</f>
        <v>4704.99598777343</v>
      </c>
      <c r="F12" s="4" t="s">
        <v>87</v>
      </c>
      <c r="G12" s="10" t="str">
        <f t="shared" si="4"/>
        <v>44499.353</v>
      </c>
      <c r="H12" s="49">
        <f t="shared" si="5"/>
        <v>-4901</v>
      </c>
      <c r="I12" s="58" t="s">
        <v>134</v>
      </c>
      <c r="J12" s="59" t="s">
        <v>135</v>
      </c>
      <c r="K12" s="58">
        <v>-4901</v>
      </c>
      <c r="L12" s="58" t="s">
        <v>136</v>
      </c>
      <c r="M12" s="59" t="s">
        <v>124</v>
      </c>
      <c r="N12" s="59"/>
      <c r="O12" s="60" t="s">
        <v>125</v>
      </c>
      <c r="P12" s="60" t="s">
        <v>137</v>
      </c>
    </row>
    <row r="13" spans="1:16" ht="12.75" customHeight="1" thickBot="1" x14ac:dyDescent="0.25">
      <c r="A13" s="49" t="str">
        <f t="shared" si="0"/>
        <v> BBS 51 </v>
      </c>
      <c r="B13" s="4" t="str">
        <f t="shared" si="1"/>
        <v>I</v>
      </c>
      <c r="C13" s="49">
        <f t="shared" si="2"/>
        <v>44566.284</v>
      </c>
      <c r="D13" s="10" t="str">
        <f t="shared" si="3"/>
        <v>vis</v>
      </c>
      <c r="E13" s="57">
        <f>VLOOKUP(C13,Active!C$21:E$972,3,FALSE)</f>
        <v>4745.9948177959086</v>
      </c>
      <c r="F13" s="4" t="s">
        <v>87</v>
      </c>
      <c r="G13" s="10" t="str">
        <f t="shared" si="4"/>
        <v>44566.284</v>
      </c>
      <c r="H13" s="49">
        <f t="shared" si="5"/>
        <v>-4860</v>
      </c>
      <c r="I13" s="58" t="s">
        <v>138</v>
      </c>
      <c r="J13" s="59" t="s">
        <v>139</v>
      </c>
      <c r="K13" s="58">
        <v>-4860</v>
      </c>
      <c r="L13" s="58" t="s">
        <v>140</v>
      </c>
      <c r="M13" s="59" t="s">
        <v>124</v>
      </c>
      <c r="N13" s="59"/>
      <c r="O13" s="60" t="s">
        <v>125</v>
      </c>
      <c r="P13" s="60" t="s">
        <v>141</v>
      </c>
    </row>
    <row r="14" spans="1:16" ht="12.75" customHeight="1" thickBot="1" x14ac:dyDescent="0.25">
      <c r="A14" s="49" t="str">
        <f t="shared" si="0"/>
        <v> BBS 56 </v>
      </c>
      <c r="B14" s="4" t="str">
        <f t="shared" si="1"/>
        <v>I</v>
      </c>
      <c r="C14" s="49">
        <f t="shared" si="2"/>
        <v>44791.57</v>
      </c>
      <c r="D14" s="10" t="str">
        <f t="shared" si="3"/>
        <v>vis</v>
      </c>
      <c r="E14" s="57">
        <f>VLOOKUP(C14,Active!C$21:E$972,3,FALSE)</f>
        <v>4883.9945850255117</v>
      </c>
      <c r="F14" s="4" t="s">
        <v>87</v>
      </c>
      <c r="G14" s="10" t="str">
        <f t="shared" si="4"/>
        <v>44791.570</v>
      </c>
      <c r="H14" s="49">
        <f t="shared" si="5"/>
        <v>-4722</v>
      </c>
      <c r="I14" s="58" t="s">
        <v>142</v>
      </c>
      <c r="J14" s="59" t="s">
        <v>143</v>
      </c>
      <c r="K14" s="58">
        <v>-4722</v>
      </c>
      <c r="L14" s="58" t="s">
        <v>136</v>
      </c>
      <c r="M14" s="59" t="s">
        <v>124</v>
      </c>
      <c r="N14" s="59"/>
      <c r="O14" s="60" t="s">
        <v>125</v>
      </c>
      <c r="P14" s="60" t="s">
        <v>144</v>
      </c>
    </row>
    <row r="15" spans="1:16" ht="12.75" customHeight="1" thickBot="1" x14ac:dyDescent="0.25">
      <c r="A15" s="49" t="str">
        <f t="shared" si="0"/>
        <v> BBS 56 </v>
      </c>
      <c r="B15" s="4" t="str">
        <f t="shared" si="1"/>
        <v>I</v>
      </c>
      <c r="C15" s="49">
        <f t="shared" si="2"/>
        <v>44809.52</v>
      </c>
      <c r="D15" s="10" t="str">
        <f t="shared" si="3"/>
        <v>vis</v>
      </c>
      <c r="E15" s="57">
        <f>VLOOKUP(C15,Active!C$21:E$972,3,FALSE)</f>
        <v>4894.9899234920431</v>
      </c>
      <c r="F15" s="4" t="s">
        <v>87</v>
      </c>
      <c r="G15" s="10" t="str">
        <f t="shared" si="4"/>
        <v>44809.520</v>
      </c>
      <c r="H15" s="49">
        <f t="shared" si="5"/>
        <v>-4711</v>
      </c>
      <c r="I15" s="58" t="s">
        <v>145</v>
      </c>
      <c r="J15" s="59" t="s">
        <v>146</v>
      </c>
      <c r="K15" s="58">
        <v>-4711</v>
      </c>
      <c r="L15" s="58" t="s">
        <v>147</v>
      </c>
      <c r="M15" s="59" t="s">
        <v>124</v>
      </c>
      <c r="N15" s="59"/>
      <c r="O15" s="60" t="s">
        <v>148</v>
      </c>
      <c r="P15" s="60" t="s">
        <v>144</v>
      </c>
    </row>
    <row r="16" spans="1:16" ht="12.75" customHeight="1" thickBot="1" x14ac:dyDescent="0.25">
      <c r="A16" s="49" t="str">
        <f t="shared" si="0"/>
        <v> BBS 56 </v>
      </c>
      <c r="B16" s="4" t="str">
        <f t="shared" si="1"/>
        <v>I</v>
      </c>
      <c r="C16" s="49">
        <f t="shared" si="2"/>
        <v>44809.531999999999</v>
      </c>
      <c r="D16" s="10" t="str">
        <f t="shared" si="3"/>
        <v>vis</v>
      </c>
      <c r="E16" s="57">
        <f>VLOOKUP(C16,Active!C$21:E$972,3,FALSE)</f>
        <v>4894.9972741361453</v>
      </c>
      <c r="F16" s="4" t="s">
        <v>87</v>
      </c>
      <c r="G16" s="10" t="str">
        <f t="shared" si="4"/>
        <v>44809.532</v>
      </c>
      <c r="H16" s="49">
        <f t="shared" si="5"/>
        <v>-4711</v>
      </c>
      <c r="I16" s="58" t="s">
        <v>149</v>
      </c>
      <c r="J16" s="59" t="s">
        <v>150</v>
      </c>
      <c r="K16" s="58">
        <v>-4711</v>
      </c>
      <c r="L16" s="58" t="s">
        <v>151</v>
      </c>
      <c r="M16" s="59" t="s">
        <v>124</v>
      </c>
      <c r="N16" s="59"/>
      <c r="O16" s="60" t="s">
        <v>125</v>
      </c>
      <c r="P16" s="60" t="s">
        <v>144</v>
      </c>
    </row>
    <row r="17" spans="1:16" ht="12.75" customHeight="1" thickBot="1" x14ac:dyDescent="0.25">
      <c r="A17" s="49" t="str">
        <f t="shared" si="0"/>
        <v> BBS 56 </v>
      </c>
      <c r="B17" s="4" t="str">
        <f t="shared" si="1"/>
        <v>I</v>
      </c>
      <c r="C17" s="49">
        <f t="shared" si="2"/>
        <v>44871.555999999997</v>
      </c>
      <c r="D17" s="10" t="str">
        <f t="shared" si="3"/>
        <v>vis</v>
      </c>
      <c r="E17" s="57">
        <f>VLOOKUP(C17,Active!C$21:E$972,3,FALSE)</f>
        <v>4932.9903032753218</v>
      </c>
      <c r="F17" s="4" t="s">
        <v>87</v>
      </c>
      <c r="G17" s="10" t="str">
        <f t="shared" si="4"/>
        <v>44871.556</v>
      </c>
      <c r="H17" s="49">
        <f t="shared" si="5"/>
        <v>-4673</v>
      </c>
      <c r="I17" s="58" t="s">
        <v>152</v>
      </c>
      <c r="J17" s="59" t="s">
        <v>153</v>
      </c>
      <c r="K17" s="58">
        <v>-4673</v>
      </c>
      <c r="L17" s="58" t="s">
        <v>154</v>
      </c>
      <c r="M17" s="59" t="s">
        <v>124</v>
      </c>
      <c r="N17" s="59"/>
      <c r="O17" s="60" t="s">
        <v>125</v>
      </c>
      <c r="P17" s="60" t="s">
        <v>144</v>
      </c>
    </row>
    <row r="18" spans="1:16" ht="12.75" customHeight="1" thickBot="1" x14ac:dyDescent="0.25">
      <c r="A18" s="49" t="str">
        <f t="shared" si="0"/>
        <v> BBS 57 </v>
      </c>
      <c r="B18" s="4" t="str">
        <f t="shared" si="1"/>
        <v>I</v>
      </c>
      <c r="C18" s="49">
        <f t="shared" si="2"/>
        <v>44902.586000000003</v>
      </c>
      <c r="D18" s="10" t="str">
        <f t="shared" si="3"/>
        <v>vis</v>
      </c>
      <c r="E18" s="57">
        <f>VLOOKUP(C18,Active!C$21:E$972,3,FALSE)</f>
        <v>4951.9978438110647</v>
      </c>
      <c r="F18" s="4" t="s">
        <v>87</v>
      </c>
      <c r="G18" s="10" t="str">
        <f t="shared" si="4"/>
        <v>44902.586</v>
      </c>
      <c r="H18" s="49">
        <f t="shared" si="5"/>
        <v>-4654</v>
      </c>
      <c r="I18" s="58" t="s">
        <v>155</v>
      </c>
      <c r="J18" s="59" t="s">
        <v>156</v>
      </c>
      <c r="K18" s="58">
        <v>-4654</v>
      </c>
      <c r="L18" s="58" t="s">
        <v>157</v>
      </c>
      <c r="M18" s="59" t="s">
        <v>124</v>
      </c>
      <c r="N18" s="59"/>
      <c r="O18" s="60" t="s">
        <v>125</v>
      </c>
      <c r="P18" s="60" t="s">
        <v>158</v>
      </c>
    </row>
    <row r="19" spans="1:16" ht="12.75" customHeight="1" thickBot="1" x14ac:dyDescent="0.25">
      <c r="A19" s="49" t="str">
        <f t="shared" si="0"/>
        <v> BBS 59 </v>
      </c>
      <c r="B19" s="4" t="str">
        <f t="shared" si="1"/>
        <v>I</v>
      </c>
      <c r="C19" s="49">
        <f t="shared" si="2"/>
        <v>45010.328999999998</v>
      </c>
      <c r="D19" s="10" t="str">
        <f t="shared" si="3"/>
        <v>vis</v>
      </c>
      <c r="E19" s="57">
        <f>VLOOKUP(C19,Active!C$21:E$972,3,FALSE)</f>
        <v>5017.9962144182864</v>
      </c>
      <c r="F19" s="4" t="s">
        <v>87</v>
      </c>
      <c r="G19" s="10" t="str">
        <f t="shared" si="4"/>
        <v>45010.329</v>
      </c>
      <c r="H19" s="49">
        <f t="shared" si="5"/>
        <v>-4588</v>
      </c>
      <c r="I19" s="58" t="s">
        <v>159</v>
      </c>
      <c r="J19" s="59" t="s">
        <v>160</v>
      </c>
      <c r="K19" s="58">
        <v>-4588</v>
      </c>
      <c r="L19" s="58" t="s">
        <v>151</v>
      </c>
      <c r="M19" s="59" t="s">
        <v>124</v>
      </c>
      <c r="N19" s="59"/>
      <c r="O19" s="60" t="s">
        <v>125</v>
      </c>
      <c r="P19" s="60" t="s">
        <v>161</v>
      </c>
    </row>
    <row r="20" spans="1:16" ht="12.75" customHeight="1" thickBot="1" x14ac:dyDescent="0.25">
      <c r="A20" s="49" t="str">
        <f t="shared" si="0"/>
        <v> BBS 60 </v>
      </c>
      <c r="B20" s="4" t="str">
        <f t="shared" si="1"/>
        <v>I</v>
      </c>
      <c r="C20" s="49">
        <f t="shared" si="2"/>
        <v>45080.529000000002</v>
      </c>
      <c r="D20" s="10" t="str">
        <f t="shared" si="3"/>
        <v>vis</v>
      </c>
      <c r="E20" s="57">
        <f>VLOOKUP(C20,Active!C$21:E$972,3,FALSE)</f>
        <v>5060.9974824043966</v>
      </c>
      <c r="F20" s="4" t="s">
        <v>87</v>
      </c>
      <c r="G20" s="10" t="str">
        <f t="shared" si="4"/>
        <v>45080.529</v>
      </c>
      <c r="H20" s="49">
        <f t="shared" si="5"/>
        <v>-4545</v>
      </c>
      <c r="I20" s="58" t="s">
        <v>162</v>
      </c>
      <c r="J20" s="59" t="s">
        <v>163</v>
      </c>
      <c r="K20" s="58">
        <v>-4545</v>
      </c>
      <c r="L20" s="58" t="s">
        <v>157</v>
      </c>
      <c r="M20" s="59" t="s">
        <v>124</v>
      </c>
      <c r="N20" s="59"/>
      <c r="O20" s="60" t="s">
        <v>125</v>
      </c>
      <c r="P20" s="60" t="s">
        <v>164</v>
      </c>
    </row>
    <row r="21" spans="1:16" ht="12.75" customHeight="1" thickBot="1" x14ac:dyDescent="0.25">
      <c r="A21" s="49" t="str">
        <f t="shared" si="0"/>
        <v> BBS 60 </v>
      </c>
      <c r="B21" s="4" t="str">
        <f t="shared" si="1"/>
        <v>I</v>
      </c>
      <c r="C21" s="49">
        <f t="shared" si="2"/>
        <v>45111.553999999996</v>
      </c>
      <c r="D21" s="10" t="str">
        <f t="shared" si="3"/>
        <v>vis</v>
      </c>
      <c r="E21" s="57">
        <f>VLOOKUP(C21,Active!C$21:E$972,3,FALSE)</f>
        <v>5080.0019601717577</v>
      </c>
      <c r="F21" s="4" t="s">
        <v>87</v>
      </c>
      <c r="G21" s="10" t="str">
        <f t="shared" si="4"/>
        <v>45111.554</v>
      </c>
      <c r="H21" s="49">
        <f t="shared" si="5"/>
        <v>-4526</v>
      </c>
      <c r="I21" s="58" t="s">
        <v>165</v>
      </c>
      <c r="J21" s="59" t="s">
        <v>166</v>
      </c>
      <c r="K21" s="58">
        <v>-4526</v>
      </c>
      <c r="L21" s="58" t="s">
        <v>167</v>
      </c>
      <c r="M21" s="59" t="s">
        <v>124</v>
      </c>
      <c r="N21" s="59"/>
      <c r="O21" s="60" t="s">
        <v>125</v>
      </c>
      <c r="P21" s="60" t="s">
        <v>164</v>
      </c>
    </row>
    <row r="22" spans="1:16" ht="12.75" customHeight="1" thickBot="1" x14ac:dyDescent="0.25">
      <c r="A22" s="49" t="str">
        <f t="shared" si="0"/>
        <v> BBS 62 </v>
      </c>
      <c r="B22" s="4" t="str">
        <f t="shared" si="1"/>
        <v>I</v>
      </c>
      <c r="C22" s="49">
        <f t="shared" si="2"/>
        <v>45196.436000000002</v>
      </c>
      <c r="D22" s="10" t="str">
        <f t="shared" si="3"/>
        <v>vis</v>
      </c>
      <c r="E22" s="57">
        <f>VLOOKUP(C22,Active!C$21:E$972,3,FALSE)</f>
        <v>5131.9967412144497</v>
      </c>
      <c r="F22" s="4" t="s">
        <v>87</v>
      </c>
      <c r="G22" s="10" t="str">
        <f t="shared" si="4"/>
        <v>45196.436</v>
      </c>
      <c r="H22" s="49">
        <f t="shared" si="5"/>
        <v>-4474</v>
      </c>
      <c r="I22" s="58" t="s">
        <v>168</v>
      </c>
      <c r="J22" s="59" t="s">
        <v>169</v>
      </c>
      <c r="K22" s="58">
        <v>-4474</v>
      </c>
      <c r="L22" s="58" t="s">
        <v>157</v>
      </c>
      <c r="M22" s="59" t="s">
        <v>124</v>
      </c>
      <c r="N22" s="59"/>
      <c r="O22" s="60" t="s">
        <v>148</v>
      </c>
      <c r="P22" s="60" t="s">
        <v>170</v>
      </c>
    </row>
    <row r="23" spans="1:16" ht="12.75" customHeight="1" thickBot="1" x14ac:dyDescent="0.25">
      <c r="A23" s="49" t="str">
        <f t="shared" si="0"/>
        <v> BBS 62 </v>
      </c>
      <c r="B23" s="4" t="str">
        <f t="shared" si="1"/>
        <v>I</v>
      </c>
      <c r="C23" s="49">
        <f t="shared" si="2"/>
        <v>45196.436000000002</v>
      </c>
      <c r="D23" s="10" t="str">
        <f t="shared" si="3"/>
        <v>vis</v>
      </c>
      <c r="E23" s="57">
        <f>VLOOKUP(C23,Active!C$21:E$972,3,FALSE)</f>
        <v>5131.9967412144497</v>
      </c>
      <c r="F23" s="4" t="s">
        <v>87</v>
      </c>
      <c r="G23" s="10" t="str">
        <f t="shared" si="4"/>
        <v>45196.436</v>
      </c>
      <c r="H23" s="49">
        <f t="shared" si="5"/>
        <v>-4474</v>
      </c>
      <c r="I23" s="58" t="s">
        <v>168</v>
      </c>
      <c r="J23" s="59" t="s">
        <v>169</v>
      </c>
      <c r="K23" s="58">
        <v>-4474</v>
      </c>
      <c r="L23" s="58" t="s">
        <v>157</v>
      </c>
      <c r="M23" s="59" t="s">
        <v>124</v>
      </c>
      <c r="N23" s="59"/>
      <c r="O23" s="60" t="s">
        <v>125</v>
      </c>
      <c r="P23" s="60" t="s">
        <v>170</v>
      </c>
    </row>
    <row r="24" spans="1:16" ht="12.75" customHeight="1" thickBot="1" x14ac:dyDescent="0.25">
      <c r="A24" s="49" t="str">
        <f t="shared" si="0"/>
        <v> BBS 63 </v>
      </c>
      <c r="B24" s="4" t="str">
        <f t="shared" si="1"/>
        <v>I</v>
      </c>
      <c r="C24" s="49">
        <f t="shared" si="2"/>
        <v>45258.472000000002</v>
      </c>
      <c r="D24" s="10" t="str">
        <f t="shared" si="3"/>
        <v>vis</v>
      </c>
      <c r="E24" s="57">
        <f>VLOOKUP(C24,Active!C$21:E$972,3,FALSE)</f>
        <v>5169.9971209977275</v>
      </c>
      <c r="F24" s="4" t="s">
        <v>87</v>
      </c>
      <c r="G24" s="10" t="str">
        <f t="shared" si="4"/>
        <v>45258.472</v>
      </c>
      <c r="H24" s="49">
        <f t="shared" si="5"/>
        <v>-4436</v>
      </c>
      <c r="I24" s="58" t="s">
        <v>171</v>
      </c>
      <c r="J24" s="59" t="s">
        <v>172</v>
      </c>
      <c r="K24" s="58">
        <v>-4436</v>
      </c>
      <c r="L24" s="58" t="s">
        <v>173</v>
      </c>
      <c r="M24" s="59" t="s">
        <v>124</v>
      </c>
      <c r="N24" s="59"/>
      <c r="O24" s="60" t="s">
        <v>125</v>
      </c>
      <c r="P24" s="60" t="s">
        <v>174</v>
      </c>
    </row>
    <row r="25" spans="1:16" ht="12.75" customHeight="1" thickBot="1" x14ac:dyDescent="0.25">
      <c r="A25" s="49" t="str">
        <f t="shared" si="0"/>
        <v> BBS 63 </v>
      </c>
      <c r="B25" s="4" t="str">
        <f t="shared" si="1"/>
        <v>I</v>
      </c>
      <c r="C25" s="49">
        <f t="shared" si="2"/>
        <v>45258.474000000002</v>
      </c>
      <c r="D25" s="10" t="str">
        <f t="shared" si="3"/>
        <v>vis</v>
      </c>
      <c r="E25" s="57">
        <f>VLOOKUP(C25,Active!C$21:E$972,3,FALSE)</f>
        <v>5169.9983461050779</v>
      </c>
      <c r="F25" s="4" t="s">
        <v>87</v>
      </c>
      <c r="G25" s="10" t="str">
        <f t="shared" si="4"/>
        <v>45258.474</v>
      </c>
      <c r="H25" s="49">
        <f t="shared" si="5"/>
        <v>-4436</v>
      </c>
      <c r="I25" s="58" t="s">
        <v>175</v>
      </c>
      <c r="J25" s="59" t="s">
        <v>176</v>
      </c>
      <c r="K25" s="58">
        <v>-4436</v>
      </c>
      <c r="L25" s="58" t="s">
        <v>177</v>
      </c>
      <c r="M25" s="59" t="s">
        <v>124</v>
      </c>
      <c r="N25" s="59"/>
      <c r="O25" s="60" t="s">
        <v>178</v>
      </c>
      <c r="P25" s="60" t="s">
        <v>174</v>
      </c>
    </row>
    <row r="26" spans="1:16" ht="12.75" customHeight="1" thickBot="1" x14ac:dyDescent="0.25">
      <c r="A26" s="49" t="str">
        <f t="shared" si="0"/>
        <v> BBS 64 </v>
      </c>
      <c r="B26" s="4" t="str">
        <f t="shared" si="1"/>
        <v>I</v>
      </c>
      <c r="C26" s="49">
        <f t="shared" si="2"/>
        <v>45294.392999999996</v>
      </c>
      <c r="D26" s="10" t="str">
        <f t="shared" si="3"/>
        <v>vis</v>
      </c>
      <c r="E26" s="57">
        <f>VLOOKUP(C26,Active!C$21:E$972,3,FALSE)</f>
        <v>5192.0006615579659</v>
      </c>
      <c r="F26" s="4" t="s">
        <v>87</v>
      </c>
      <c r="G26" s="10" t="str">
        <f t="shared" si="4"/>
        <v>45294.393</v>
      </c>
      <c r="H26" s="49">
        <f t="shared" si="5"/>
        <v>-4414</v>
      </c>
      <c r="I26" s="58" t="s">
        <v>179</v>
      </c>
      <c r="J26" s="59" t="s">
        <v>180</v>
      </c>
      <c r="K26" s="58">
        <v>-4414</v>
      </c>
      <c r="L26" s="58" t="s">
        <v>181</v>
      </c>
      <c r="M26" s="59" t="s">
        <v>124</v>
      </c>
      <c r="N26" s="59"/>
      <c r="O26" s="60" t="s">
        <v>125</v>
      </c>
      <c r="P26" s="60" t="s">
        <v>182</v>
      </c>
    </row>
    <row r="27" spans="1:16" ht="12.75" customHeight="1" thickBot="1" x14ac:dyDescent="0.25">
      <c r="A27" s="49" t="str">
        <f t="shared" si="0"/>
        <v> BBS 69 </v>
      </c>
      <c r="B27" s="4" t="str">
        <f t="shared" si="1"/>
        <v>I</v>
      </c>
      <c r="C27" s="49">
        <f t="shared" si="2"/>
        <v>45635.587</v>
      </c>
      <c r="D27" s="10" t="str">
        <f t="shared" si="3"/>
        <v>vis</v>
      </c>
      <c r="E27" s="57">
        <f>VLOOKUP(C27,Active!C$21:E$972,3,FALSE)</f>
        <v>5401.0003001512996</v>
      </c>
      <c r="F27" s="4" t="s">
        <v>87</v>
      </c>
      <c r="G27" s="10" t="str">
        <f t="shared" si="4"/>
        <v>45635.587</v>
      </c>
      <c r="H27" s="49">
        <f t="shared" si="5"/>
        <v>-4205</v>
      </c>
      <c r="I27" s="58" t="s">
        <v>185</v>
      </c>
      <c r="J27" s="59" t="s">
        <v>186</v>
      </c>
      <c r="K27" s="58">
        <v>-4205</v>
      </c>
      <c r="L27" s="58" t="s">
        <v>187</v>
      </c>
      <c r="M27" s="59" t="s">
        <v>124</v>
      </c>
      <c r="N27" s="59"/>
      <c r="O27" s="60" t="s">
        <v>125</v>
      </c>
      <c r="P27" s="60" t="s">
        <v>188</v>
      </c>
    </row>
    <row r="28" spans="1:16" ht="12.75" customHeight="1" thickBot="1" x14ac:dyDescent="0.25">
      <c r="A28" s="49" t="str">
        <f t="shared" si="0"/>
        <v> BBS 70 </v>
      </c>
      <c r="B28" s="4" t="str">
        <f t="shared" si="1"/>
        <v>I</v>
      </c>
      <c r="C28" s="49">
        <f t="shared" si="2"/>
        <v>45725.375</v>
      </c>
      <c r="D28" s="10" t="str">
        <f t="shared" si="3"/>
        <v>vis</v>
      </c>
      <c r="E28" s="57">
        <f>VLOOKUP(C28,Active!C$21:E$972,3,FALSE)</f>
        <v>5456.0002695236162</v>
      </c>
      <c r="F28" s="4" t="s">
        <v>87</v>
      </c>
      <c r="G28" s="10" t="str">
        <f t="shared" si="4"/>
        <v>45725.375</v>
      </c>
      <c r="H28" s="49">
        <f t="shared" si="5"/>
        <v>-4150</v>
      </c>
      <c r="I28" s="58" t="s">
        <v>189</v>
      </c>
      <c r="J28" s="59" t="s">
        <v>190</v>
      </c>
      <c r="K28" s="58">
        <v>-4150</v>
      </c>
      <c r="L28" s="58" t="s">
        <v>191</v>
      </c>
      <c r="M28" s="59" t="s">
        <v>124</v>
      </c>
      <c r="N28" s="59"/>
      <c r="O28" s="60" t="s">
        <v>125</v>
      </c>
      <c r="P28" s="60" t="s">
        <v>192</v>
      </c>
    </row>
    <row r="29" spans="1:16" ht="12.75" customHeight="1" thickBot="1" x14ac:dyDescent="0.25">
      <c r="A29" s="49" t="str">
        <f t="shared" si="0"/>
        <v> BBS 73 </v>
      </c>
      <c r="B29" s="4" t="str">
        <f t="shared" si="1"/>
        <v>I</v>
      </c>
      <c r="C29" s="49">
        <f t="shared" si="2"/>
        <v>45893.519</v>
      </c>
      <c r="D29" s="10" t="str">
        <f t="shared" si="3"/>
        <v>vis</v>
      </c>
      <c r="E29" s="57">
        <f>VLOOKUP(C29,Active!C$21:E$972,3,FALSE)</f>
        <v>5558.9974946554685</v>
      </c>
      <c r="F29" s="4" t="s">
        <v>87</v>
      </c>
      <c r="G29" s="10" t="str">
        <f t="shared" si="4"/>
        <v>45893.519</v>
      </c>
      <c r="H29" s="49">
        <f t="shared" si="5"/>
        <v>-4047</v>
      </c>
      <c r="I29" s="58" t="s">
        <v>193</v>
      </c>
      <c r="J29" s="59" t="s">
        <v>194</v>
      </c>
      <c r="K29" s="58">
        <v>-4047</v>
      </c>
      <c r="L29" s="58" t="s">
        <v>195</v>
      </c>
      <c r="M29" s="59" t="s">
        <v>124</v>
      </c>
      <c r="N29" s="59"/>
      <c r="O29" s="60" t="s">
        <v>125</v>
      </c>
      <c r="P29" s="60" t="s">
        <v>196</v>
      </c>
    </row>
    <row r="30" spans="1:16" ht="12.75" customHeight="1" thickBot="1" x14ac:dyDescent="0.25">
      <c r="A30" s="49" t="str">
        <f t="shared" si="0"/>
        <v> BBS 73 </v>
      </c>
      <c r="B30" s="4" t="str">
        <f t="shared" si="1"/>
        <v>I</v>
      </c>
      <c r="C30" s="49">
        <f t="shared" si="2"/>
        <v>45906.584000000003</v>
      </c>
      <c r="D30" s="10" t="str">
        <f t="shared" si="3"/>
        <v>vis</v>
      </c>
      <c r="E30" s="57">
        <f>VLOOKUP(C30,Active!C$21:E$972,3,FALSE)</f>
        <v>5567.0005084195509</v>
      </c>
      <c r="F30" s="4" t="s">
        <v>87</v>
      </c>
      <c r="G30" s="10" t="str">
        <f t="shared" si="4"/>
        <v>45906.584</v>
      </c>
      <c r="H30" s="49">
        <f t="shared" si="5"/>
        <v>-4039</v>
      </c>
      <c r="I30" s="58" t="s">
        <v>197</v>
      </c>
      <c r="J30" s="59" t="s">
        <v>198</v>
      </c>
      <c r="K30" s="58">
        <v>-4039</v>
      </c>
      <c r="L30" s="58" t="s">
        <v>199</v>
      </c>
      <c r="M30" s="59" t="s">
        <v>124</v>
      </c>
      <c r="N30" s="59"/>
      <c r="O30" s="60" t="s">
        <v>125</v>
      </c>
      <c r="P30" s="60" t="s">
        <v>196</v>
      </c>
    </row>
    <row r="31" spans="1:16" ht="12.75" customHeight="1" thickBot="1" x14ac:dyDescent="0.25">
      <c r="A31" s="49" t="str">
        <f t="shared" si="0"/>
        <v> BBS 74 </v>
      </c>
      <c r="B31" s="4" t="str">
        <f t="shared" si="1"/>
        <v>I</v>
      </c>
      <c r="C31" s="49">
        <f t="shared" si="2"/>
        <v>46977.512000000002</v>
      </c>
      <c r="D31" s="10" t="str">
        <f t="shared" si="3"/>
        <v>vis</v>
      </c>
      <c r="E31" s="57">
        <f>VLOOKUP(C31,Active!C$21:E$972,3,FALSE)</f>
        <v>6223.0013904968437</v>
      </c>
      <c r="F31" s="4" t="s">
        <v>87</v>
      </c>
      <c r="G31" s="10" t="str">
        <f t="shared" si="4"/>
        <v>46977.512</v>
      </c>
      <c r="H31" s="49">
        <f t="shared" si="5"/>
        <v>-3383</v>
      </c>
      <c r="I31" s="58" t="s">
        <v>217</v>
      </c>
      <c r="J31" s="59" t="s">
        <v>218</v>
      </c>
      <c r="K31" s="58">
        <v>-3383</v>
      </c>
      <c r="L31" s="58" t="s">
        <v>219</v>
      </c>
      <c r="M31" s="59" t="s">
        <v>124</v>
      </c>
      <c r="N31" s="59"/>
      <c r="O31" s="60" t="s">
        <v>125</v>
      </c>
      <c r="P31" s="60" t="s">
        <v>220</v>
      </c>
    </row>
    <row r="32" spans="1:16" ht="12.75" customHeight="1" thickBot="1" x14ac:dyDescent="0.25">
      <c r="A32" s="49" t="str">
        <f t="shared" si="0"/>
        <v> BBS 90 </v>
      </c>
      <c r="B32" s="4" t="str">
        <f t="shared" si="1"/>
        <v>I</v>
      </c>
      <c r="C32" s="49">
        <f t="shared" si="2"/>
        <v>47524.402999999998</v>
      </c>
      <c r="D32" s="10" t="str">
        <f t="shared" si="3"/>
        <v>vis</v>
      </c>
      <c r="E32" s="57">
        <f>VLOOKUP(C32,Active!C$21:E$972,3,FALSE)</f>
        <v>6558.001482379892</v>
      </c>
      <c r="F32" s="4" t="s">
        <v>87</v>
      </c>
      <c r="G32" s="10" t="str">
        <f t="shared" si="4"/>
        <v>47524.403</v>
      </c>
      <c r="H32" s="49">
        <f t="shared" si="5"/>
        <v>-3048</v>
      </c>
      <c r="I32" s="58" t="s">
        <v>234</v>
      </c>
      <c r="J32" s="59" t="s">
        <v>235</v>
      </c>
      <c r="K32" s="58">
        <v>-3048</v>
      </c>
      <c r="L32" s="58" t="s">
        <v>236</v>
      </c>
      <c r="M32" s="59" t="s">
        <v>124</v>
      </c>
      <c r="N32" s="59"/>
      <c r="O32" s="60" t="s">
        <v>125</v>
      </c>
      <c r="P32" s="60" t="s">
        <v>237</v>
      </c>
    </row>
    <row r="33" spans="1:16" ht="12.75" customHeight="1" thickBot="1" x14ac:dyDescent="0.25">
      <c r="A33" s="49" t="str">
        <f t="shared" si="0"/>
        <v> BBS 92 </v>
      </c>
      <c r="B33" s="4" t="str">
        <f t="shared" si="1"/>
        <v>I</v>
      </c>
      <c r="C33" s="49">
        <f t="shared" si="2"/>
        <v>47692.542000000001</v>
      </c>
      <c r="D33" s="10" t="str">
        <f t="shared" si="3"/>
        <v>vis</v>
      </c>
      <c r="E33" s="57">
        <f>VLOOKUP(C33,Active!C$21:E$972,3,FALSE)</f>
        <v>6660.9956447433706</v>
      </c>
      <c r="F33" s="4" t="s">
        <v>87</v>
      </c>
      <c r="G33" s="10" t="str">
        <f t="shared" si="4"/>
        <v>47692.542</v>
      </c>
      <c r="H33" s="49">
        <f t="shared" si="5"/>
        <v>-2945</v>
      </c>
      <c r="I33" s="58" t="s">
        <v>238</v>
      </c>
      <c r="J33" s="59" t="s">
        <v>239</v>
      </c>
      <c r="K33" s="58">
        <v>-2945</v>
      </c>
      <c r="L33" s="58" t="s">
        <v>207</v>
      </c>
      <c r="M33" s="59" t="s">
        <v>124</v>
      </c>
      <c r="N33" s="59"/>
      <c r="O33" s="60" t="s">
        <v>125</v>
      </c>
      <c r="P33" s="60" t="s">
        <v>240</v>
      </c>
    </row>
    <row r="34" spans="1:16" ht="12.75" customHeight="1" thickBot="1" x14ac:dyDescent="0.25">
      <c r="A34" s="49" t="str">
        <f t="shared" si="0"/>
        <v> BBS 96 </v>
      </c>
      <c r="B34" s="4" t="str">
        <f t="shared" si="1"/>
        <v>I</v>
      </c>
      <c r="C34" s="49">
        <f t="shared" si="2"/>
        <v>48123.525999999998</v>
      </c>
      <c r="D34" s="10" t="str">
        <f t="shared" si="3"/>
        <v>vis</v>
      </c>
      <c r="E34" s="57">
        <f>VLOOKUP(C34,Active!C$21:E$972,3,FALSE)</f>
        <v>6924.9964778163667</v>
      </c>
      <c r="F34" s="4" t="s">
        <v>87</v>
      </c>
      <c r="G34" s="10" t="str">
        <f t="shared" si="4"/>
        <v>48123.526</v>
      </c>
      <c r="H34" s="49">
        <f t="shared" si="5"/>
        <v>-2681</v>
      </c>
      <c r="I34" s="58" t="s">
        <v>241</v>
      </c>
      <c r="J34" s="59" t="s">
        <v>242</v>
      </c>
      <c r="K34" s="58">
        <v>-2681</v>
      </c>
      <c r="L34" s="58" t="s">
        <v>219</v>
      </c>
      <c r="M34" s="59" t="s">
        <v>124</v>
      </c>
      <c r="N34" s="59"/>
      <c r="O34" s="60" t="s">
        <v>125</v>
      </c>
      <c r="P34" s="60" t="s">
        <v>243</v>
      </c>
    </row>
    <row r="35" spans="1:16" ht="12.75" customHeight="1" thickBot="1" x14ac:dyDescent="0.25">
      <c r="A35" s="49" t="str">
        <f t="shared" si="0"/>
        <v> BBS 99 </v>
      </c>
      <c r="B35" s="4" t="str">
        <f t="shared" si="1"/>
        <v>I</v>
      </c>
      <c r="C35" s="49">
        <f t="shared" si="2"/>
        <v>48621.442999999999</v>
      </c>
      <c r="D35" s="10" t="str">
        <f t="shared" si="3"/>
        <v>vis</v>
      </c>
      <c r="E35" s="57">
        <f>VLOOKUP(C35,Active!C$21:E$972,3,FALSE)</f>
        <v>7229.9973660191963</v>
      </c>
      <c r="F35" s="4" t="s">
        <v>87</v>
      </c>
      <c r="G35" s="10" t="str">
        <f t="shared" si="4"/>
        <v>48621.443</v>
      </c>
      <c r="H35" s="49">
        <f t="shared" si="5"/>
        <v>-2376</v>
      </c>
      <c r="I35" s="58" t="s">
        <v>244</v>
      </c>
      <c r="J35" s="59" t="s">
        <v>245</v>
      </c>
      <c r="K35" s="58">
        <v>-2376</v>
      </c>
      <c r="L35" s="58" t="s">
        <v>246</v>
      </c>
      <c r="M35" s="59" t="s">
        <v>124</v>
      </c>
      <c r="N35" s="59"/>
      <c r="O35" s="60" t="s">
        <v>125</v>
      </c>
      <c r="P35" s="60" t="s">
        <v>247</v>
      </c>
    </row>
    <row r="36" spans="1:16" ht="12.75" customHeight="1" thickBot="1" x14ac:dyDescent="0.25">
      <c r="A36" s="49" t="str">
        <f t="shared" si="0"/>
        <v> BBS 110 </v>
      </c>
      <c r="B36" s="4" t="str">
        <f t="shared" si="1"/>
        <v>I</v>
      </c>
      <c r="C36" s="49">
        <f t="shared" si="2"/>
        <v>49945.404000000002</v>
      </c>
      <c r="D36" s="10" t="str">
        <f t="shared" si="3"/>
        <v>vis</v>
      </c>
      <c r="E36" s="57">
        <f>VLOOKUP(C36,Active!C$21:E$972,3,FALSE)</f>
        <v>8040.9945421467564</v>
      </c>
      <c r="F36" s="4" t="s">
        <v>87</v>
      </c>
      <c r="G36" s="10" t="str">
        <f t="shared" si="4"/>
        <v>49945.404</v>
      </c>
      <c r="H36" s="49">
        <f t="shared" si="5"/>
        <v>-1565</v>
      </c>
      <c r="I36" s="58" t="s">
        <v>253</v>
      </c>
      <c r="J36" s="59" t="s">
        <v>254</v>
      </c>
      <c r="K36" s="58">
        <v>-1565</v>
      </c>
      <c r="L36" s="58" t="s">
        <v>255</v>
      </c>
      <c r="M36" s="59" t="s">
        <v>124</v>
      </c>
      <c r="N36" s="59"/>
      <c r="O36" s="60" t="s">
        <v>125</v>
      </c>
      <c r="P36" s="60" t="s">
        <v>256</v>
      </c>
    </row>
    <row r="37" spans="1:16" ht="12.75" customHeight="1" thickBot="1" x14ac:dyDescent="0.25">
      <c r="A37" s="49" t="str">
        <f t="shared" si="0"/>
        <v> BBS 112 </v>
      </c>
      <c r="B37" s="4" t="str">
        <f t="shared" si="1"/>
        <v>I</v>
      </c>
      <c r="C37" s="49">
        <f t="shared" si="2"/>
        <v>50061.307000000001</v>
      </c>
      <c r="D37" s="10" t="str">
        <f t="shared" si="3"/>
        <v>vis</v>
      </c>
      <c r="E37" s="57">
        <f>VLOOKUP(C37,Active!C$21:E$972,3,FALSE)</f>
        <v>8111.9913507421088</v>
      </c>
      <c r="F37" s="4" t="s">
        <v>87</v>
      </c>
      <c r="G37" s="10" t="str">
        <f t="shared" si="4"/>
        <v>50061.307</v>
      </c>
      <c r="H37" s="49">
        <f t="shared" si="5"/>
        <v>-1494</v>
      </c>
      <c r="I37" s="58" t="s">
        <v>257</v>
      </c>
      <c r="J37" s="59" t="s">
        <v>258</v>
      </c>
      <c r="K37" s="58">
        <v>-1494</v>
      </c>
      <c r="L37" s="58" t="s">
        <v>259</v>
      </c>
      <c r="M37" s="59" t="s">
        <v>260</v>
      </c>
      <c r="N37" s="59" t="s">
        <v>261</v>
      </c>
      <c r="O37" s="60" t="s">
        <v>262</v>
      </c>
      <c r="P37" s="60" t="s">
        <v>263</v>
      </c>
    </row>
    <row r="38" spans="1:16" ht="12.75" customHeight="1" thickBot="1" x14ac:dyDescent="0.25">
      <c r="A38" s="49" t="str">
        <f t="shared" si="0"/>
        <v> BBS 112 </v>
      </c>
      <c r="B38" s="4" t="str">
        <f t="shared" si="1"/>
        <v>I</v>
      </c>
      <c r="C38" s="49">
        <f t="shared" si="2"/>
        <v>50278.446000000004</v>
      </c>
      <c r="D38" s="10" t="str">
        <f t="shared" si="3"/>
        <v>vis</v>
      </c>
      <c r="E38" s="57">
        <f>VLOOKUP(C38,Active!C$21:E$972,3,FALSE)</f>
        <v>8245.0006431813599</v>
      </c>
      <c r="F38" s="4" t="s">
        <v>87</v>
      </c>
      <c r="G38" s="10" t="str">
        <f t="shared" si="4"/>
        <v>50278.446</v>
      </c>
      <c r="H38" s="49">
        <f t="shared" si="5"/>
        <v>-1361</v>
      </c>
      <c r="I38" s="58" t="s">
        <v>264</v>
      </c>
      <c r="J38" s="59" t="s">
        <v>265</v>
      </c>
      <c r="K38" s="58">
        <v>-1361</v>
      </c>
      <c r="L38" s="58" t="s">
        <v>266</v>
      </c>
      <c r="M38" s="59" t="s">
        <v>124</v>
      </c>
      <c r="N38" s="59"/>
      <c r="O38" s="60" t="s">
        <v>125</v>
      </c>
      <c r="P38" s="60" t="s">
        <v>263</v>
      </c>
    </row>
    <row r="39" spans="1:16" ht="12.75" customHeight="1" thickBot="1" x14ac:dyDescent="0.25">
      <c r="A39" s="49" t="str">
        <f t="shared" si="0"/>
        <v> BBS 114 </v>
      </c>
      <c r="B39" s="4" t="str">
        <f t="shared" si="1"/>
        <v>I</v>
      </c>
      <c r="C39" s="49">
        <f t="shared" si="2"/>
        <v>50425.364000000001</v>
      </c>
      <c r="D39" s="10" t="str">
        <f t="shared" si="3"/>
        <v>vis</v>
      </c>
      <c r="E39" s="57">
        <f>VLOOKUP(C39,Active!C$21:E$972,3,FALSE)</f>
        <v>8334.995804007327</v>
      </c>
      <c r="F39" s="4" t="s">
        <v>87</v>
      </c>
      <c r="G39" s="10" t="str">
        <f t="shared" si="4"/>
        <v>50425.364</v>
      </c>
      <c r="H39" s="49">
        <f t="shared" si="5"/>
        <v>-1271</v>
      </c>
      <c r="I39" s="58" t="s">
        <v>267</v>
      </c>
      <c r="J39" s="59" t="s">
        <v>268</v>
      </c>
      <c r="K39" s="58">
        <v>-1271</v>
      </c>
      <c r="L39" s="58" t="s">
        <v>269</v>
      </c>
      <c r="M39" s="59" t="s">
        <v>124</v>
      </c>
      <c r="N39" s="59"/>
      <c r="O39" s="60" t="s">
        <v>125</v>
      </c>
      <c r="P39" s="60" t="s">
        <v>270</v>
      </c>
    </row>
    <row r="40" spans="1:16" ht="12.75" customHeight="1" thickBot="1" x14ac:dyDescent="0.25">
      <c r="A40" s="49" t="str">
        <f t="shared" si="0"/>
        <v> BBS 116 </v>
      </c>
      <c r="B40" s="4" t="str">
        <f t="shared" si="1"/>
        <v>I</v>
      </c>
      <c r="C40" s="49">
        <f t="shared" si="2"/>
        <v>50727.375999999997</v>
      </c>
      <c r="D40" s="10" t="str">
        <f t="shared" si="3"/>
        <v>vis</v>
      </c>
      <c r="E40" s="57">
        <f>VLOOKUP(C40,Active!C$21:E$972,3,FALSE)</f>
        <v>8519.9943645061867</v>
      </c>
      <c r="F40" s="4" t="s">
        <v>87</v>
      </c>
      <c r="G40" s="10" t="str">
        <f t="shared" si="4"/>
        <v>50727.376</v>
      </c>
      <c r="H40" s="49">
        <f t="shared" si="5"/>
        <v>-1086</v>
      </c>
      <c r="I40" s="58" t="s">
        <v>271</v>
      </c>
      <c r="J40" s="59" t="s">
        <v>272</v>
      </c>
      <c r="K40" s="58">
        <v>-1086</v>
      </c>
      <c r="L40" s="58" t="s">
        <v>269</v>
      </c>
      <c r="M40" s="59" t="s">
        <v>124</v>
      </c>
      <c r="N40" s="59"/>
      <c r="O40" s="60" t="s">
        <v>273</v>
      </c>
      <c r="P40" s="60" t="s">
        <v>274</v>
      </c>
    </row>
    <row r="41" spans="1:16" ht="12.75" customHeight="1" thickBot="1" x14ac:dyDescent="0.25">
      <c r="A41" s="49" t="str">
        <f t="shared" si="0"/>
        <v> BBS 118 </v>
      </c>
      <c r="B41" s="4" t="str">
        <f t="shared" si="1"/>
        <v>I</v>
      </c>
      <c r="C41" s="49">
        <f t="shared" si="2"/>
        <v>50789.41</v>
      </c>
      <c r="D41" s="10" t="str">
        <f t="shared" si="3"/>
        <v>vis</v>
      </c>
      <c r="E41" s="57">
        <f>VLOOKUP(C41,Active!C$21:E$972,3,FALSE)</f>
        <v>8557.9935191821205</v>
      </c>
      <c r="F41" s="4" t="s">
        <v>87</v>
      </c>
      <c r="G41" s="10" t="str">
        <f t="shared" si="4"/>
        <v>50789.410</v>
      </c>
      <c r="H41" s="49">
        <f t="shared" si="5"/>
        <v>-1048</v>
      </c>
      <c r="I41" s="58" t="s">
        <v>275</v>
      </c>
      <c r="J41" s="59" t="s">
        <v>276</v>
      </c>
      <c r="K41" s="58">
        <v>-1048</v>
      </c>
      <c r="L41" s="58" t="s">
        <v>277</v>
      </c>
      <c r="M41" s="59" t="s">
        <v>260</v>
      </c>
      <c r="N41" s="59" t="s">
        <v>261</v>
      </c>
      <c r="O41" s="60" t="s">
        <v>262</v>
      </c>
      <c r="P41" s="60" t="s">
        <v>278</v>
      </c>
    </row>
    <row r="42" spans="1:16" ht="12.75" customHeight="1" thickBot="1" x14ac:dyDescent="0.25">
      <c r="A42" s="49" t="str">
        <f t="shared" si="0"/>
        <v>OEJV 0074 </v>
      </c>
      <c r="B42" s="4" t="str">
        <f t="shared" si="1"/>
        <v>I</v>
      </c>
      <c r="C42" s="49">
        <f t="shared" si="2"/>
        <v>51780.336629999998</v>
      </c>
      <c r="D42" s="10" t="str">
        <f t="shared" si="3"/>
        <v>vis</v>
      </c>
      <c r="E42" s="57">
        <f>VLOOKUP(C42,Active!C$21:E$972,3,FALSE)</f>
        <v>9164.9892680596113</v>
      </c>
      <c r="F42" s="4" t="s">
        <v>87</v>
      </c>
      <c r="G42" s="10" t="str">
        <f t="shared" si="4"/>
        <v>51780.33663</v>
      </c>
      <c r="H42" s="49">
        <f t="shared" si="5"/>
        <v>-441</v>
      </c>
      <c r="I42" s="58" t="s">
        <v>279</v>
      </c>
      <c r="J42" s="59" t="s">
        <v>280</v>
      </c>
      <c r="K42" s="58">
        <v>-441</v>
      </c>
      <c r="L42" s="58" t="s">
        <v>281</v>
      </c>
      <c r="M42" s="59" t="s">
        <v>282</v>
      </c>
      <c r="N42" s="59" t="s">
        <v>283</v>
      </c>
      <c r="O42" s="60" t="s">
        <v>284</v>
      </c>
      <c r="P42" s="61" t="s">
        <v>285</v>
      </c>
    </row>
    <row r="43" spans="1:16" ht="12.75" customHeight="1" thickBot="1" x14ac:dyDescent="0.25">
      <c r="A43" s="49" t="str">
        <f t="shared" ref="A43:A74" si="6">P43</f>
        <v>OEJV 0074 </v>
      </c>
      <c r="B43" s="4" t="str">
        <f t="shared" ref="B43:B74" si="7">IF(H43=INT(H43),"I","II")</f>
        <v>I</v>
      </c>
      <c r="C43" s="49">
        <f t="shared" ref="C43:C74" si="8">1*G43</f>
        <v>51878.284670000001</v>
      </c>
      <c r="D43" s="10" t="str">
        <f t="shared" ref="D43:D74" si="9">VLOOKUP(F43,I$1:J$5,2,FALSE)</f>
        <v>vis</v>
      </c>
      <c r="E43" s="57">
        <f>VLOOKUP(C43,Active!C$21:E$972,3,FALSE)</f>
        <v>9224.9876999222051</v>
      </c>
      <c r="F43" s="4" t="s">
        <v>87</v>
      </c>
      <c r="G43" s="10" t="str">
        <f t="shared" ref="G43:G74" si="10">MID(I43,3,LEN(I43)-3)</f>
        <v>51878.28467</v>
      </c>
      <c r="H43" s="49">
        <f t="shared" ref="H43:H74" si="11">1*K43</f>
        <v>-381</v>
      </c>
      <c r="I43" s="58" t="s">
        <v>290</v>
      </c>
      <c r="J43" s="59" t="s">
        <v>291</v>
      </c>
      <c r="K43" s="58">
        <v>-381</v>
      </c>
      <c r="L43" s="58" t="s">
        <v>292</v>
      </c>
      <c r="M43" s="59" t="s">
        <v>282</v>
      </c>
      <c r="N43" s="59" t="s">
        <v>283</v>
      </c>
      <c r="O43" s="60" t="s">
        <v>284</v>
      </c>
      <c r="P43" s="61" t="s">
        <v>285</v>
      </c>
    </row>
    <row r="44" spans="1:16" ht="12.75" customHeight="1" thickBot="1" x14ac:dyDescent="0.25">
      <c r="A44" s="49" t="str">
        <f t="shared" si="6"/>
        <v>IBVS 5603 </v>
      </c>
      <c r="B44" s="4" t="str">
        <f t="shared" si="7"/>
        <v>I</v>
      </c>
      <c r="C44" s="49">
        <f t="shared" si="8"/>
        <v>53329.576800000003</v>
      </c>
      <c r="D44" s="10" t="str">
        <f t="shared" si="9"/>
        <v>vis</v>
      </c>
      <c r="E44" s="57">
        <f>VLOOKUP(C44,Active!C$21:E$972,3,FALSE)</f>
        <v>10113.982027675176</v>
      </c>
      <c r="F44" s="4" t="s">
        <v>87</v>
      </c>
      <c r="G44" s="10" t="str">
        <f t="shared" si="10"/>
        <v>53329.5768</v>
      </c>
      <c r="H44" s="49">
        <f t="shared" si="11"/>
        <v>508</v>
      </c>
      <c r="I44" s="58" t="s">
        <v>312</v>
      </c>
      <c r="J44" s="59" t="s">
        <v>313</v>
      </c>
      <c r="K44" s="58">
        <v>508</v>
      </c>
      <c r="L44" s="58" t="s">
        <v>314</v>
      </c>
      <c r="M44" s="59" t="s">
        <v>260</v>
      </c>
      <c r="N44" s="59" t="s">
        <v>261</v>
      </c>
      <c r="O44" s="60" t="s">
        <v>315</v>
      </c>
      <c r="P44" s="61" t="s">
        <v>316</v>
      </c>
    </row>
    <row r="45" spans="1:16" ht="12.75" customHeight="1" thickBot="1" x14ac:dyDescent="0.25">
      <c r="A45" s="49" t="str">
        <f t="shared" si="6"/>
        <v>BAVM 178 </v>
      </c>
      <c r="B45" s="4" t="str">
        <f t="shared" si="7"/>
        <v>I</v>
      </c>
      <c r="C45" s="49">
        <f t="shared" si="8"/>
        <v>53618.529799999997</v>
      </c>
      <c r="D45" s="10" t="str">
        <f t="shared" si="9"/>
        <v>vis</v>
      </c>
      <c r="E45" s="57">
        <f>VLOOKUP(C45,Active!C$21:E$972,3,FALSE)</f>
        <v>10290.981249732005</v>
      </c>
      <c r="F45" s="4" t="s">
        <v>87</v>
      </c>
      <c r="G45" s="10" t="str">
        <f t="shared" si="10"/>
        <v>53618.5298</v>
      </c>
      <c r="H45" s="49">
        <f t="shared" si="11"/>
        <v>685</v>
      </c>
      <c r="I45" s="58" t="s">
        <v>317</v>
      </c>
      <c r="J45" s="59" t="s">
        <v>318</v>
      </c>
      <c r="K45" s="58">
        <v>685</v>
      </c>
      <c r="L45" s="58" t="s">
        <v>319</v>
      </c>
      <c r="M45" s="59" t="s">
        <v>282</v>
      </c>
      <c r="N45" s="59" t="s">
        <v>320</v>
      </c>
      <c r="O45" s="60" t="s">
        <v>321</v>
      </c>
      <c r="P45" s="61" t="s">
        <v>322</v>
      </c>
    </row>
    <row r="46" spans="1:16" ht="12.75" customHeight="1" thickBot="1" x14ac:dyDescent="0.25">
      <c r="A46" s="49" t="str">
        <f t="shared" si="6"/>
        <v>BAVM 183 </v>
      </c>
      <c r="B46" s="4" t="str">
        <f t="shared" si="7"/>
        <v>I</v>
      </c>
      <c r="C46" s="49">
        <f t="shared" si="8"/>
        <v>54026.655299999999</v>
      </c>
      <c r="D46" s="10" t="str">
        <f t="shared" si="9"/>
        <v>vis</v>
      </c>
      <c r="E46" s="57">
        <f>VLOOKUP(C46,Active!C$21:E$972,3,FALSE)</f>
        <v>10540.980024624656</v>
      </c>
      <c r="F46" s="4" t="s">
        <v>87</v>
      </c>
      <c r="G46" s="10" t="str">
        <f t="shared" si="10"/>
        <v>54026.6553</v>
      </c>
      <c r="H46" s="49">
        <f t="shared" si="11"/>
        <v>935</v>
      </c>
      <c r="I46" s="58" t="s">
        <v>323</v>
      </c>
      <c r="J46" s="59" t="s">
        <v>324</v>
      </c>
      <c r="K46" s="58" t="s">
        <v>325</v>
      </c>
      <c r="L46" s="58" t="s">
        <v>326</v>
      </c>
      <c r="M46" s="59" t="s">
        <v>282</v>
      </c>
      <c r="N46" s="59" t="s">
        <v>320</v>
      </c>
      <c r="O46" s="60" t="s">
        <v>321</v>
      </c>
      <c r="P46" s="61" t="s">
        <v>327</v>
      </c>
    </row>
    <row r="47" spans="1:16" ht="12.75" customHeight="1" thickBot="1" x14ac:dyDescent="0.25">
      <c r="A47" s="49" t="str">
        <f t="shared" si="6"/>
        <v>BAVM 215 </v>
      </c>
      <c r="B47" s="4" t="str">
        <f t="shared" si="7"/>
        <v>I</v>
      </c>
      <c r="C47" s="49">
        <f t="shared" si="8"/>
        <v>55386.523999999998</v>
      </c>
      <c r="D47" s="10" t="str">
        <f t="shared" si="9"/>
        <v>vis</v>
      </c>
      <c r="E47" s="57">
        <f>VLOOKUP(C47,Active!C$21:E$972,3,FALSE)</f>
        <v>11373.972594348577</v>
      </c>
      <c r="F47" s="4" t="s">
        <v>87</v>
      </c>
      <c r="G47" s="10" t="str">
        <f t="shared" si="10"/>
        <v>55386.5240</v>
      </c>
      <c r="H47" s="49">
        <f t="shared" si="11"/>
        <v>1768</v>
      </c>
      <c r="I47" s="58" t="s">
        <v>333</v>
      </c>
      <c r="J47" s="59" t="s">
        <v>334</v>
      </c>
      <c r="K47" s="58" t="s">
        <v>335</v>
      </c>
      <c r="L47" s="58" t="s">
        <v>336</v>
      </c>
      <c r="M47" s="59" t="s">
        <v>282</v>
      </c>
      <c r="N47" s="59" t="s">
        <v>320</v>
      </c>
      <c r="O47" s="60" t="s">
        <v>321</v>
      </c>
      <c r="P47" s="61" t="s">
        <v>337</v>
      </c>
    </row>
    <row r="48" spans="1:16" ht="12.75" customHeight="1" thickBot="1" x14ac:dyDescent="0.25">
      <c r="A48" s="49" t="str">
        <f t="shared" si="6"/>
        <v>OEJV 0160 </v>
      </c>
      <c r="B48" s="4" t="str">
        <f t="shared" si="7"/>
        <v>II</v>
      </c>
      <c r="C48" s="49">
        <f t="shared" si="8"/>
        <v>55795.463949999998</v>
      </c>
      <c r="D48" s="10" t="str">
        <f t="shared" si="9"/>
        <v>CCD</v>
      </c>
      <c r="E48" s="57">
        <f>VLOOKUP(C48,Active!C$21:E$972,3,FALSE)</f>
        <v>11624.470263581845</v>
      </c>
      <c r="F48" s="4" t="str">
        <f>LEFT(M48,1)</f>
        <v>C</v>
      </c>
      <c r="G48" s="10" t="str">
        <f t="shared" si="10"/>
        <v>55795.46395</v>
      </c>
      <c r="H48" s="49">
        <f t="shared" si="11"/>
        <v>2018.5</v>
      </c>
      <c r="I48" s="58" t="s">
        <v>338</v>
      </c>
      <c r="J48" s="59" t="s">
        <v>339</v>
      </c>
      <c r="K48" s="58" t="s">
        <v>340</v>
      </c>
      <c r="L48" s="58" t="s">
        <v>341</v>
      </c>
      <c r="M48" s="59" t="s">
        <v>282</v>
      </c>
      <c r="N48" s="59" t="s">
        <v>79</v>
      </c>
      <c r="O48" s="60" t="s">
        <v>342</v>
      </c>
      <c r="P48" s="61" t="s">
        <v>343</v>
      </c>
    </row>
    <row r="49" spans="1:16" ht="12.75" customHeight="1" thickBot="1" x14ac:dyDescent="0.25">
      <c r="A49" s="49" t="str">
        <f t="shared" si="6"/>
        <v>BAVM 231 </v>
      </c>
      <c r="B49" s="4" t="str">
        <f t="shared" si="7"/>
        <v>II</v>
      </c>
      <c r="C49" s="49">
        <f t="shared" si="8"/>
        <v>56159.511400000003</v>
      </c>
      <c r="D49" s="10" t="str">
        <f t="shared" si="9"/>
        <v>CCD</v>
      </c>
      <c r="E49" s="57">
        <f>VLOOKUP(C49,Active!C$21:E$972,3,FALSE)</f>
        <v>11847.468866959469</v>
      </c>
      <c r="F49" s="4" t="str">
        <f>LEFT(M49,1)</f>
        <v>C</v>
      </c>
      <c r="G49" s="10" t="str">
        <f t="shared" si="10"/>
        <v>56159.5114</v>
      </c>
      <c r="H49" s="49">
        <f t="shared" si="11"/>
        <v>2241.5</v>
      </c>
      <c r="I49" s="58" t="s">
        <v>344</v>
      </c>
      <c r="J49" s="59" t="s">
        <v>345</v>
      </c>
      <c r="K49" s="58" t="s">
        <v>346</v>
      </c>
      <c r="L49" s="58" t="s">
        <v>347</v>
      </c>
      <c r="M49" s="59" t="s">
        <v>282</v>
      </c>
      <c r="N49" s="59" t="s">
        <v>320</v>
      </c>
      <c r="O49" s="60" t="s">
        <v>321</v>
      </c>
      <c r="P49" s="61" t="s">
        <v>348</v>
      </c>
    </row>
    <row r="50" spans="1:16" ht="12.75" customHeight="1" thickBot="1" x14ac:dyDescent="0.25">
      <c r="A50" s="49" t="str">
        <f t="shared" si="6"/>
        <v>OEJV 0160 </v>
      </c>
      <c r="B50" s="4" t="str">
        <f t="shared" si="7"/>
        <v>I</v>
      </c>
      <c r="C50" s="49">
        <f t="shared" si="8"/>
        <v>56212.56566</v>
      </c>
      <c r="D50" s="10" t="str">
        <f t="shared" si="9"/>
        <v>CCD</v>
      </c>
      <c r="E50" s="57">
        <f>VLOOKUP(C50,Active!C$21:E$972,3,FALSE)</f>
        <v>11879.967448897709</v>
      </c>
      <c r="F50" s="4" t="str">
        <f>LEFT(M50,1)</f>
        <v>C</v>
      </c>
      <c r="G50" s="10" t="str">
        <f t="shared" si="10"/>
        <v>56212.56566</v>
      </c>
      <c r="H50" s="49">
        <f t="shared" si="11"/>
        <v>2274</v>
      </c>
      <c r="I50" s="58" t="s">
        <v>349</v>
      </c>
      <c r="J50" s="59" t="s">
        <v>350</v>
      </c>
      <c r="K50" s="58" t="s">
        <v>351</v>
      </c>
      <c r="L50" s="58" t="s">
        <v>352</v>
      </c>
      <c r="M50" s="59" t="s">
        <v>282</v>
      </c>
      <c r="N50" s="59" t="s">
        <v>79</v>
      </c>
      <c r="O50" s="60" t="s">
        <v>342</v>
      </c>
      <c r="P50" s="61" t="s">
        <v>343</v>
      </c>
    </row>
    <row r="51" spans="1:16" ht="12.75" customHeight="1" thickBot="1" x14ac:dyDescent="0.25">
      <c r="A51" s="49" t="str">
        <f t="shared" si="6"/>
        <v>IBVS 6042 </v>
      </c>
      <c r="B51" s="4" t="str">
        <f t="shared" si="7"/>
        <v>I</v>
      </c>
      <c r="C51" s="49">
        <f t="shared" si="8"/>
        <v>56238.6878</v>
      </c>
      <c r="D51" s="10" t="str">
        <f t="shared" si="9"/>
        <v>CCD</v>
      </c>
      <c r="E51" s="57">
        <f>VLOOKUP(C51,Active!C$21:E$972,3,FALSE)</f>
        <v>11895.968661753986</v>
      </c>
      <c r="F51" s="4" t="str">
        <f>LEFT(M51,1)</f>
        <v>C</v>
      </c>
      <c r="G51" s="10" t="str">
        <f t="shared" si="10"/>
        <v>56238.6878</v>
      </c>
      <c r="H51" s="49">
        <f t="shared" si="11"/>
        <v>2290</v>
      </c>
      <c r="I51" s="58" t="s">
        <v>353</v>
      </c>
      <c r="J51" s="59" t="s">
        <v>354</v>
      </c>
      <c r="K51" s="58" t="s">
        <v>355</v>
      </c>
      <c r="L51" s="58" t="s">
        <v>310</v>
      </c>
      <c r="M51" s="59" t="s">
        <v>282</v>
      </c>
      <c r="N51" s="59" t="s">
        <v>87</v>
      </c>
      <c r="O51" s="60" t="s">
        <v>304</v>
      </c>
      <c r="P51" s="61" t="s">
        <v>356</v>
      </c>
    </row>
    <row r="52" spans="1:16" ht="12.75" customHeight="1" thickBot="1" x14ac:dyDescent="0.25">
      <c r="A52" s="49" t="str">
        <f t="shared" si="6"/>
        <v> MSAI 31.23 </v>
      </c>
      <c r="B52" s="4" t="str">
        <f t="shared" si="7"/>
        <v>I</v>
      </c>
      <c r="C52" s="49">
        <f t="shared" si="8"/>
        <v>35747.43</v>
      </c>
      <c r="D52" s="10" t="str">
        <f t="shared" si="9"/>
        <v>vis</v>
      </c>
      <c r="E52" s="57">
        <f>VLOOKUP(C52,Active!C$21:E$972,3,FALSE)</f>
        <v>-656.02660933164339</v>
      </c>
      <c r="F52" s="4" t="s">
        <v>87</v>
      </c>
      <c r="G52" s="10" t="str">
        <f t="shared" si="10"/>
        <v>35747.43</v>
      </c>
      <c r="H52" s="49">
        <f t="shared" si="11"/>
        <v>-10262</v>
      </c>
      <c r="I52" s="58" t="s">
        <v>88</v>
      </c>
      <c r="J52" s="59" t="s">
        <v>89</v>
      </c>
      <c r="K52" s="58">
        <v>-10262</v>
      </c>
      <c r="L52" s="58" t="s">
        <v>90</v>
      </c>
      <c r="M52" s="59" t="s">
        <v>91</v>
      </c>
      <c r="N52" s="59"/>
      <c r="O52" s="60" t="s">
        <v>92</v>
      </c>
      <c r="P52" s="60" t="s">
        <v>93</v>
      </c>
    </row>
    <row r="53" spans="1:16" ht="12.75" customHeight="1" thickBot="1" x14ac:dyDescent="0.25">
      <c r="A53" s="49" t="str">
        <f t="shared" si="6"/>
        <v> MSAI 31.23 </v>
      </c>
      <c r="B53" s="4" t="str">
        <f t="shared" si="7"/>
        <v>I</v>
      </c>
      <c r="C53" s="49">
        <f t="shared" si="8"/>
        <v>36072.370000000003</v>
      </c>
      <c r="D53" s="10" t="str">
        <f t="shared" si="9"/>
        <v>vis</v>
      </c>
      <c r="E53" s="57">
        <f>VLOOKUP(C53,Active!C$21:E$972,3,FALSE)</f>
        <v>-456.98341817201663</v>
      </c>
      <c r="F53" s="4" t="s">
        <v>87</v>
      </c>
      <c r="G53" s="10" t="str">
        <f t="shared" si="10"/>
        <v>36072.37</v>
      </c>
      <c r="H53" s="49">
        <f t="shared" si="11"/>
        <v>-10063</v>
      </c>
      <c r="I53" s="58" t="s">
        <v>94</v>
      </c>
      <c r="J53" s="59" t="s">
        <v>95</v>
      </c>
      <c r="K53" s="58">
        <v>-10063</v>
      </c>
      <c r="L53" s="58" t="s">
        <v>96</v>
      </c>
      <c r="M53" s="59" t="s">
        <v>91</v>
      </c>
      <c r="N53" s="59"/>
      <c r="O53" s="60" t="s">
        <v>92</v>
      </c>
      <c r="P53" s="60" t="s">
        <v>93</v>
      </c>
    </row>
    <row r="54" spans="1:16" ht="12.75" customHeight="1" thickBot="1" x14ac:dyDescent="0.25">
      <c r="A54" s="49" t="str">
        <f t="shared" si="6"/>
        <v> MSAI 31.23 </v>
      </c>
      <c r="B54" s="4" t="str">
        <f t="shared" si="7"/>
        <v>I</v>
      </c>
      <c r="C54" s="49">
        <f t="shared" si="8"/>
        <v>36080.44</v>
      </c>
      <c r="D54" s="10" t="str">
        <f t="shared" si="9"/>
        <v>vis</v>
      </c>
      <c r="E54" s="57">
        <f>VLOOKUP(C54,Active!C$21:E$972,3,FALSE)</f>
        <v>-452.04011001463954</v>
      </c>
      <c r="F54" s="4" t="s">
        <v>87</v>
      </c>
      <c r="G54" s="10" t="str">
        <f t="shared" si="10"/>
        <v>36080.44</v>
      </c>
      <c r="H54" s="49">
        <f t="shared" si="11"/>
        <v>-10058</v>
      </c>
      <c r="I54" s="58" t="s">
        <v>97</v>
      </c>
      <c r="J54" s="59" t="s">
        <v>98</v>
      </c>
      <c r="K54" s="58">
        <v>-10058</v>
      </c>
      <c r="L54" s="58" t="s">
        <v>99</v>
      </c>
      <c r="M54" s="59" t="s">
        <v>91</v>
      </c>
      <c r="N54" s="59"/>
      <c r="O54" s="60" t="s">
        <v>92</v>
      </c>
      <c r="P54" s="60" t="s">
        <v>93</v>
      </c>
    </row>
    <row r="55" spans="1:16" ht="12.75" customHeight="1" thickBot="1" x14ac:dyDescent="0.25">
      <c r="A55" s="49" t="str">
        <f t="shared" si="6"/>
        <v> MSAI 31.23 </v>
      </c>
      <c r="B55" s="4" t="str">
        <f t="shared" si="7"/>
        <v>I</v>
      </c>
      <c r="C55" s="49">
        <f t="shared" si="8"/>
        <v>36436.36</v>
      </c>
      <c r="D55" s="10" t="str">
        <f t="shared" si="9"/>
        <v>vis</v>
      </c>
      <c r="E55" s="57">
        <f>VLOOKUP(C55,Active!C$21:E$972,3,FALSE)</f>
        <v>-234.02000600302657</v>
      </c>
      <c r="F55" s="4" t="s">
        <v>87</v>
      </c>
      <c r="G55" s="10" t="str">
        <f t="shared" si="10"/>
        <v>36436.36</v>
      </c>
      <c r="H55" s="49">
        <f t="shared" si="11"/>
        <v>-9840</v>
      </c>
      <c r="I55" s="58" t="s">
        <v>100</v>
      </c>
      <c r="J55" s="59" t="s">
        <v>101</v>
      </c>
      <c r="K55" s="58">
        <v>-9840</v>
      </c>
      <c r="L55" s="58" t="s">
        <v>102</v>
      </c>
      <c r="M55" s="59" t="s">
        <v>91</v>
      </c>
      <c r="N55" s="59"/>
      <c r="O55" s="60" t="s">
        <v>92</v>
      </c>
      <c r="P55" s="60" t="s">
        <v>93</v>
      </c>
    </row>
    <row r="56" spans="1:16" ht="12.75" customHeight="1" thickBot="1" x14ac:dyDescent="0.25">
      <c r="A56" s="49" t="str">
        <f t="shared" si="6"/>
        <v> MSAI 31.23 </v>
      </c>
      <c r="B56" s="4" t="str">
        <f t="shared" si="7"/>
        <v>I</v>
      </c>
      <c r="C56" s="49">
        <f t="shared" si="8"/>
        <v>36454.400000000001</v>
      </c>
      <c r="D56" s="10" t="str">
        <f t="shared" si="9"/>
        <v>vis</v>
      </c>
      <c r="E56" s="57">
        <f>VLOOKUP(C56,Active!C$21:E$972,3,FALSE)</f>
        <v>-222.96953770574149</v>
      </c>
      <c r="F56" s="4" t="s">
        <v>87</v>
      </c>
      <c r="G56" s="10" t="str">
        <f t="shared" si="10"/>
        <v>36454.40</v>
      </c>
      <c r="H56" s="49">
        <f t="shared" si="11"/>
        <v>-9829</v>
      </c>
      <c r="I56" s="58" t="s">
        <v>103</v>
      </c>
      <c r="J56" s="59" t="s">
        <v>104</v>
      </c>
      <c r="K56" s="58">
        <v>-9829</v>
      </c>
      <c r="L56" s="58" t="s">
        <v>105</v>
      </c>
      <c r="M56" s="59" t="s">
        <v>91</v>
      </c>
      <c r="N56" s="59"/>
      <c r="O56" s="60" t="s">
        <v>92</v>
      </c>
      <c r="P56" s="60" t="s">
        <v>93</v>
      </c>
    </row>
    <row r="57" spans="1:16" ht="12.75" customHeight="1" thickBot="1" x14ac:dyDescent="0.25">
      <c r="A57" s="49" t="str">
        <f t="shared" si="6"/>
        <v> MSAI 31.23 </v>
      </c>
      <c r="B57" s="4" t="str">
        <f t="shared" si="7"/>
        <v>I</v>
      </c>
      <c r="C57" s="49">
        <f t="shared" si="8"/>
        <v>36544.21</v>
      </c>
      <c r="D57" s="10" t="str">
        <f t="shared" si="9"/>
        <v>vis</v>
      </c>
      <c r="E57" s="57">
        <f>VLOOKUP(C57,Active!C$21:E$972,3,FALSE)</f>
        <v>-167.9560921525763</v>
      </c>
      <c r="F57" s="4" t="s">
        <v>87</v>
      </c>
      <c r="G57" s="10" t="str">
        <f t="shared" si="10"/>
        <v>36544.21</v>
      </c>
      <c r="H57" s="49">
        <f t="shared" si="11"/>
        <v>-9774</v>
      </c>
      <c r="I57" s="58" t="s">
        <v>106</v>
      </c>
      <c r="J57" s="59" t="s">
        <v>107</v>
      </c>
      <c r="K57" s="58">
        <v>-9774</v>
      </c>
      <c r="L57" s="58" t="s">
        <v>108</v>
      </c>
      <c r="M57" s="59" t="s">
        <v>91</v>
      </c>
      <c r="N57" s="59"/>
      <c r="O57" s="60" t="s">
        <v>92</v>
      </c>
      <c r="P57" s="60" t="s">
        <v>93</v>
      </c>
    </row>
    <row r="58" spans="1:16" ht="12.75" customHeight="1" thickBot="1" x14ac:dyDescent="0.25">
      <c r="A58" s="49" t="str">
        <f t="shared" si="6"/>
        <v> MSAI 31.23 </v>
      </c>
      <c r="B58" s="4" t="str">
        <f t="shared" si="7"/>
        <v>I</v>
      </c>
      <c r="C58" s="49">
        <f t="shared" si="8"/>
        <v>36570.25</v>
      </c>
      <c r="D58" s="10" t="str">
        <f t="shared" si="9"/>
        <v>vis</v>
      </c>
      <c r="E58" s="57">
        <f>VLOOKUP(C58,Active!C$21:E$972,3,FALSE)</f>
        <v>-152.00519445516503</v>
      </c>
      <c r="F58" s="4" t="s">
        <v>87</v>
      </c>
      <c r="G58" s="10" t="str">
        <f t="shared" si="10"/>
        <v>36570.25</v>
      </c>
      <c r="H58" s="49">
        <f t="shared" si="11"/>
        <v>-9758</v>
      </c>
      <c r="I58" s="58" t="s">
        <v>109</v>
      </c>
      <c r="J58" s="59" t="s">
        <v>110</v>
      </c>
      <c r="K58" s="58">
        <v>-9758</v>
      </c>
      <c r="L58" s="58" t="s">
        <v>111</v>
      </c>
      <c r="M58" s="59" t="s">
        <v>91</v>
      </c>
      <c r="N58" s="59"/>
      <c r="O58" s="60" t="s">
        <v>92</v>
      </c>
      <c r="P58" s="60" t="s">
        <v>93</v>
      </c>
    </row>
    <row r="59" spans="1:16" ht="12.75" customHeight="1" thickBot="1" x14ac:dyDescent="0.25">
      <c r="A59" s="49" t="str">
        <f t="shared" si="6"/>
        <v> MSAI 31.23 </v>
      </c>
      <c r="B59" s="4" t="str">
        <f t="shared" si="7"/>
        <v>I</v>
      </c>
      <c r="C59" s="49">
        <f t="shared" si="8"/>
        <v>36805.35</v>
      </c>
      <c r="D59" s="10" t="str">
        <f t="shared" si="9"/>
        <v>vis</v>
      </c>
      <c r="E59" s="57">
        <f>VLOOKUP(C59,Active!C$21:E$972,3,FALSE)</f>
        <v>-7.9938254589576241</v>
      </c>
      <c r="F59" s="4" t="s">
        <v>87</v>
      </c>
      <c r="G59" s="10" t="str">
        <f t="shared" si="10"/>
        <v>36805.35</v>
      </c>
      <c r="H59" s="49">
        <f t="shared" si="11"/>
        <v>-9614</v>
      </c>
      <c r="I59" s="58" t="s">
        <v>112</v>
      </c>
      <c r="J59" s="59" t="s">
        <v>113</v>
      </c>
      <c r="K59" s="58">
        <v>-9614</v>
      </c>
      <c r="L59" s="58" t="s">
        <v>114</v>
      </c>
      <c r="M59" s="59" t="s">
        <v>91</v>
      </c>
      <c r="N59" s="59"/>
      <c r="O59" s="60" t="s">
        <v>92</v>
      </c>
      <c r="P59" s="60" t="s">
        <v>93</v>
      </c>
    </row>
    <row r="60" spans="1:16" ht="12.75" customHeight="1" thickBot="1" x14ac:dyDescent="0.25">
      <c r="A60" s="49" t="str">
        <f t="shared" si="6"/>
        <v> MSAI 31.23 </v>
      </c>
      <c r="B60" s="4" t="str">
        <f t="shared" si="7"/>
        <v>I</v>
      </c>
      <c r="C60" s="49">
        <f t="shared" si="8"/>
        <v>36813.47</v>
      </c>
      <c r="D60" s="10" t="str">
        <f t="shared" si="9"/>
        <v>vis</v>
      </c>
      <c r="E60" s="57">
        <f>VLOOKUP(C60,Active!C$21:E$972,3,FALSE)</f>
        <v>-3.0198896178279404</v>
      </c>
      <c r="F60" s="4" t="s">
        <v>87</v>
      </c>
      <c r="G60" s="10" t="str">
        <f t="shared" si="10"/>
        <v>36813.47</v>
      </c>
      <c r="H60" s="49">
        <f t="shared" si="11"/>
        <v>-9609</v>
      </c>
      <c r="I60" s="58" t="s">
        <v>115</v>
      </c>
      <c r="J60" s="59" t="s">
        <v>116</v>
      </c>
      <c r="K60" s="58">
        <v>-9609</v>
      </c>
      <c r="L60" s="58" t="s">
        <v>117</v>
      </c>
      <c r="M60" s="59" t="s">
        <v>91</v>
      </c>
      <c r="N60" s="59"/>
      <c r="O60" s="60" t="s">
        <v>92</v>
      </c>
      <c r="P60" s="60" t="s">
        <v>93</v>
      </c>
    </row>
    <row r="61" spans="1:16" ht="12.75" customHeight="1" thickBot="1" x14ac:dyDescent="0.25">
      <c r="A61" s="49" t="str">
        <f t="shared" si="6"/>
        <v> BBS 45 </v>
      </c>
      <c r="B61" s="4" t="str">
        <f t="shared" si="7"/>
        <v>I</v>
      </c>
      <c r="C61" s="49">
        <f t="shared" si="8"/>
        <v>44135.334000000003</v>
      </c>
      <c r="D61" s="10" t="str">
        <f t="shared" si="9"/>
        <v>vis</v>
      </c>
      <c r="E61" s="57">
        <f>VLOOKUP(C61,Active!C$21:E$972,3,FALSE)</f>
        <v>4482.0148115478632</v>
      </c>
      <c r="F61" s="4" t="s">
        <v>87</v>
      </c>
      <c r="G61" s="10" t="str">
        <f t="shared" si="10"/>
        <v>44135.334</v>
      </c>
      <c r="H61" s="49">
        <f t="shared" si="11"/>
        <v>-5124</v>
      </c>
      <c r="I61" s="58" t="s">
        <v>121</v>
      </c>
      <c r="J61" s="59" t="s">
        <v>122</v>
      </c>
      <c r="K61" s="58">
        <v>-5124</v>
      </c>
      <c r="L61" s="58" t="s">
        <v>123</v>
      </c>
      <c r="M61" s="59" t="s">
        <v>124</v>
      </c>
      <c r="N61" s="59"/>
      <c r="O61" s="60" t="s">
        <v>125</v>
      </c>
      <c r="P61" s="60" t="s">
        <v>126</v>
      </c>
    </row>
    <row r="62" spans="1:16" ht="12.75" customHeight="1" thickBot="1" x14ac:dyDescent="0.25">
      <c r="A62" s="49" t="str">
        <f t="shared" si="6"/>
        <v> BBS 45 </v>
      </c>
      <c r="B62" s="4" t="str">
        <f t="shared" si="7"/>
        <v>I</v>
      </c>
      <c r="C62" s="49">
        <f t="shared" si="8"/>
        <v>44143.487000000001</v>
      </c>
      <c r="D62" s="10" t="str">
        <f t="shared" si="9"/>
        <v>vis</v>
      </c>
      <c r="E62" s="57">
        <f>VLOOKUP(C62,Active!C$21:E$972,3,FALSE)</f>
        <v>4487.0089616602654</v>
      </c>
      <c r="F62" s="4" t="s">
        <v>87</v>
      </c>
      <c r="G62" s="10" t="str">
        <f t="shared" si="10"/>
        <v>44143.487</v>
      </c>
      <c r="H62" s="49">
        <f t="shared" si="11"/>
        <v>-5119</v>
      </c>
      <c r="I62" s="58" t="s">
        <v>127</v>
      </c>
      <c r="J62" s="59" t="s">
        <v>128</v>
      </c>
      <c r="K62" s="58">
        <v>-5119</v>
      </c>
      <c r="L62" s="58" t="s">
        <v>129</v>
      </c>
      <c r="M62" s="59" t="s">
        <v>124</v>
      </c>
      <c r="N62" s="59"/>
      <c r="O62" s="60" t="s">
        <v>125</v>
      </c>
      <c r="P62" s="60" t="s">
        <v>126</v>
      </c>
    </row>
    <row r="63" spans="1:16" ht="12.75" customHeight="1" thickBot="1" x14ac:dyDescent="0.25">
      <c r="A63" s="49" t="str">
        <f t="shared" si="6"/>
        <v> BBS 48 </v>
      </c>
      <c r="B63" s="4" t="str">
        <f t="shared" si="7"/>
        <v>I</v>
      </c>
      <c r="C63" s="49">
        <f t="shared" si="8"/>
        <v>44396.514000000003</v>
      </c>
      <c r="D63" s="10" t="str">
        <f t="shared" si="9"/>
        <v>vis</v>
      </c>
      <c r="E63" s="57">
        <f>VLOOKUP(C63,Active!C$21:E$972,3,FALSE)</f>
        <v>4642.0015803884826</v>
      </c>
      <c r="F63" s="4" t="s">
        <v>87</v>
      </c>
      <c r="G63" s="10" t="str">
        <f t="shared" si="10"/>
        <v>44396.514</v>
      </c>
      <c r="H63" s="49">
        <f t="shared" si="11"/>
        <v>-4964</v>
      </c>
      <c r="I63" s="58" t="s">
        <v>130</v>
      </c>
      <c r="J63" s="59" t="s">
        <v>131</v>
      </c>
      <c r="K63" s="58">
        <v>-4964</v>
      </c>
      <c r="L63" s="58" t="s">
        <v>132</v>
      </c>
      <c r="M63" s="59" t="s">
        <v>124</v>
      </c>
      <c r="N63" s="59"/>
      <c r="O63" s="60" t="s">
        <v>125</v>
      </c>
      <c r="P63" s="60" t="s">
        <v>133</v>
      </c>
    </row>
    <row r="64" spans="1:16" ht="12.75" customHeight="1" thickBot="1" x14ac:dyDescent="0.25">
      <c r="A64" s="49" t="str">
        <f t="shared" si="6"/>
        <v> BBS 64 </v>
      </c>
      <c r="B64" s="4" t="str">
        <f t="shared" si="7"/>
        <v>I</v>
      </c>
      <c r="C64" s="49">
        <f t="shared" si="8"/>
        <v>45356.421000000002</v>
      </c>
      <c r="D64" s="10" t="str">
        <f t="shared" si="9"/>
        <v>vis</v>
      </c>
      <c r="E64" s="57">
        <f>VLOOKUP(C64,Active!C$21:E$972,3,FALSE)</f>
        <v>5229.9961409118478</v>
      </c>
      <c r="F64" s="4" t="s">
        <v>87</v>
      </c>
      <c r="G64" s="10" t="str">
        <f t="shared" si="10"/>
        <v>45356.421</v>
      </c>
      <c r="H64" s="49">
        <f t="shared" si="11"/>
        <v>-4376</v>
      </c>
      <c r="I64" s="58" t="s">
        <v>183</v>
      </c>
      <c r="J64" s="59" t="s">
        <v>184</v>
      </c>
      <c r="K64" s="58">
        <v>-4376</v>
      </c>
      <c r="L64" s="58" t="s">
        <v>157</v>
      </c>
      <c r="M64" s="59" t="s">
        <v>124</v>
      </c>
      <c r="N64" s="59"/>
      <c r="O64" s="60" t="s">
        <v>125</v>
      </c>
      <c r="P64" s="60" t="s">
        <v>182</v>
      </c>
    </row>
    <row r="65" spans="1:16" ht="12.75" customHeight="1" thickBot="1" x14ac:dyDescent="0.25">
      <c r="A65" s="49" t="str">
        <f t="shared" si="6"/>
        <v> BRNO 27 </v>
      </c>
      <c r="B65" s="4" t="str">
        <f t="shared" si="7"/>
        <v>I</v>
      </c>
      <c r="C65" s="49">
        <f t="shared" si="8"/>
        <v>46360.421000000002</v>
      </c>
      <c r="D65" s="10" t="str">
        <f t="shared" si="9"/>
        <v>vis</v>
      </c>
      <c r="E65" s="57">
        <f>VLOOKUP(C65,Active!C$21:E$972,3,FALSE)</f>
        <v>5845.0000306276843</v>
      </c>
      <c r="F65" s="4" t="s">
        <v>87</v>
      </c>
      <c r="G65" s="10" t="str">
        <f t="shared" si="10"/>
        <v>46360.421</v>
      </c>
      <c r="H65" s="49">
        <f t="shared" si="11"/>
        <v>-3761</v>
      </c>
      <c r="I65" s="58" t="s">
        <v>200</v>
      </c>
      <c r="J65" s="59" t="s">
        <v>201</v>
      </c>
      <c r="K65" s="58">
        <v>-3761</v>
      </c>
      <c r="L65" s="58" t="s">
        <v>202</v>
      </c>
      <c r="M65" s="59" t="s">
        <v>124</v>
      </c>
      <c r="N65" s="59"/>
      <c r="O65" s="60" t="s">
        <v>203</v>
      </c>
      <c r="P65" s="60" t="s">
        <v>204</v>
      </c>
    </row>
    <row r="66" spans="1:16" ht="12.75" customHeight="1" thickBot="1" x14ac:dyDescent="0.25">
      <c r="A66" s="49" t="str">
        <f t="shared" si="6"/>
        <v> BRNO 27 </v>
      </c>
      <c r="B66" s="4" t="str">
        <f t="shared" si="7"/>
        <v>I</v>
      </c>
      <c r="C66" s="49">
        <f t="shared" si="8"/>
        <v>46360.423999999999</v>
      </c>
      <c r="D66" s="10" t="str">
        <f t="shared" si="9"/>
        <v>vis</v>
      </c>
      <c r="E66" s="57">
        <f>VLOOKUP(C66,Active!C$21:E$972,3,FALSE)</f>
        <v>5845.0018682887076</v>
      </c>
      <c r="F66" s="4" t="s">
        <v>87</v>
      </c>
      <c r="G66" s="10" t="str">
        <f t="shared" si="10"/>
        <v>46360.424</v>
      </c>
      <c r="H66" s="49">
        <f t="shared" si="11"/>
        <v>-3761</v>
      </c>
      <c r="I66" s="58" t="s">
        <v>205</v>
      </c>
      <c r="J66" s="59" t="s">
        <v>206</v>
      </c>
      <c r="K66" s="58">
        <v>-3761</v>
      </c>
      <c r="L66" s="58" t="s">
        <v>207</v>
      </c>
      <c r="M66" s="59" t="s">
        <v>124</v>
      </c>
      <c r="N66" s="59"/>
      <c r="O66" s="60" t="s">
        <v>208</v>
      </c>
      <c r="P66" s="60" t="s">
        <v>204</v>
      </c>
    </row>
    <row r="67" spans="1:16" ht="12.75" customHeight="1" thickBot="1" x14ac:dyDescent="0.25">
      <c r="A67" s="49" t="str">
        <f t="shared" si="6"/>
        <v> BRNO 27 </v>
      </c>
      <c r="B67" s="4" t="str">
        <f t="shared" si="7"/>
        <v>I</v>
      </c>
      <c r="C67" s="49">
        <f t="shared" si="8"/>
        <v>46360.425000000003</v>
      </c>
      <c r="D67" s="10" t="str">
        <f t="shared" si="9"/>
        <v>vis</v>
      </c>
      <c r="E67" s="57">
        <f>VLOOKUP(C67,Active!C$21:E$972,3,FALSE)</f>
        <v>5845.002480842385</v>
      </c>
      <c r="F67" s="4" t="s">
        <v>87</v>
      </c>
      <c r="G67" s="10" t="str">
        <f t="shared" si="10"/>
        <v>46360.425</v>
      </c>
      <c r="H67" s="49">
        <f t="shared" si="11"/>
        <v>-3761</v>
      </c>
      <c r="I67" s="58" t="s">
        <v>209</v>
      </c>
      <c r="J67" s="59" t="s">
        <v>210</v>
      </c>
      <c r="K67" s="58">
        <v>-3761</v>
      </c>
      <c r="L67" s="58" t="s">
        <v>211</v>
      </c>
      <c r="M67" s="59" t="s">
        <v>124</v>
      </c>
      <c r="N67" s="59"/>
      <c r="O67" s="60" t="s">
        <v>212</v>
      </c>
      <c r="P67" s="60" t="s">
        <v>204</v>
      </c>
    </row>
    <row r="68" spans="1:16" ht="12.75" customHeight="1" thickBot="1" x14ac:dyDescent="0.25">
      <c r="A68" s="49" t="str">
        <f t="shared" si="6"/>
        <v> BRNO 27 </v>
      </c>
      <c r="B68" s="4" t="str">
        <f t="shared" si="7"/>
        <v>I</v>
      </c>
      <c r="C68" s="49">
        <f t="shared" si="8"/>
        <v>46360.425000000003</v>
      </c>
      <c r="D68" s="10" t="str">
        <f t="shared" si="9"/>
        <v>vis</v>
      </c>
      <c r="E68" s="57">
        <f>VLOOKUP(C68,Active!C$21:E$972,3,FALSE)</f>
        <v>5845.002480842385</v>
      </c>
      <c r="F68" s="4" t="s">
        <v>87</v>
      </c>
      <c r="G68" s="10" t="str">
        <f t="shared" si="10"/>
        <v>46360.425</v>
      </c>
      <c r="H68" s="49">
        <f t="shared" si="11"/>
        <v>-3761</v>
      </c>
      <c r="I68" s="58" t="s">
        <v>209</v>
      </c>
      <c r="J68" s="59" t="s">
        <v>210</v>
      </c>
      <c r="K68" s="58">
        <v>-3761</v>
      </c>
      <c r="L68" s="58" t="s">
        <v>211</v>
      </c>
      <c r="M68" s="59" t="s">
        <v>124</v>
      </c>
      <c r="N68" s="59"/>
      <c r="O68" s="60" t="s">
        <v>213</v>
      </c>
      <c r="P68" s="60" t="s">
        <v>204</v>
      </c>
    </row>
    <row r="69" spans="1:16" ht="12.75" customHeight="1" thickBot="1" x14ac:dyDescent="0.25">
      <c r="A69" s="49" t="str">
        <f t="shared" si="6"/>
        <v> BRNO 27 </v>
      </c>
      <c r="B69" s="4" t="str">
        <f t="shared" si="7"/>
        <v>I</v>
      </c>
      <c r="C69" s="49">
        <f t="shared" si="8"/>
        <v>46373.485999999997</v>
      </c>
      <c r="D69" s="10" t="str">
        <f t="shared" si="9"/>
        <v>vis</v>
      </c>
      <c r="E69" s="57">
        <f>VLOOKUP(C69,Active!C$21:E$972,3,FALSE)</f>
        <v>5853.0030443917622</v>
      </c>
      <c r="F69" s="4" t="s">
        <v>87</v>
      </c>
      <c r="G69" s="10" t="str">
        <f t="shared" si="10"/>
        <v>46373.486</v>
      </c>
      <c r="H69" s="49">
        <f t="shared" si="11"/>
        <v>-3753</v>
      </c>
      <c r="I69" s="58" t="s">
        <v>214</v>
      </c>
      <c r="J69" s="59" t="s">
        <v>215</v>
      </c>
      <c r="K69" s="58">
        <v>-3753</v>
      </c>
      <c r="L69" s="58" t="s">
        <v>216</v>
      </c>
      <c r="M69" s="59" t="s">
        <v>124</v>
      </c>
      <c r="N69" s="59"/>
      <c r="O69" s="60" t="s">
        <v>203</v>
      </c>
      <c r="P69" s="60" t="s">
        <v>204</v>
      </c>
    </row>
    <row r="70" spans="1:16" ht="12.75" customHeight="1" thickBot="1" x14ac:dyDescent="0.25">
      <c r="A70" s="49" t="str">
        <f t="shared" si="6"/>
        <v> BRNO 30 </v>
      </c>
      <c r="B70" s="4" t="str">
        <f t="shared" si="7"/>
        <v>I</v>
      </c>
      <c r="C70" s="49">
        <f t="shared" si="8"/>
        <v>46995.468000000001</v>
      </c>
      <c r="D70" s="10" t="str">
        <f t="shared" si="9"/>
        <v>vis</v>
      </c>
      <c r="E70" s="57">
        <f>VLOOKUP(C70,Active!C$21:E$972,3,FALSE)</f>
        <v>6234.0004042854252</v>
      </c>
      <c r="F70" s="4" t="s">
        <v>87</v>
      </c>
      <c r="G70" s="10" t="str">
        <f t="shared" si="10"/>
        <v>46995.468</v>
      </c>
      <c r="H70" s="49">
        <f t="shared" si="11"/>
        <v>-3372</v>
      </c>
      <c r="I70" s="58" t="s">
        <v>221</v>
      </c>
      <c r="J70" s="59" t="s">
        <v>222</v>
      </c>
      <c r="K70" s="58">
        <v>-3372</v>
      </c>
      <c r="L70" s="58" t="s">
        <v>216</v>
      </c>
      <c r="M70" s="59" t="s">
        <v>124</v>
      </c>
      <c r="N70" s="59"/>
      <c r="O70" s="60" t="s">
        <v>213</v>
      </c>
      <c r="P70" s="60" t="s">
        <v>223</v>
      </c>
    </row>
    <row r="71" spans="1:16" ht="12.75" customHeight="1" thickBot="1" x14ac:dyDescent="0.25">
      <c r="A71" s="49" t="str">
        <f t="shared" si="6"/>
        <v> BRNO 30 </v>
      </c>
      <c r="B71" s="4" t="str">
        <f t="shared" si="7"/>
        <v>I</v>
      </c>
      <c r="C71" s="49">
        <f t="shared" si="8"/>
        <v>46995.472000000002</v>
      </c>
      <c r="D71" s="10" t="str">
        <f t="shared" si="9"/>
        <v>vis</v>
      </c>
      <c r="E71" s="57">
        <f>VLOOKUP(C71,Active!C$21:E$972,3,FALSE)</f>
        <v>6234.002854500126</v>
      </c>
      <c r="F71" s="4" t="s">
        <v>87</v>
      </c>
      <c r="G71" s="10" t="str">
        <f t="shared" si="10"/>
        <v>46995.472</v>
      </c>
      <c r="H71" s="49">
        <f t="shared" si="11"/>
        <v>-3372</v>
      </c>
      <c r="I71" s="58" t="s">
        <v>224</v>
      </c>
      <c r="J71" s="59" t="s">
        <v>225</v>
      </c>
      <c r="K71" s="58">
        <v>-3372</v>
      </c>
      <c r="L71" s="58" t="s">
        <v>226</v>
      </c>
      <c r="M71" s="59" t="s">
        <v>124</v>
      </c>
      <c r="N71" s="59"/>
      <c r="O71" s="60" t="s">
        <v>203</v>
      </c>
      <c r="P71" s="60" t="s">
        <v>223</v>
      </c>
    </row>
    <row r="72" spans="1:16" ht="12.75" customHeight="1" thickBot="1" x14ac:dyDescent="0.25">
      <c r="A72" s="49" t="str">
        <f t="shared" si="6"/>
        <v> BRNO 30 </v>
      </c>
      <c r="B72" s="4" t="str">
        <f t="shared" si="7"/>
        <v>I</v>
      </c>
      <c r="C72" s="49">
        <f t="shared" si="8"/>
        <v>47470.527000000002</v>
      </c>
      <c r="D72" s="10" t="str">
        <f t="shared" si="9"/>
        <v>vis</v>
      </c>
      <c r="E72" s="57">
        <f>VLOOKUP(C72,Active!C$21:E$972,3,FALSE)</f>
        <v>6524.999540584744</v>
      </c>
      <c r="F72" s="4" t="s">
        <v>87</v>
      </c>
      <c r="G72" s="10" t="str">
        <f t="shared" si="10"/>
        <v>47470.527</v>
      </c>
      <c r="H72" s="49">
        <f t="shared" si="11"/>
        <v>-3081</v>
      </c>
      <c r="I72" s="58" t="s">
        <v>227</v>
      </c>
      <c r="J72" s="59" t="s">
        <v>228</v>
      </c>
      <c r="K72" s="58">
        <v>-3081</v>
      </c>
      <c r="L72" s="58" t="s">
        <v>219</v>
      </c>
      <c r="M72" s="59" t="s">
        <v>124</v>
      </c>
      <c r="N72" s="59"/>
      <c r="O72" s="60" t="s">
        <v>229</v>
      </c>
      <c r="P72" s="60" t="s">
        <v>223</v>
      </c>
    </row>
    <row r="73" spans="1:16" ht="12.75" customHeight="1" thickBot="1" x14ac:dyDescent="0.25">
      <c r="A73" s="49" t="str">
        <f t="shared" si="6"/>
        <v> BRNO 30 </v>
      </c>
      <c r="B73" s="4" t="str">
        <f t="shared" si="7"/>
        <v>I</v>
      </c>
      <c r="C73" s="49">
        <f t="shared" si="8"/>
        <v>47470.536</v>
      </c>
      <c r="D73" s="10" t="str">
        <f t="shared" si="9"/>
        <v>vis</v>
      </c>
      <c r="E73" s="57">
        <f>VLOOKUP(C73,Active!C$21:E$972,3,FALSE)</f>
        <v>6525.0050535678183</v>
      </c>
      <c r="F73" s="4" t="s">
        <v>87</v>
      </c>
      <c r="G73" s="10" t="str">
        <f t="shared" si="10"/>
        <v>47470.536</v>
      </c>
      <c r="H73" s="49">
        <f t="shared" si="11"/>
        <v>-3081</v>
      </c>
      <c r="I73" s="58" t="s">
        <v>230</v>
      </c>
      <c r="J73" s="59" t="s">
        <v>231</v>
      </c>
      <c r="K73" s="58">
        <v>-3081</v>
      </c>
      <c r="L73" s="58" t="s">
        <v>232</v>
      </c>
      <c r="M73" s="59" t="s">
        <v>124</v>
      </c>
      <c r="N73" s="59"/>
      <c r="O73" s="60" t="s">
        <v>233</v>
      </c>
      <c r="P73" s="60" t="s">
        <v>223</v>
      </c>
    </row>
    <row r="74" spans="1:16" ht="12.75" customHeight="1" thickBot="1" x14ac:dyDescent="0.25">
      <c r="A74" s="49" t="str">
        <f t="shared" si="6"/>
        <v> BRNO 31 </v>
      </c>
      <c r="B74" s="4" t="str">
        <f t="shared" si="7"/>
        <v>I</v>
      </c>
      <c r="C74" s="49">
        <f t="shared" si="8"/>
        <v>48861.436000000002</v>
      </c>
      <c r="D74" s="10" t="str">
        <f t="shared" si="9"/>
        <v>vis</v>
      </c>
      <c r="E74" s="57">
        <f>VLOOKUP(C74,Active!C$21:E$972,3,FALSE)</f>
        <v>7377.0059601472585</v>
      </c>
      <c r="F74" s="4" t="s">
        <v>87</v>
      </c>
      <c r="G74" s="10" t="str">
        <f t="shared" si="10"/>
        <v>48861.436</v>
      </c>
      <c r="H74" s="49">
        <f t="shared" si="11"/>
        <v>-2229</v>
      </c>
      <c r="I74" s="58" t="s">
        <v>248</v>
      </c>
      <c r="J74" s="59" t="s">
        <v>249</v>
      </c>
      <c r="K74" s="58">
        <v>-2229</v>
      </c>
      <c r="L74" s="58" t="s">
        <v>250</v>
      </c>
      <c r="M74" s="59" t="s">
        <v>124</v>
      </c>
      <c r="N74" s="59"/>
      <c r="O74" s="60" t="s">
        <v>251</v>
      </c>
      <c r="P74" s="60" t="s">
        <v>252</v>
      </c>
    </row>
    <row r="75" spans="1:16" ht="12.75" customHeight="1" thickBot="1" x14ac:dyDescent="0.25">
      <c r="A75" s="49" t="str">
        <f t="shared" ref="A75:A81" si="12">P75</f>
        <v> BBS 123 </v>
      </c>
      <c r="B75" s="4" t="str">
        <f t="shared" ref="B75:B81" si="13">IF(H75=INT(H75),"I","II")</f>
        <v>I</v>
      </c>
      <c r="C75" s="49">
        <f t="shared" ref="C75:C81" si="14">1*G75</f>
        <v>51806.459000000003</v>
      </c>
      <c r="D75" s="10" t="str">
        <f t="shared" ref="D75:D81" si="15">VLOOKUP(F75,I$1:J$5,2,FALSE)</f>
        <v>vis</v>
      </c>
      <c r="E75" s="57">
        <f>VLOOKUP(C75,Active!C$21:E$972,3,FALSE)</f>
        <v>9180.9906218032374</v>
      </c>
      <c r="F75" s="4" t="s">
        <v>87</v>
      </c>
      <c r="G75" s="10" t="str">
        <f t="shared" ref="G75:G81" si="16">MID(I75,3,LEN(I75)-3)</f>
        <v>51806.459</v>
      </c>
      <c r="H75" s="49">
        <f t="shared" ref="H75:H81" si="17">1*K75</f>
        <v>-425</v>
      </c>
      <c r="I75" s="58" t="s">
        <v>286</v>
      </c>
      <c r="J75" s="59" t="s">
        <v>287</v>
      </c>
      <c r="K75" s="58">
        <v>-425</v>
      </c>
      <c r="L75" s="58" t="s">
        <v>288</v>
      </c>
      <c r="M75" s="59" t="s">
        <v>124</v>
      </c>
      <c r="N75" s="59"/>
      <c r="O75" s="60" t="s">
        <v>125</v>
      </c>
      <c r="P75" s="60" t="s">
        <v>289</v>
      </c>
    </row>
    <row r="76" spans="1:16" ht="12.75" customHeight="1" thickBot="1" x14ac:dyDescent="0.25">
      <c r="A76" s="49" t="str">
        <f t="shared" si="12"/>
        <v> BBS 125 </v>
      </c>
      <c r="B76" s="4" t="str">
        <f t="shared" si="13"/>
        <v>I</v>
      </c>
      <c r="C76" s="49">
        <f t="shared" si="14"/>
        <v>52072.555</v>
      </c>
      <c r="D76" s="10" t="str">
        <f t="shared" si="15"/>
        <v>vis</v>
      </c>
      <c r="E76" s="57">
        <f>VLOOKUP(C76,Active!C$21:E$972,3,FALSE)</f>
        <v>9343.9887045102332</v>
      </c>
      <c r="F76" s="4" t="s">
        <v>87</v>
      </c>
      <c r="G76" s="10" t="str">
        <f t="shared" si="16"/>
        <v>52072.555</v>
      </c>
      <c r="H76" s="49">
        <f t="shared" si="17"/>
        <v>-262</v>
      </c>
      <c r="I76" s="58" t="s">
        <v>293</v>
      </c>
      <c r="J76" s="59" t="s">
        <v>294</v>
      </c>
      <c r="K76" s="58">
        <v>-262</v>
      </c>
      <c r="L76" s="58" t="s">
        <v>269</v>
      </c>
      <c r="M76" s="59" t="s">
        <v>124</v>
      </c>
      <c r="N76" s="59"/>
      <c r="O76" s="60" t="s">
        <v>125</v>
      </c>
      <c r="P76" s="60" t="s">
        <v>295</v>
      </c>
    </row>
    <row r="77" spans="1:16" ht="12.75" customHeight="1" thickBot="1" x14ac:dyDescent="0.25">
      <c r="A77" s="49" t="str">
        <f t="shared" si="12"/>
        <v> BBS 127 </v>
      </c>
      <c r="B77" s="4" t="str">
        <f t="shared" si="13"/>
        <v>I</v>
      </c>
      <c r="C77" s="49">
        <f t="shared" si="14"/>
        <v>52224.375899999999</v>
      </c>
      <c r="D77" s="10" t="str">
        <f t="shared" si="15"/>
        <v>vis</v>
      </c>
      <c r="E77" s="57">
        <f>VLOOKUP(C77,Active!C$21:E$972,3,FALSE)</f>
        <v>9436.9871547494349</v>
      </c>
      <c r="F77" s="4" t="s">
        <v>87</v>
      </c>
      <c r="G77" s="10" t="str">
        <f t="shared" si="16"/>
        <v>52224.3759</v>
      </c>
      <c r="H77" s="49">
        <f t="shared" si="17"/>
        <v>-169</v>
      </c>
      <c r="I77" s="58" t="s">
        <v>296</v>
      </c>
      <c r="J77" s="59" t="s">
        <v>297</v>
      </c>
      <c r="K77" s="58">
        <v>-169</v>
      </c>
      <c r="L77" s="58" t="s">
        <v>298</v>
      </c>
      <c r="M77" s="59" t="s">
        <v>260</v>
      </c>
      <c r="N77" s="59" t="s">
        <v>261</v>
      </c>
      <c r="O77" s="60" t="s">
        <v>299</v>
      </c>
      <c r="P77" s="60" t="s">
        <v>300</v>
      </c>
    </row>
    <row r="78" spans="1:16" ht="12.75" customHeight="1" thickBot="1" x14ac:dyDescent="0.25">
      <c r="A78" s="49" t="str">
        <f t="shared" si="12"/>
        <v> BBS 127 </v>
      </c>
      <c r="B78" s="4" t="str">
        <f t="shared" si="13"/>
        <v>I</v>
      </c>
      <c r="C78" s="49">
        <f t="shared" si="14"/>
        <v>52229.271800000002</v>
      </c>
      <c r="D78" s="10" t="str">
        <f t="shared" si="15"/>
        <v>vis</v>
      </c>
      <c r="E78" s="57">
        <f>VLOOKUP(C78,Active!C$21:E$972,3,FALSE)</f>
        <v>9439.9861562869464</v>
      </c>
      <c r="F78" s="4" t="s">
        <v>87</v>
      </c>
      <c r="G78" s="10" t="str">
        <f t="shared" si="16"/>
        <v>52229.2718</v>
      </c>
      <c r="H78" s="49">
        <f t="shared" si="17"/>
        <v>-166</v>
      </c>
      <c r="I78" s="58" t="s">
        <v>301</v>
      </c>
      <c r="J78" s="59" t="s">
        <v>302</v>
      </c>
      <c r="K78" s="58">
        <v>-166</v>
      </c>
      <c r="L78" s="58" t="s">
        <v>303</v>
      </c>
      <c r="M78" s="59" t="s">
        <v>260</v>
      </c>
      <c r="N78" s="59" t="s">
        <v>261</v>
      </c>
      <c r="O78" s="60" t="s">
        <v>304</v>
      </c>
      <c r="P78" s="60" t="s">
        <v>300</v>
      </c>
    </row>
    <row r="79" spans="1:16" ht="12.75" customHeight="1" thickBot="1" x14ac:dyDescent="0.25">
      <c r="A79" s="49" t="str">
        <f t="shared" si="12"/>
        <v>OEJV 0074 </v>
      </c>
      <c r="B79" s="4" t="str">
        <f t="shared" si="13"/>
        <v>I</v>
      </c>
      <c r="C79" s="49">
        <f t="shared" si="14"/>
        <v>52490.476000000002</v>
      </c>
      <c r="D79" s="10" t="str">
        <f t="shared" si="15"/>
        <v>vis</v>
      </c>
      <c r="E79" s="57">
        <f>VLOOKUP(C79,Active!C$21:E$972,3,FALSE)</f>
        <v>9599.9877489265</v>
      </c>
      <c r="F79" s="4" t="s">
        <v>87</v>
      </c>
      <c r="G79" s="10" t="str">
        <f t="shared" si="16"/>
        <v>52490.476</v>
      </c>
      <c r="H79" s="49">
        <f t="shared" si="17"/>
        <v>-6</v>
      </c>
      <c r="I79" s="58" t="s">
        <v>305</v>
      </c>
      <c r="J79" s="59" t="s">
        <v>306</v>
      </c>
      <c r="K79" s="58">
        <v>-6</v>
      </c>
      <c r="L79" s="58" t="s">
        <v>288</v>
      </c>
      <c r="M79" s="59" t="s">
        <v>124</v>
      </c>
      <c r="N79" s="59"/>
      <c r="O79" s="60" t="s">
        <v>307</v>
      </c>
      <c r="P79" s="61" t="s">
        <v>285</v>
      </c>
    </row>
    <row r="80" spans="1:16" ht="12.75" customHeight="1" thickBot="1" x14ac:dyDescent="0.25">
      <c r="A80" s="49" t="str">
        <f t="shared" si="12"/>
        <v> BBS 128 </v>
      </c>
      <c r="B80" s="4" t="str">
        <f t="shared" si="13"/>
        <v>I</v>
      </c>
      <c r="C80" s="49">
        <f t="shared" si="14"/>
        <v>52503.532399999996</v>
      </c>
      <c r="D80" s="10" t="str">
        <f t="shared" si="15"/>
        <v>vis</v>
      </c>
      <c r="E80" s="57">
        <f>VLOOKUP(C80,Active!C$21:E$972,3,FALSE)</f>
        <v>9607.9854947289732</v>
      </c>
      <c r="F80" s="4" t="s">
        <v>87</v>
      </c>
      <c r="G80" s="10" t="str">
        <f t="shared" si="16"/>
        <v>52503.5324</v>
      </c>
      <c r="H80" s="49">
        <f t="shared" si="17"/>
        <v>2</v>
      </c>
      <c r="I80" s="58" t="s">
        <v>308</v>
      </c>
      <c r="J80" s="59" t="s">
        <v>309</v>
      </c>
      <c r="K80" s="58">
        <v>2</v>
      </c>
      <c r="L80" s="58" t="s">
        <v>310</v>
      </c>
      <c r="M80" s="59" t="s">
        <v>260</v>
      </c>
      <c r="N80" s="59" t="s">
        <v>261</v>
      </c>
      <c r="O80" s="60" t="s">
        <v>304</v>
      </c>
      <c r="P80" s="60" t="s">
        <v>311</v>
      </c>
    </row>
    <row r="81" spans="1:16" ht="12.75" customHeight="1" thickBot="1" x14ac:dyDescent="0.25">
      <c r="A81" s="49" t="str">
        <f t="shared" si="12"/>
        <v>BAVM 193 </v>
      </c>
      <c r="B81" s="4" t="str">
        <f t="shared" si="13"/>
        <v>II</v>
      </c>
      <c r="C81" s="49">
        <f t="shared" si="14"/>
        <v>54360.497900000002</v>
      </c>
      <c r="D81" s="10" t="str">
        <f t="shared" si="15"/>
        <v>vis</v>
      </c>
      <c r="E81" s="57">
        <f>VLOOKUP(C81,Active!C$21:E$972,3,FALSE)</f>
        <v>10745.47653613148</v>
      </c>
      <c r="F81" s="4" t="s">
        <v>87</v>
      </c>
      <c r="G81" s="10" t="str">
        <f t="shared" si="16"/>
        <v>54360.4979</v>
      </c>
      <c r="H81" s="49">
        <f t="shared" si="17"/>
        <v>1139.5</v>
      </c>
      <c r="I81" s="58" t="s">
        <v>328</v>
      </c>
      <c r="J81" s="59" t="s">
        <v>329</v>
      </c>
      <c r="K81" s="58" t="s">
        <v>330</v>
      </c>
      <c r="L81" s="58" t="s">
        <v>331</v>
      </c>
      <c r="M81" s="59" t="s">
        <v>282</v>
      </c>
      <c r="N81" s="59" t="s">
        <v>320</v>
      </c>
      <c r="O81" s="60" t="s">
        <v>321</v>
      </c>
      <c r="P81" s="61" t="s">
        <v>332</v>
      </c>
    </row>
    <row r="82" spans="1:16" x14ac:dyDescent="0.2">
      <c r="B82" s="4"/>
      <c r="F82" s="4"/>
    </row>
    <row r="83" spans="1:16" x14ac:dyDescent="0.2">
      <c r="B83" s="4"/>
      <c r="F83" s="4"/>
    </row>
    <row r="84" spans="1:16" x14ac:dyDescent="0.2">
      <c r="B84" s="4"/>
      <c r="F84" s="4"/>
    </row>
    <row r="85" spans="1:16" x14ac:dyDescent="0.2">
      <c r="B85" s="4"/>
      <c r="F85" s="4"/>
    </row>
    <row r="86" spans="1:16" x14ac:dyDescent="0.2">
      <c r="B86" s="4"/>
      <c r="F86" s="4"/>
    </row>
    <row r="87" spans="1:16" x14ac:dyDescent="0.2">
      <c r="B87" s="4"/>
      <c r="F87" s="4"/>
    </row>
    <row r="88" spans="1:16" x14ac:dyDescent="0.2">
      <c r="B88" s="4"/>
      <c r="F88" s="4"/>
    </row>
    <row r="89" spans="1:16" x14ac:dyDescent="0.2">
      <c r="B89" s="4"/>
      <c r="F89" s="4"/>
    </row>
    <row r="90" spans="1:16" x14ac:dyDescent="0.2">
      <c r="B90" s="4"/>
      <c r="F90" s="4"/>
    </row>
    <row r="91" spans="1:16" x14ac:dyDescent="0.2">
      <c r="B91" s="4"/>
      <c r="F91" s="4"/>
    </row>
    <row r="92" spans="1:16" x14ac:dyDescent="0.2">
      <c r="B92" s="4"/>
      <c r="F92" s="4"/>
    </row>
    <row r="93" spans="1:16" x14ac:dyDescent="0.2">
      <c r="B93" s="4"/>
      <c r="F93" s="4"/>
    </row>
    <row r="94" spans="1:16" x14ac:dyDescent="0.2">
      <c r="B94" s="4"/>
      <c r="F94" s="4"/>
    </row>
    <row r="95" spans="1:16" x14ac:dyDescent="0.2">
      <c r="B95" s="4"/>
      <c r="F95" s="4"/>
    </row>
    <row r="96" spans="1:1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</sheetData>
  <phoneticPr fontId="8" type="noConversion"/>
  <hyperlinks>
    <hyperlink ref="A3" r:id="rId1"/>
    <hyperlink ref="P42" r:id="rId2" display="http://var.astro.cz/oejv/issues/oejv0074.pdf"/>
    <hyperlink ref="P43" r:id="rId3" display="http://var.astro.cz/oejv/issues/oejv0074.pdf"/>
    <hyperlink ref="P79" r:id="rId4" display="http://var.astro.cz/oejv/issues/oejv0074.pdf"/>
    <hyperlink ref="P44" r:id="rId5" display="http://www.konkoly.hu/cgi-bin/IBVS?5603"/>
    <hyperlink ref="P45" r:id="rId6" display="http://www.bav-astro.de/sfs/BAVM_link.php?BAVMnr=178"/>
    <hyperlink ref="P46" r:id="rId7" display="http://www.bav-astro.de/sfs/BAVM_link.php?BAVMnr=183"/>
    <hyperlink ref="P81" r:id="rId8" display="http://www.bav-astro.de/sfs/BAVM_link.php?BAVMnr=193"/>
    <hyperlink ref="P47" r:id="rId9" display="http://www.bav-astro.de/sfs/BAVM_link.php?BAVMnr=215"/>
    <hyperlink ref="P48" r:id="rId10" display="http://var.astro.cz/oejv/issues/oejv0160.pdf"/>
    <hyperlink ref="P49" r:id="rId11" display="http://www.bav-astro.de/sfs/BAVM_link.php?BAVMnr=231"/>
    <hyperlink ref="P50" r:id="rId12" display="http://var.astro.cz/oejv/issues/oejv0160.pdf"/>
    <hyperlink ref="P51" r:id="rId13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2023-05-30T08:33:32Z</dcterms:modified>
</cp:coreProperties>
</file>