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4F69DA9-537F-48DA-B597-35590D75DE5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D9" i="1"/>
  <c r="E21" i="1"/>
  <c r="F21" i="1"/>
  <c r="G21" i="1"/>
  <c r="E9" i="1"/>
  <c r="F16" i="1"/>
  <c r="F17" i="1" s="1"/>
  <c r="C17" i="1"/>
  <c r="Q21" i="1"/>
  <c r="I21" i="1"/>
  <c r="C12" i="1"/>
  <c r="C11" i="1"/>
  <c r="O21" i="1" l="1"/>
  <c r="C15" i="1"/>
  <c r="F18" i="1" s="1"/>
  <c r="O22" i="1"/>
  <c r="C16" i="1"/>
  <c r="D18" i="1" s="1"/>
  <c r="F19" i="1" l="1"/>
  <c r="C18" i="1"/>
</calcChain>
</file>

<file path=xl/sharedStrings.xml><?xml version="1.0" encoding="utf-8"?>
<sst xmlns="http://schemas.openxmlformats.org/spreadsheetml/2006/main" count="64" uniqueCount="56">
  <si>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</si>
  <si>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</si>
  <si>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</si>
  <si>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</si>
  <si>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</si>
  <si>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</si>
  <si>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</si>
  <si>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</si>
  <si>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</si>
  <si>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</si>
  <si>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</si>
  <si>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</si>
  <si>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</si>
  <si>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</si>
  <si>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</si>
  <si>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</si>
  <si>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</si>
  <si>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</si>
  <si>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</si>
  <si>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</si>
  <si>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</si>
  <si>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</si>
  <si>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</si>
  <si>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</si>
  <si>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</si>
  <si>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</si>
  <si>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</si>
  <si>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</si>
  <si>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</si>
  <si>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</si>
  <si>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</si>
  <si>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</si>
  <si>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</si>
  <si>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</si>
  <si>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</si>
  <si>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</si>
  <si>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</si>
  <si>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</si>
  <si>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</si>
  <si>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</si>
  <si>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</si>
  <si>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</si>
  <si>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G2831-1605</t>
  </si>
  <si>
    <t>2019G</t>
  </si>
  <si>
    <t>EA</t>
  </si>
  <si>
    <t>pr_</t>
  </si>
  <si>
    <t>G2831</t>
  </si>
  <si>
    <t>And</t>
  </si>
  <si>
    <t>yes</t>
  </si>
  <si>
    <t>GSC 2831-1605</t>
  </si>
  <si>
    <t>VSX</t>
  </si>
  <si>
    <t>OEJV 0191</t>
  </si>
  <si>
    <t>as of 2019-07-08</t>
  </si>
  <si>
    <t>II</t>
  </si>
  <si>
    <t>I</t>
  </si>
  <si>
    <t>Constell: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</si>
</sst>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  <font>
      <i/>
      <sz val="10"/>
      <color indexed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9" fillId="0" borderId="0" xfId="0" applyFont="1">
      <alignment vertical="top"/>
    </xf>
    <xf numFmtId="0" fontId="0" fillId="0" borderId="0" xfId="0" applyAlignment="1">
      <alignment horizontal="center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2831-1605 -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B3-4478-9C5B-65F38BF533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-4.4730000008712523E-3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B3-4478-9C5B-65F38BF533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B3-4478-9C5B-65F38BF533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B3-4478-9C5B-65F38BF533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B3-4478-9C5B-65F38BF533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B3-4478-9C5B-65F38BF533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B3-4478-9C5B-65F38BF533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-4.4730000008712523E-3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B3-4478-9C5B-65F38BF533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B3-4478-9C5B-65F38BF5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03608"/>
        <c:axId val="1"/>
      </c:scatterChart>
      <c:valAx>
        <c:axId val="79670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0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D2C946-C442-CF2A-CDF5-F563C8E48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49</v>
      </c>
      <c r="F1" s="31" t="s">
        <v>42</v>
      </c>
      <c r="G1" s="32" t="s">
        <v>43</v>
      </c>
      <c r="H1" s="33"/>
      <c r="I1" s="34" t="s">
        <v>42</v>
      </c>
      <c r="J1" s="35" t="s">
        <v>42</v>
      </c>
      <c r="K1" s="36">
        <v>2.2210999999999999</v>
      </c>
      <c r="L1" s="37">
        <v>38.531999999999996</v>
      </c>
      <c r="M1" s="38">
        <v>57290.875999999997</v>
      </c>
      <c r="N1" s="38">
        <v>0.49340600000000001</v>
      </c>
      <c r="O1" s="41" t="s">
        <v>44</v>
      </c>
      <c r="P1">
        <v>14.37</v>
      </c>
      <c r="Q1">
        <v>14.68</v>
      </c>
      <c r="R1" t="s">
        <v>45</v>
      </c>
      <c r="S1" t="s">
        <v>13</v>
      </c>
      <c r="T1" t="s">
        <v>46</v>
      </c>
      <c r="U1">
        <v>9999</v>
      </c>
      <c r="V1" t="s">
        <v>47</v>
      </c>
      <c r="W1" t="s">
        <v>48</v>
      </c>
    </row>
    <row r="2" spans="1:23" x14ac:dyDescent="0.2">
      <c r="A2" t="s">
        <v>23</v>
      </c>
      <c r="B2" s="3" t="s">
        <v>44</v>
      </c>
      <c r="C2" s="30" t="s">
        <v>55</v>
      </c>
      <c r="D2" s="3" t="s">
        <v>47</v>
      </c>
    </row>
    <row r="3" spans="1:23" ht="13.5" thickBot="1" x14ac:dyDescent="0.25"/>
    <row r="4" spans="1:23" ht="14.25" thickTop="1" thickBot="1" x14ac:dyDescent="0.25">
      <c r="A4" s="5" t="s">
        <v>0</v>
      </c>
      <c r="C4" s="27" t="s">
        <v>37</v>
      </c>
      <c r="D4" s="28" t="s">
        <v>37</v>
      </c>
      <c r="E4" s="42" t="s">
        <v>52</v>
      </c>
    </row>
    <row r="5" spans="1:23" ht="13.5" thickTop="1" x14ac:dyDescent="0.2">
      <c r="A5" s="9" t="s">
        <v>28</v>
      </c>
      <c r="B5" s="43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8">
        <v>57290.875999999997</v>
      </c>
      <c r="D7" t="s">
        <v>51</v>
      </c>
    </row>
    <row r="8" spans="1:23" x14ac:dyDescent="0.2">
      <c r="A8" t="s">
        <v>3</v>
      </c>
      <c r="C8" s="8">
        <v>0.49340600000000001</v>
      </c>
      <c r="D8" s="29" t="s">
        <v>50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43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43"/>
      <c r="C11" s="21">
        <f ca="1">INTERCEPT(INDIRECT($E$9):G992,INDIRECT($D$9):F992)</f>
        <v>0</v>
      </c>
      <c r="D11" s="3"/>
      <c r="E11" s="10"/>
    </row>
    <row r="12" spans="1:23" x14ac:dyDescent="0.2">
      <c r="A12" s="10" t="s">
        <v>16</v>
      </c>
      <c r="B12" s="43"/>
      <c r="C12" s="21">
        <f ca="1">SLOPE(INDIRECT($E$9):G992,INDIRECT($D$9):F992)</f>
        <v>-3.4527209578319199E-6</v>
      </c>
      <c r="D12" s="3"/>
      <c r="E12" s="10"/>
    </row>
    <row r="13" spans="1:23" x14ac:dyDescent="0.2">
      <c r="A13" s="10" t="s">
        <v>18</v>
      </c>
      <c r="B13" s="43"/>
      <c r="C13" s="3" t="s">
        <v>13</v>
      </c>
    </row>
    <row r="14" spans="1:23" x14ac:dyDescent="0.2">
      <c r="A14" s="10"/>
      <c r="B14" s="43"/>
      <c r="C14" s="10"/>
    </row>
    <row r="15" spans="1:23" x14ac:dyDescent="0.2">
      <c r="A15" s="12" t="s">
        <v>17</v>
      </c>
      <c r="B15" s="43"/>
      <c r="C15" s="13">
        <f ca="1">(C7+C11)+(C8+C12)*INT(MAX(F21:F3533))</f>
        <v>57929.832298726353</v>
      </c>
      <c r="E15" s="14" t="s">
        <v>34</v>
      </c>
      <c r="F15" s="39">
        <v>1</v>
      </c>
    </row>
    <row r="16" spans="1:23" x14ac:dyDescent="0.2">
      <c r="A16" s="16" t="s">
        <v>4</v>
      </c>
      <c r="B16" s="43"/>
      <c r="C16" s="17">
        <f ca="1">+C8+C12</f>
        <v>0.4934025472790422</v>
      </c>
      <c r="E16" s="14" t="s">
        <v>30</v>
      </c>
      <c r="F16" s="40">
        <f ca="1">NOW()+15018.5+$C$5/24</f>
        <v>60094.860180902775</v>
      </c>
    </row>
    <row r="17" spans="1:21" ht="13.5" thickBot="1" x14ac:dyDescent="0.25">
      <c r="A17" s="14" t="s">
        <v>27</v>
      </c>
      <c r="B17" s="43"/>
      <c r="C17" s="10">
        <f>COUNT(C21:C2191)</f>
        <v>2</v>
      </c>
      <c r="E17" s="14" t="s">
        <v>35</v>
      </c>
      <c r="F17" s="15">
        <f ca="1">ROUND(2*(F16-$C$7)/$C$8,0)/2+F15</f>
        <v>5684</v>
      </c>
    </row>
    <row r="18" spans="1:21" ht="14.25" thickTop="1" thickBot="1" x14ac:dyDescent="0.25">
      <c r="A18" s="16" t="s">
        <v>5</v>
      </c>
      <c r="B18" s="43"/>
      <c r="C18" s="19">
        <f ca="1">+C15</f>
        <v>57929.832298726353</v>
      </c>
      <c r="D18" s="20">
        <f ca="1">+C16</f>
        <v>0.4934025472790422</v>
      </c>
      <c r="E18" s="14" t="s">
        <v>36</v>
      </c>
      <c r="F18" s="23">
        <f ca="1">ROUND(2*(F16-$C$15)/$C$16,0)/2+F15</f>
        <v>4389</v>
      </c>
    </row>
    <row r="19" spans="1:21" ht="13.5" thickTop="1" x14ac:dyDescent="0.2">
      <c r="E19" s="14" t="s">
        <v>31</v>
      </c>
      <c r="F19" s="18">
        <f ca="1">+$C$15+$C$16*F18-15018.5-$C$5/24</f>
        <v>45077.271912067408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23" t="s">
        <v>51</v>
      </c>
      <c r="B21" s="3" t="s">
        <v>53</v>
      </c>
      <c r="C21" s="8">
        <v>57290.875999999997</v>
      </c>
      <c r="D21" s="8">
        <v>0.01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42272.375999999997</v>
      </c>
    </row>
    <row r="22" spans="1:21" x14ac:dyDescent="0.2">
      <c r="A22" s="23" t="s">
        <v>51</v>
      </c>
      <c r="B22" s="3" t="s">
        <v>54</v>
      </c>
      <c r="C22" s="8">
        <v>57930.078999999998</v>
      </c>
      <c r="D22" s="8">
        <v>0.01</v>
      </c>
      <c r="E22">
        <f>+(C22-C$7)/C$8</f>
        <v>1295.4909344434427</v>
      </c>
      <c r="F22">
        <f>ROUND(2*E22,0)/2</f>
        <v>1295.5</v>
      </c>
      <c r="G22">
        <f>+C22-(C$7+F22*C$8)</f>
        <v>-4.4730000008712523E-3</v>
      </c>
      <c r="I22">
        <f>+G22</f>
        <v>-4.4730000008712523E-3</v>
      </c>
      <c r="O22">
        <f ca="1">+C$11+C$12*$F22</f>
        <v>-4.4730000008712523E-3</v>
      </c>
      <c r="Q22" s="2">
        <f>+C22-15018.5</f>
        <v>42911.578999999998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2023-05-30T08:38:39Z</dcterms:modified>
</cp:coreProperties>
</file>