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40009_{3B1F94FB-4DE8-4F59-903A-1F1640B03E7D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K22" i="1"/>
  <c r="E23" i="1"/>
  <c r="F23" i="1"/>
  <c r="G23" i="1"/>
  <c r="K23" i="1"/>
  <c r="G21" i="1"/>
  <c r="Q22" i="1"/>
  <c r="Q23" i="1"/>
  <c r="C9" i="1"/>
  <c r="E21" i="1"/>
  <c r="D9" i="1"/>
  <c r="F16" i="1"/>
  <c r="F17" i="1" s="1"/>
  <c r="C17" i="1"/>
  <c r="Q21" i="1"/>
  <c r="K21" i="1"/>
  <c r="C11" i="1"/>
  <c r="C12" i="1"/>
  <c r="C16" i="1" l="1"/>
  <c r="D18" i="1" s="1"/>
  <c r="O22" i="1"/>
  <c r="O21" i="1"/>
  <c r="O23" i="1"/>
  <c r="C15" i="1"/>
  <c r="F18" i="1" s="1"/>
  <c r="C18" i="1" l="1"/>
  <c r="F19" i="1"/>
</calcChain>
</file>

<file path=xl/sharedStrings.xml><?xml version="1.0" encoding="utf-8"?>
<sst xmlns="http://schemas.openxmlformats.org/spreadsheetml/2006/main" count="57" uniqueCount="50">
  <si>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</si>
  <si>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</si>
  <si>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</si>
  <si>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</si>
  <si>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</si>
  <si>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</si>
  <si>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</si>
  <si>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</si>
  <si>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</si>
  <si>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</si>
  <si>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</si>
  <si>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</si>
  <si>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</si>
  <si>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</si>
  <si>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</si>
  <si>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</si>
  <si>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</si>
  <si>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</si>
  <si>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</si>
  <si>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</si>
  <si>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</si>
  <si>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</si>
  <si>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</si>
  <si>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</si>
  <si>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</si>
  <si>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</si>
  <si>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</si>
  <si>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</si>
  <si>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</si>
  <si>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</si>
  <si>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</si>
  <si>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</si>
  <si>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</si>
  <si>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</si>
  <si>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</si>
  <si>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</si>
  <si>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</si>
  <si>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</si>
  <si>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</si>
  <si>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</si>
  <si>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</si>
  <si>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</si>
  <si>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G2781-0387</t>
  </si>
  <si>
    <t>VSX</t>
  </si>
  <si>
    <t>OEJV 0211</t>
  </si>
  <si>
    <t>I</t>
  </si>
  <si>
    <t>II</t>
  </si>
  <si>
    <t>EW</t>
  </si>
  <si>
    <t>And</t>
  </si>
  <si>
    <t>And G2781-0387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</si>
</sst>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9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</font>
    <font>
      <sz val="10"/>
      <name val="Arial"/>
    </font>
    <font>
      <b/>
      <sz val="10"/>
      <name val="Arial"/>
      <family val="2"/>
    </font>
    <font>
      <sz val="8"/>
      <name val="Arial"/>
    </font>
    <font>
      <sz val="10"/>
      <color indexed="10"/>
      <name val="Arial"/>
    </font>
    <font>
      <sz val="10"/>
      <color indexed="10"/>
      <name val="Arial"/>
      <family val="2"/>
    </font>
    <font>
      <sz val="10"/>
      <color indexed="20"/>
      <name val="Arial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10"/>
      <color indexed="17"/>
      <name val="Arial"/>
      <family val="2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24"/>
      </patternFill>
    </fill>
    <fill>
      <patternFill patternType="solid">
        <fgColor indexed="43"/>
        <bgColor indexed="8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2" applyNumberFormat="0" applyFont="0" applyFill="0" applyAlignment="0" applyProtection="0"/>
  </cellStyleXfs>
  <cellXfs count="43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6" fillId="0" borderId="0" xfId="0" applyFont="1" applyAlignment="1"/>
    <xf numFmtId="0" fontId="6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3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15" fillId="2" borderId="1" xfId="0" applyFont="1" applyFill="1" applyBorder="1" applyAlignment="1">
      <alignment vertical="center"/>
    </xf>
    <xf numFmtId="0" fontId="16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vertical="center"/>
    </xf>
    <xf numFmtId="0" fontId="6" fillId="2" borderId="1" xfId="0" applyFont="1" applyFill="1" applyBorder="1" applyAlignment="1">
      <alignment vertical="center"/>
    </xf>
    <xf numFmtId="0" fontId="18" fillId="0" borderId="1" xfId="0" applyNumberFormat="1" applyFont="1" applyBorder="1" applyAlignment="1">
      <alignment horizontal="left" vertical="center"/>
    </xf>
    <xf numFmtId="0" fontId="16" fillId="0" borderId="1" xfId="0" applyNumberFormat="1" applyFont="1" applyBorder="1" applyAlignment="1">
      <alignment horizontal="left" vertical="center"/>
    </xf>
    <xf numFmtId="0" fontId="12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6" fillId="3" borderId="1" xfId="0" applyFont="1" applyFill="1" applyBorder="1" applyAlignment="1">
      <alignment vertical="center"/>
    </xf>
    <xf numFmtId="0" fontId="16" fillId="0" borderId="1" xfId="0" applyFont="1" applyFill="1" applyBorder="1" applyAlignment="1">
      <alignment vertical="center"/>
    </xf>
    <xf numFmtId="0" fontId="0" fillId="4" borderId="0" xfId="0" applyFill="1" applyAlignment="1"/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G2781-0387 - O-C Diagr.</a:t>
            </a:r>
          </a:p>
        </c:rich>
      </c:tx>
      <c:layout>
        <c:manualLayout>
          <c:xMode val="edge"/>
          <c:yMode val="edge"/>
          <c:x val="0.36090225563909772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481203007518797"/>
          <c:y val="0.14035127795846455"/>
          <c:w val="0.83308270676691731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2.0000000000000001E-4</c:v>
                  </c:pt>
                  <c:pt idx="2">
                    <c:v>2.0000000000000001E-4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2.0000000000000001E-4</c:v>
                  </c:pt>
                  <c:pt idx="2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4097</c:v>
                </c:pt>
                <c:pt idx="2">
                  <c:v>5263.5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3D9-49F0-8B77-31D831AA08E9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4097</c:v>
                </c:pt>
                <c:pt idx="2">
                  <c:v>5263.5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3D9-49F0-8B77-31D831AA08E9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4097</c:v>
                </c:pt>
                <c:pt idx="2">
                  <c:v>5263.5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3D9-49F0-8B77-31D831AA08E9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4097</c:v>
                </c:pt>
                <c:pt idx="2">
                  <c:v>5263.5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0">
                  <c:v>0</c:v>
                </c:pt>
                <c:pt idx="1">
                  <c:v>0.38597000000299886</c:v>
                </c:pt>
                <c:pt idx="2">
                  <c:v>0.50132000000303378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3D9-49F0-8B77-31D831AA08E9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4097</c:v>
                </c:pt>
                <c:pt idx="2">
                  <c:v>5263.5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3D9-49F0-8B77-31D831AA08E9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4097</c:v>
                </c:pt>
                <c:pt idx="2">
                  <c:v>5263.5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3D9-49F0-8B77-31D831AA08E9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4097</c:v>
                </c:pt>
                <c:pt idx="2">
                  <c:v>5263.5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3D9-49F0-8B77-31D831AA08E9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4097</c:v>
                </c:pt>
                <c:pt idx="2">
                  <c:v>5263.5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-5.6873986594702108E-4</c:v>
                </c:pt>
                <c:pt idx="1">
                  <c:v>0.38853627714351513</c:v>
                </c:pt>
                <c:pt idx="2">
                  <c:v>0.49932246272846453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3D9-49F0-8B77-31D831AA08E9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4097</c:v>
                </c:pt>
                <c:pt idx="2">
                  <c:v>5263.5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3D9-49F0-8B77-31D831AA08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93917216"/>
        <c:axId val="1"/>
      </c:scatterChart>
      <c:valAx>
        <c:axId val="79391721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9391721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052631578947367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1123950</xdr:colOff>
      <xdr:row>0</xdr:row>
      <xdr:rowOff>0</xdr:rowOff>
    </xdr:from>
    <xdr:to>
      <xdr:col>17</xdr:col>
      <xdr:colOff>76200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8BCE3ABF-DFAC-4256-BE0A-D6E26DEB8A4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40"/>
  <sheetViews>
    <sheetView tabSelected="1" workbookViewId="0">
      <selection activeCell="E2" sqref="E2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5" ht="20.25" x14ac:dyDescent="0.3">
      <c r="A1" s="1" t="s">
        <v>49</v>
      </c>
      <c r="F1" s="31" t="s">
        <v>42</v>
      </c>
      <c r="G1" s="32"/>
      <c r="H1" s="33"/>
      <c r="I1" s="34" t="s">
        <v>42</v>
      </c>
      <c r="J1" s="35"/>
      <c r="K1" s="36"/>
      <c r="L1" s="37"/>
      <c r="M1" s="40">
        <v>58042.193074976152</v>
      </c>
      <c r="N1" s="40">
        <v>0.28799497315523781</v>
      </c>
      <c r="O1" s="41" t="s">
        <v>47</v>
      </c>
    </row>
    <row r="2" spans="1:15" x14ac:dyDescent="0.2">
      <c r="A2" t="s">
        <v>23</v>
      </c>
      <c r="B2" t="s">
        <v>47</v>
      </c>
      <c r="C2" s="30" t="s">
        <v>48</v>
      </c>
      <c r="D2" s="3"/>
    </row>
    <row r="3" spans="1:15" ht="13.5" thickBot="1" x14ac:dyDescent="0.25"/>
    <row r="4" spans="1:15" ht="14.25" thickTop="1" thickBot="1" x14ac:dyDescent="0.25">
      <c r="A4" s="5" t="s">
        <v>0</v>
      </c>
      <c r="C4" s="27" t="s">
        <v>37</v>
      </c>
      <c r="D4" s="28" t="s">
        <v>37</v>
      </c>
    </row>
    <row r="5" spans="1:15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5" x14ac:dyDescent="0.2">
      <c r="A6" s="5" t="s">
        <v>1</v>
      </c>
    </row>
    <row r="7" spans="1:15" x14ac:dyDescent="0.2">
      <c r="A7" t="s">
        <v>2</v>
      </c>
      <c r="C7" s="8">
        <v>56526.4761</v>
      </c>
      <c r="D7" s="29" t="s">
        <v>43</v>
      </c>
    </row>
    <row r="8" spans="1:15" x14ac:dyDescent="0.2">
      <c r="A8" t="s">
        <v>3</v>
      </c>
      <c r="C8" s="8">
        <v>0.28789999999999999</v>
      </c>
      <c r="D8" s="29" t="s">
        <v>43</v>
      </c>
    </row>
    <row r="9" spans="1:15" x14ac:dyDescent="0.2">
      <c r="A9" s="24" t="s">
        <v>32</v>
      </c>
      <c r="B9" s="25">
        <v>21</v>
      </c>
      <c r="C9" s="22" t="str">
        <f>"F"&amp;B9</f>
        <v>F21</v>
      </c>
      <c r="D9" s="23" t="str">
        <f>"G"&amp;B9</f>
        <v>G21</v>
      </c>
    </row>
    <row r="10" spans="1:15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15" x14ac:dyDescent="0.2">
      <c r="A11" s="10" t="s">
        <v>15</v>
      </c>
      <c r="B11" s="10"/>
      <c r="C11" s="21">
        <f ca="1">INTERCEPT(INDIRECT($D$9):G992,INDIRECT($C$9):F992)</f>
        <v>-5.6873986594702108E-4</v>
      </c>
      <c r="D11" s="3"/>
      <c r="E11" s="10"/>
    </row>
    <row r="12" spans="1:15" x14ac:dyDescent="0.2">
      <c r="A12" s="10" t="s">
        <v>16</v>
      </c>
      <c r="B12" s="10"/>
      <c r="C12" s="21">
        <f ca="1">SLOPE(INDIRECT($D$9):G992,INDIRECT($C$9):F992)</f>
        <v>9.4973155237847737E-5</v>
      </c>
      <c r="D12" s="3"/>
      <c r="E12" s="10"/>
    </row>
    <row r="13" spans="1:15" x14ac:dyDescent="0.2">
      <c r="A13" s="10" t="s">
        <v>18</v>
      </c>
      <c r="B13" s="10"/>
      <c r="C13" s="3" t="s">
        <v>13</v>
      </c>
    </row>
    <row r="14" spans="1:15" x14ac:dyDescent="0.2">
      <c r="A14" s="10"/>
      <c r="B14" s="10"/>
      <c r="C14" s="10"/>
    </row>
    <row r="15" spans="1:15" x14ac:dyDescent="0.2">
      <c r="A15" s="12" t="s">
        <v>17</v>
      </c>
      <c r="B15" s="10"/>
      <c r="C15" s="13">
        <f ca="1">(C7+C11)+(C8+C12)*INT(MAX(F21:F3533))</f>
        <v>58042.193074976152</v>
      </c>
      <c r="E15" s="14" t="s">
        <v>34</v>
      </c>
      <c r="F15" s="38">
        <v>1</v>
      </c>
    </row>
    <row r="16" spans="1:15" x14ac:dyDescent="0.2">
      <c r="A16" s="16" t="s">
        <v>4</v>
      </c>
      <c r="B16" s="10"/>
      <c r="C16" s="17">
        <f ca="1">+C8+C12</f>
        <v>0.28799497315523781</v>
      </c>
      <c r="E16" s="14" t="s">
        <v>30</v>
      </c>
      <c r="F16" s="39">
        <f ca="1">NOW()+15018.5+$C$5/24</f>
        <v>60094.859108680554</v>
      </c>
    </row>
    <row r="17" spans="1:21" ht="13.5" thickBot="1" x14ac:dyDescent="0.25">
      <c r="A17" s="14" t="s">
        <v>27</v>
      </c>
      <c r="B17" s="10"/>
      <c r="C17" s="10">
        <f>COUNT(C21:C2191)</f>
        <v>3</v>
      </c>
      <c r="E17" s="14" t="s">
        <v>35</v>
      </c>
      <c r="F17" s="15">
        <f ca="1">ROUND(2*(F16-$C$7)/$C$8,0)/2+F15</f>
        <v>12395.5</v>
      </c>
    </row>
    <row r="18" spans="1:21" ht="14.25" thickTop="1" thickBot="1" x14ac:dyDescent="0.25">
      <c r="A18" s="16" t="s">
        <v>5</v>
      </c>
      <c r="B18" s="10"/>
      <c r="C18" s="19">
        <f ca="1">+C15</f>
        <v>58042.193074976152</v>
      </c>
      <c r="D18" s="20">
        <f ca="1">+C16</f>
        <v>0.28799497315523781</v>
      </c>
      <c r="E18" s="14" t="s">
        <v>36</v>
      </c>
      <c r="F18" s="23">
        <f ca="1">ROUND(2*(F16-$C$15)/$C$16,0)/2+F15</f>
        <v>7128.5</v>
      </c>
    </row>
    <row r="19" spans="1:21" ht="13.5" thickTop="1" x14ac:dyDescent="0.2">
      <c r="E19" s="14" t="s">
        <v>31</v>
      </c>
      <c r="F19" s="18">
        <f ca="1">+$C$15+$C$16*F18-15018.5-$C$5/24</f>
        <v>45077.061074446603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38</v>
      </c>
      <c r="I20" s="7" t="s">
        <v>39</v>
      </c>
      <c r="J20" s="7" t="s">
        <v>40</v>
      </c>
      <c r="K20" s="7" t="s">
        <v>41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6" t="s">
        <v>33</v>
      </c>
    </row>
    <row r="21" spans="1:21" x14ac:dyDescent="0.2">
      <c r="A21" t="s">
        <v>43</v>
      </c>
      <c r="C21" s="8">
        <v>56526.4761</v>
      </c>
      <c r="D21" s="8" t="s">
        <v>13</v>
      </c>
      <c r="E21">
        <f>+(C21-C$7)/C$8</f>
        <v>0</v>
      </c>
      <c r="F21">
        <v>0</v>
      </c>
      <c r="G21">
        <f>+C21-(C$7+F21*C$8)</f>
        <v>0</v>
      </c>
      <c r="K21">
        <f>+G21</f>
        <v>0</v>
      </c>
      <c r="O21">
        <f ca="1">+C$11+C$12*$F21</f>
        <v>-5.6873986594702108E-4</v>
      </c>
      <c r="Q21" s="2">
        <f>+C21-15018.5</f>
        <v>41507.9761</v>
      </c>
    </row>
    <row r="22" spans="1:21" x14ac:dyDescent="0.2">
      <c r="A22" t="s">
        <v>44</v>
      </c>
      <c r="B22" s="3" t="s">
        <v>45</v>
      </c>
      <c r="C22" s="8">
        <v>57706.388370000001</v>
      </c>
      <c r="D22" s="8">
        <v>2.0000000000000001E-4</v>
      </c>
      <c r="E22">
        <f>+(C22-C$7)/C$8</f>
        <v>4098.3406391108047</v>
      </c>
      <c r="F22" s="42">
        <f>ROUND(2*E22,0)/2-1.5</f>
        <v>4097</v>
      </c>
      <c r="G22">
        <f>+C22-(C$7+F22*C$8)</f>
        <v>0.38597000000299886</v>
      </c>
      <c r="K22">
        <f>+G22</f>
        <v>0.38597000000299886</v>
      </c>
      <c r="O22">
        <f ca="1">+C$11+C$12*$F22</f>
        <v>0.38853627714351513</v>
      </c>
      <c r="Q22" s="2">
        <f>+C22-15018.5</f>
        <v>42687.888370000001</v>
      </c>
    </row>
    <row r="23" spans="1:21" x14ac:dyDescent="0.2">
      <c r="A23" t="s">
        <v>44</v>
      </c>
      <c r="B23" s="3" t="s">
        <v>46</v>
      </c>
      <c r="C23" s="8">
        <v>58042.339070000002</v>
      </c>
      <c r="D23" s="8">
        <v>2.0000000000000001E-4</v>
      </c>
      <c r="E23">
        <f>+(C23-C$7)/C$8</f>
        <v>5265.2412990621815</v>
      </c>
      <c r="F23" s="42">
        <f>ROUND(2*E23,0)/2-1.5</f>
        <v>5263.5</v>
      </c>
      <c r="G23">
        <f>+C23-(C$7+F23*C$8)</f>
        <v>0.50132000000303378</v>
      </c>
      <c r="K23">
        <f>+G23</f>
        <v>0.50132000000303378</v>
      </c>
      <c r="O23">
        <f ca="1">+C$11+C$12*$F23</f>
        <v>0.49932246272846453</v>
      </c>
      <c r="Q23" s="2">
        <f>+C23-15018.5</f>
        <v>43023.839070000002</v>
      </c>
    </row>
    <row r="24" spans="1:21" x14ac:dyDescent="0.2">
      <c r="C24" s="8"/>
      <c r="D24" s="8"/>
      <c r="Q24" s="2"/>
    </row>
    <row r="25" spans="1:21" x14ac:dyDescent="0.2">
      <c r="C25" s="8"/>
      <c r="D25" s="8"/>
      <c r="Q25" s="2"/>
    </row>
    <row r="26" spans="1:21" x14ac:dyDescent="0.2">
      <c r="C26" s="8"/>
      <c r="D26" s="8"/>
      <c r="Q26" s="2"/>
    </row>
    <row r="27" spans="1:21" x14ac:dyDescent="0.2">
      <c r="C27" s="8"/>
      <c r="D27" s="8"/>
      <c r="Q27" s="2"/>
    </row>
    <row r="28" spans="1:21" x14ac:dyDescent="0.2">
      <c r="C28" s="8"/>
      <c r="D28" s="8"/>
      <c r="Q28" s="2"/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2023-05-30T08:37:07Z</dcterms:modified>
</cp:coreProperties>
</file>