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A1482AC-A5E4-45FC-9EB5-DE7732D9077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F11" i="1"/>
  <c r="C21" i="1"/>
  <c r="E21" i="1"/>
  <c r="F21" i="1"/>
  <c r="A21" i="1"/>
  <c r="H20" i="1"/>
  <c r="G11" i="1"/>
  <c r="E14" i="1"/>
  <c r="E15" i="1" s="1"/>
  <c r="G21" i="1"/>
  <c r="Q21" i="1"/>
  <c r="C17" i="1"/>
  <c r="H21" i="1"/>
  <c r="C12" i="1"/>
  <c r="C16" i="1" l="1"/>
  <c r="D18" i="1" s="1"/>
  <c r="C11" i="1"/>
  <c r="O21" i="1" l="1"/>
  <c r="S21" i="1" s="1"/>
  <c r="C15" i="1"/>
  <c r="O23" i="1"/>
  <c r="S23" i="1" s="1"/>
  <c r="O22" i="1"/>
  <c r="S22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<sst xmlns="http://schemas.openxmlformats.org/spreadsheetml/2006/main" count="57" uniqueCount="52">
  <si>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</si>
  <si>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</si>
  <si>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</si>
  <si>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</si>
  <si>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</si>
  <si>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</si>
  <si>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</si>
  <si>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</si>
  <si>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</si>
  <si>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</si>
  <si>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</si>
  <si>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</si>
  <si>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</si>
  <si>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</si>
  <si>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</si>
  <si>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</si>
  <si>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</si>
  <si>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</si>
  <si>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</si>
  <si>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</si>
  <si>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</si>
  <si>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</si>
  <si>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</si>
  <si>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</si>
  <si>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</si>
  <si>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</si>
  <si>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</si>
  <si>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</si>
  <si>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</si>
  <si>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</si>
  <si>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</si>
  <si>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</si>
  <si>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</si>
  <si>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</si>
  <si>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</si>
  <si>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</si>
  <si>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</si>
  <si>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</si>
  <si>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</si>
  <si>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</si>
  <si>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</si>
  <si>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</si>
  <si>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</si>
  <si>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G2790-1877</t>
  </si>
  <si>
    <t>GSC 2790-1877</t>
  </si>
  <si>
    <t>G2790-1877_And.xls</t>
  </si>
  <si>
    <t>EW</t>
  </si>
  <si>
    <t>And</t>
  </si>
  <si>
    <t>VSX</t>
  </si>
  <si>
    <t>OEJV 0160</t>
  </si>
  <si>
    <t>I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</si>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</sst>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2" borderId="0" xfId="0" applyFill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2790-1877 -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</c:v>
                </c:pt>
                <c:pt idx="2">
                  <c:v>32.5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0C-486E-BB53-FDA8163253A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</c:v>
                </c:pt>
                <c:pt idx="2">
                  <c:v>32.5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1.8899999922723509E-3</c:v>
                </c:pt>
                <c:pt idx="2">
                  <c:v>1.7799999986891635E-3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0C-486E-BB53-FDA8163253A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</c:v>
                </c:pt>
                <c:pt idx="2">
                  <c:v>32.5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00C-486E-BB53-FDA8163253A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</c:v>
                </c:pt>
                <c:pt idx="2">
                  <c:v>32.5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00C-486E-BB53-FDA8163253A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</c:v>
                </c:pt>
                <c:pt idx="2">
                  <c:v>32.5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00C-486E-BB53-FDA8163253A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</c:v>
                </c:pt>
                <c:pt idx="2">
                  <c:v>32.5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00C-486E-BB53-FDA8163253A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</c:v>
                </c:pt>
                <c:pt idx="2">
                  <c:v>32.5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00C-486E-BB53-FDA8163253A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</c:v>
                </c:pt>
                <c:pt idx="2">
                  <c:v>32.5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1.0730593104537733E-6</c:v>
                </c:pt>
                <c:pt idx="1">
                  <c:v>1.8202511370928552E-3</c:v>
                </c:pt>
                <c:pt idx="2">
                  <c:v>1.8486757945582052E-3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00C-486E-BB53-FDA8163253A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</c:v>
                </c:pt>
                <c:pt idx="2">
                  <c:v>32.5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00C-486E-BB53-FDA816325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423216"/>
        <c:axId val="1"/>
      </c:scatterChart>
      <c:valAx>
        <c:axId val="797423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68421052631579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7423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0</xdr:row>
      <xdr:rowOff>66675</xdr:rowOff>
    </xdr:from>
    <xdr:to>
      <xdr:col>16</xdr:col>
      <xdr:colOff>228600</xdr:colOff>
      <xdr:row>19</xdr:row>
      <xdr:rowOff>66675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6A70F5C-EA5F-431D-E069-CDC04FBB3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44</v>
      </c>
      <c r="E1" t="s">
        <v>45</v>
      </c>
    </row>
    <row r="2" spans="1:7" x14ac:dyDescent="0.2">
      <c r="A2" t="s">
        <v>24</v>
      </c>
      <c r="B2" t="s">
        <v>46</v>
      </c>
      <c r="C2" s="31" t="s">
        <v>42</v>
      </c>
      <c r="D2" s="3" t="s">
        <v>47</v>
      </c>
      <c r="E2" s="32" t="s">
        <v>43</v>
      </c>
      <c r="F2" t="s">
        <v>43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55843.479800000001</v>
      </c>
      <c r="D7" s="30" t="s">
        <v>48</v>
      </c>
    </row>
    <row r="8" spans="1:7" x14ac:dyDescent="0.2">
      <c r="A8" t="s">
        <v>3</v>
      </c>
      <c r="C8" s="8">
        <v>0.27950000000000003</v>
      </c>
      <c r="D8" s="30" t="s">
        <v>48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1.0730593104537733E-6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5.6849314930700046E-5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60094.859751504628</v>
      </c>
    </row>
    <row r="15" spans="1:7" x14ac:dyDescent="0.2">
      <c r="A15" s="12" t="s">
        <v>17</v>
      </c>
      <c r="B15" s="10"/>
      <c r="C15" s="13">
        <f ca="1">(C7+C11)+(C8+C12)*INT(MAX(F21:F3533))</f>
        <v>55852.425620251139</v>
      </c>
      <c r="D15" s="14" t="s">
        <v>39</v>
      </c>
      <c r="E15" s="15">
        <f ca="1">ROUND(2*(E14-$C$7)/$C$8,0)/2+E13</f>
        <v>15211.5</v>
      </c>
    </row>
    <row r="16" spans="1:7" x14ac:dyDescent="0.2">
      <c r="A16" s="16" t="s">
        <v>4</v>
      </c>
      <c r="B16" s="10"/>
      <c r="C16" s="17">
        <f ca="1">+C8+C12</f>
        <v>0.27955684931493074</v>
      </c>
      <c r="D16" s="14" t="s">
        <v>40</v>
      </c>
      <c r="E16" s="24">
        <f ca="1">ROUND(2*(E14-$C$15)/$C$16,0)/2+E13</f>
        <v>15176.5</v>
      </c>
    </row>
    <row r="17" spans="1:19" ht="13.5" thickBot="1" x14ac:dyDescent="0.25">
      <c r="A17" s="14" t="s">
        <v>30</v>
      </c>
      <c r="B17" s="10"/>
      <c r="C17" s="10">
        <f>COUNT(C21:C2191)</f>
        <v>3</v>
      </c>
      <c r="D17" s="14" t="s">
        <v>34</v>
      </c>
      <c r="E17" s="18">
        <f ca="1">+$C$15+$C$16*E16-15018.5-$C$9/24</f>
        <v>45077.015977212519</v>
      </c>
    </row>
    <row r="18" spans="1:19" ht="14.25" thickTop="1" thickBot="1" x14ac:dyDescent="0.25">
      <c r="A18" s="16" t="s">
        <v>5</v>
      </c>
      <c r="B18" s="10"/>
      <c r="C18" s="19">
        <f ca="1">+C15</f>
        <v>55852.425620251139</v>
      </c>
      <c r="D18" s="20">
        <f ca="1">+C16</f>
        <v>0.27955684931493074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SQRT(SUM(S21:S50)/(COUNT(S21:S50)-1))</f>
        <v>6.9218563960040018E-5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t="str">
        <f>D7</f>
        <v>VSX</v>
      </c>
      <c r="C21" s="8">
        <f>C$7</f>
        <v>55843.479800000001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1.0730593104537733E-6</v>
      </c>
      <c r="Q21" s="2">
        <f>+C21-15018.5</f>
        <v>40824.979800000001</v>
      </c>
      <c r="S21">
        <f ca="1">+(O21-G21)^2</f>
        <v>1.1514562837515274E-12</v>
      </c>
    </row>
    <row r="22" spans="1:19" x14ac:dyDescent="0.2">
      <c r="A22" s="33" t="s">
        <v>49</v>
      </c>
      <c r="B22" s="34" t="s">
        <v>50</v>
      </c>
      <c r="C22" s="35">
        <v>55852.425689999996</v>
      </c>
      <c r="D22" s="35">
        <v>1E-4</v>
      </c>
      <c r="E22">
        <f>+(C22-C$7)/C$8</f>
        <v>32.006762075117763</v>
      </c>
      <c r="F22">
        <f>ROUND(2*E22,0)/2</f>
        <v>32</v>
      </c>
      <c r="G22">
        <f>+C22-(C$7+F22*C$8)</f>
        <v>1.8899999922723509E-3</v>
      </c>
      <c r="I22">
        <f>+G22</f>
        <v>1.8899999922723509E-3</v>
      </c>
      <c r="O22">
        <f ca="1">+C$11+C$12*$F22</f>
        <v>1.8202511370928552E-3</v>
      </c>
      <c r="Q22" s="2">
        <f>+C22-15018.5</f>
        <v>40833.925689999996</v>
      </c>
      <c r="S22">
        <f ca="1">+(O22-G22)^2</f>
        <v>4.8649027988502633E-9</v>
      </c>
    </row>
    <row r="23" spans="1:19" x14ac:dyDescent="0.2">
      <c r="A23" s="33" t="s">
        <v>49</v>
      </c>
      <c r="B23" s="34" t="s">
        <v>51</v>
      </c>
      <c r="C23" s="35">
        <v>55852.565329999998</v>
      </c>
      <c r="D23" s="35">
        <v>2.9999999999999997E-4</v>
      </c>
      <c r="E23">
        <f>+(C23-C$7)/C$8</f>
        <v>32.506368515193742</v>
      </c>
      <c r="F23">
        <f>ROUND(2*E23,0)/2</f>
        <v>32.5</v>
      </c>
      <c r="G23">
        <f>+C23-(C$7+F23*C$8)</f>
        <v>1.7799999986891635E-3</v>
      </c>
      <c r="I23">
        <f>+G23</f>
        <v>1.7799999986891635E-3</v>
      </c>
      <c r="O23">
        <f ca="1">+C$11+C$12*$F23</f>
        <v>1.8486757945582052E-3</v>
      </c>
      <c r="Q23" s="2">
        <f>+C23-15018.5</f>
        <v>40834.065329999998</v>
      </c>
      <c r="S23">
        <f ca="1">+(O23-G23)^2</f>
        <v>4.7163649382462858E-9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2023-05-30T08:38:02Z</dcterms:modified>
</cp:coreProperties>
</file>