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ing star files\2023 Updated only\"/>
    </mc:Choice>
  </mc:AlternateContent>
  <xr:revisionPtr revIDLastSave="0" documentId="8_{CB90CA61-C2C8-409C-AB70-11E9B7125CFD}" xr6:coauthVersionLast="47" xr6:coauthVersionMax="47" xr10:uidLastSave="{00000000-0000-0000-0000-000000000000}"/>
  <bookViews>
    <workbookView xWindow="13395" yWindow="645" windowWidth="13410" windowHeight="14415"/>
  </bookViews>
  <sheets>
    <sheet name="Active" sheetId="6" r:id="rId1"/>
    <sheet name="Q_fit" sheetId="5" r:id="rId2"/>
    <sheet name="B (2)" sheetId="4" r:id="rId3"/>
    <sheet name="BAV" sheetId="7" r:id="rId4"/>
  </sheets>
  <definedNames>
    <definedName name="solver_adj" localSheetId="0" hidden="1">Active!$E$11:$E$13</definedName>
    <definedName name="solver_adj" localSheetId="2" hidden="1">'B (2)'!$E$11:$E$13</definedName>
    <definedName name="solver_cvg" localSheetId="0" hidden="1">0.0001</definedName>
    <definedName name="solver_cvg" localSheetId="2" hidden="1">0.0001</definedName>
    <definedName name="solver_drv" localSheetId="0" hidden="1">1</definedName>
    <definedName name="solver_drv" localSheetId="2" hidden="1">1</definedName>
    <definedName name="solver_est" localSheetId="0" hidden="1">1</definedName>
    <definedName name="solver_est" localSheetId="2" hidden="1">1</definedName>
    <definedName name="solver_itr" localSheetId="0" hidden="1">100</definedName>
    <definedName name="solver_itr" localSheetId="2" hidden="1">100</definedName>
    <definedName name="solver_lin" localSheetId="0" hidden="1">2</definedName>
    <definedName name="solver_lin" localSheetId="2" hidden="1">2</definedName>
    <definedName name="solver_neg" localSheetId="0" hidden="1">2</definedName>
    <definedName name="solver_neg" localSheetId="2" hidden="1">2</definedName>
    <definedName name="solver_num" localSheetId="0" hidden="1">0</definedName>
    <definedName name="solver_num" localSheetId="2" hidden="1">0</definedName>
    <definedName name="solver_nwt" localSheetId="0" hidden="1">1</definedName>
    <definedName name="solver_nwt" localSheetId="2" hidden="1">1</definedName>
    <definedName name="solver_opt" localSheetId="0" hidden="1">Active!$E$14</definedName>
    <definedName name="solver_opt" localSheetId="2" hidden="1">'B (2)'!$E$14</definedName>
    <definedName name="solver_pre" localSheetId="0" hidden="1">0.000001</definedName>
    <definedName name="solver_pre" localSheetId="2" hidden="1">0.000001</definedName>
    <definedName name="solver_scl" localSheetId="0" hidden="1">2</definedName>
    <definedName name="solver_scl" localSheetId="2" hidden="1">2</definedName>
    <definedName name="solver_sho" localSheetId="0" hidden="1">2</definedName>
    <definedName name="solver_sho" localSheetId="2" hidden="1">2</definedName>
    <definedName name="solver_tim" localSheetId="0" hidden="1">100</definedName>
    <definedName name="solver_tim" localSheetId="2" hidden="1">100</definedName>
    <definedName name="solver_tol" localSheetId="0" hidden="1">0.05</definedName>
    <definedName name="solver_tol" localSheetId="2" hidden="1">0.05</definedName>
    <definedName name="solver_typ" localSheetId="0" hidden="1">2</definedName>
    <definedName name="solver_typ" localSheetId="2" hidden="1">2</definedName>
    <definedName name="solver_val" localSheetId="0" hidden="1">0</definedName>
    <definedName name="solver_val" localSheetId="2" hidden="1">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39" i="6" l="1"/>
  <c r="F339" i="6" s="1"/>
  <c r="O339" i="6"/>
  <c r="E340" i="6"/>
  <c r="F340" i="6"/>
  <c r="G340" i="6" s="1"/>
  <c r="K340" i="6" s="1"/>
  <c r="O340" i="6"/>
  <c r="E341" i="6"/>
  <c r="F341" i="6"/>
  <c r="G341" i="6" s="1"/>
  <c r="K341" i="6" s="1"/>
  <c r="O341" i="6"/>
  <c r="E342" i="6"/>
  <c r="F342" i="6"/>
  <c r="G342" i="6" s="1"/>
  <c r="K342" i="6" s="1"/>
  <c r="O342" i="6"/>
  <c r="E336" i="6"/>
  <c r="F336" i="6"/>
  <c r="G336" i="6"/>
  <c r="K336" i="6"/>
  <c r="E337" i="6"/>
  <c r="F337" i="6"/>
  <c r="G337" i="6"/>
  <c r="K337" i="6"/>
  <c r="E338" i="6"/>
  <c r="F338" i="6"/>
  <c r="G338" i="6"/>
  <c r="K338" i="6"/>
  <c r="O336" i="6"/>
  <c r="O337" i="6"/>
  <c r="O338" i="6"/>
  <c r="E329" i="6"/>
  <c r="F329" i="6"/>
  <c r="G329" i="6"/>
  <c r="K329" i="6"/>
  <c r="E330" i="6"/>
  <c r="F330" i="6"/>
  <c r="E331" i="6"/>
  <c r="F331" i="6"/>
  <c r="G331" i="6"/>
  <c r="E332" i="6"/>
  <c r="F332" i="6"/>
  <c r="G332" i="6"/>
  <c r="K332" i="6"/>
  <c r="E333" i="6"/>
  <c r="F333" i="6"/>
  <c r="G333" i="6"/>
  <c r="K333" i="6"/>
  <c r="E334" i="6"/>
  <c r="F334" i="6"/>
  <c r="G334" i="6"/>
  <c r="K334" i="6"/>
  <c r="E335" i="6"/>
  <c r="F335" i="6"/>
  <c r="G335" i="6"/>
  <c r="K335" i="6"/>
  <c r="D9" i="6"/>
  <c r="C9" i="6"/>
  <c r="D11" i="6"/>
  <c r="D12" i="6"/>
  <c r="D13" i="6"/>
  <c r="O329" i="6"/>
  <c r="O330" i="6"/>
  <c r="K331" i="6"/>
  <c r="O331" i="6"/>
  <c r="O332" i="6"/>
  <c r="O333" i="6"/>
  <c r="N334" i="6"/>
  <c r="Q334" i="6" s="1"/>
  <c r="O334" i="6"/>
  <c r="O335" i="6"/>
  <c r="E317" i="6"/>
  <c r="F317" i="6"/>
  <c r="E326" i="6"/>
  <c r="F326" i="6"/>
  <c r="E312" i="6"/>
  <c r="F312" i="6"/>
  <c r="G312" i="6"/>
  <c r="E313" i="6"/>
  <c r="F313" i="6"/>
  <c r="G313" i="6"/>
  <c r="E314" i="6"/>
  <c r="F314" i="6"/>
  <c r="G314" i="6"/>
  <c r="E315" i="6"/>
  <c r="F315" i="6"/>
  <c r="G315" i="6"/>
  <c r="E316" i="6"/>
  <c r="F316" i="6"/>
  <c r="G316" i="6"/>
  <c r="E318" i="6"/>
  <c r="F318" i="6"/>
  <c r="G318" i="6"/>
  <c r="E319" i="6"/>
  <c r="F319" i="6"/>
  <c r="G319" i="6"/>
  <c r="K319" i="6"/>
  <c r="E320" i="6"/>
  <c r="F320" i="6"/>
  <c r="E321" i="6"/>
  <c r="F321" i="6"/>
  <c r="E322" i="6"/>
  <c r="F322" i="6"/>
  <c r="E323" i="6"/>
  <c r="F323" i="6"/>
  <c r="E324" i="6"/>
  <c r="F324" i="6"/>
  <c r="E325" i="6"/>
  <c r="F325" i="6"/>
  <c r="G325" i="6"/>
  <c r="K325" i="6"/>
  <c r="E327" i="6"/>
  <c r="F327" i="6"/>
  <c r="G327" i="6"/>
  <c r="K327" i="6"/>
  <c r="E328" i="6"/>
  <c r="F328" i="6"/>
  <c r="O317" i="6"/>
  <c r="O326" i="6"/>
  <c r="F280" i="6"/>
  <c r="G280" i="6"/>
  <c r="E283" i="6"/>
  <c r="F283" i="6"/>
  <c r="G283" i="6"/>
  <c r="E284" i="6"/>
  <c r="F284" i="6"/>
  <c r="G284" i="6"/>
  <c r="E285" i="6"/>
  <c r="F285" i="6"/>
  <c r="E286" i="6"/>
  <c r="F286" i="6"/>
  <c r="G286" i="6"/>
  <c r="E287" i="6"/>
  <c r="F287" i="6"/>
  <c r="G287" i="6"/>
  <c r="E288" i="6"/>
  <c r="F288" i="6"/>
  <c r="G288" i="6"/>
  <c r="E289" i="6"/>
  <c r="F289" i="6"/>
  <c r="G289" i="6"/>
  <c r="I289" i="6"/>
  <c r="E290" i="6"/>
  <c r="F290" i="6"/>
  <c r="G290" i="6"/>
  <c r="E291" i="6"/>
  <c r="F291" i="6"/>
  <c r="G291" i="6"/>
  <c r="E292" i="6"/>
  <c r="F292" i="6"/>
  <c r="E293" i="6"/>
  <c r="F293" i="6"/>
  <c r="G293" i="6"/>
  <c r="E294" i="6"/>
  <c r="F294" i="6"/>
  <c r="E295" i="6"/>
  <c r="F295" i="6"/>
  <c r="G295" i="6"/>
  <c r="E296" i="6"/>
  <c r="F296" i="6"/>
  <c r="E297" i="6"/>
  <c r="F297" i="6"/>
  <c r="G297" i="6"/>
  <c r="E298" i="6"/>
  <c r="F298" i="6"/>
  <c r="G298" i="6"/>
  <c r="E299" i="6"/>
  <c r="F299" i="6"/>
  <c r="G299" i="6"/>
  <c r="E300" i="6"/>
  <c r="F300" i="6"/>
  <c r="G300" i="6"/>
  <c r="E301" i="6"/>
  <c r="F301" i="6"/>
  <c r="G301" i="6"/>
  <c r="E302" i="6"/>
  <c r="F302" i="6"/>
  <c r="E303" i="6"/>
  <c r="F303" i="6"/>
  <c r="G303" i="6"/>
  <c r="K303" i="6"/>
  <c r="E304" i="6"/>
  <c r="F304" i="6"/>
  <c r="G304" i="6"/>
  <c r="K305" i="6"/>
  <c r="E305" i="6"/>
  <c r="F305" i="6"/>
  <c r="E306" i="6"/>
  <c r="F306" i="6"/>
  <c r="G306" i="6"/>
  <c r="E307" i="6"/>
  <c r="F307" i="6"/>
  <c r="G307" i="6"/>
  <c r="K307" i="6"/>
  <c r="E308" i="6"/>
  <c r="F308" i="6"/>
  <c r="G308" i="6"/>
  <c r="E309" i="6"/>
  <c r="F309" i="6"/>
  <c r="G309" i="6"/>
  <c r="E310" i="6"/>
  <c r="F310" i="6"/>
  <c r="G310" i="6"/>
  <c r="E311" i="6"/>
  <c r="F311" i="6"/>
  <c r="G311" i="6"/>
  <c r="O327" i="6"/>
  <c r="O328" i="6"/>
  <c r="O319" i="6"/>
  <c r="O320" i="6"/>
  <c r="K318" i="6"/>
  <c r="N318" i="6"/>
  <c r="Q318" i="6" s="1"/>
  <c r="O318" i="6"/>
  <c r="O325" i="6"/>
  <c r="O324" i="6"/>
  <c r="O323" i="6"/>
  <c r="O322" i="6"/>
  <c r="O307" i="6"/>
  <c r="E47" i="6"/>
  <c r="F47" i="6"/>
  <c r="E108" i="6"/>
  <c r="F108" i="6"/>
  <c r="G108" i="6"/>
  <c r="I108" i="6"/>
  <c r="E157" i="6"/>
  <c r="F157" i="6"/>
  <c r="G157" i="6"/>
  <c r="E159" i="6"/>
  <c r="F159" i="6"/>
  <c r="E163" i="6"/>
  <c r="F163" i="6"/>
  <c r="E165" i="6"/>
  <c r="F165" i="6"/>
  <c r="E167" i="6"/>
  <c r="F167" i="6"/>
  <c r="G167" i="6"/>
  <c r="E169" i="6"/>
  <c r="F169" i="6"/>
  <c r="G169" i="6"/>
  <c r="E172" i="6"/>
  <c r="F172" i="6"/>
  <c r="E175" i="6"/>
  <c r="F175" i="6"/>
  <c r="G175" i="6"/>
  <c r="J175" i="6"/>
  <c r="E176" i="6"/>
  <c r="F176" i="6"/>
  <c r="G176" i="6"/>
  <c r="E178" i="6"/>
  <c r="F178" i="6"/>
  <c r="E181" i="6"/>
  <c r="F181" i="6"/>
  <c r="E184" i="6"/>
  <c r="F184" i="6"/>
  <c r="E194" i="6"/>
  <c r="F194" i="6"/>
  <c r="G194" i="6"/>
  <c r="E224" i="6"/>
  <c r="F224" i="6"/>
  <c r="G224" i="6"/>
  <c r="E225" i="6"/>
  <c r="F225" i="6"/>
  <c r="E234" i="6"/>
  <c r="F234" i="6"/>
  <c r="G234" i="6"/>
  <c r="I234" i="6"/>
  <c r="E237" i="6"/>
  <c r="F237" i="6"/>
  <c r="G237" i="6"/>
  <c r="E238" i="6"/>
  <c r="F238" i="6"/>
  <c r="E256" i="6"/>
  <c r="F256" i="6"/>
  <c r="E277" i="6"/>
  <c r="F277" i="6"/>
  <c r="E281" i="6"/>
  <c r="F281" i="6"/>
  <c r="E282" i="6"/>
  <c r="F282" i="6"/>
  <c r="E207" i="6"/>
  <c r="F207" i="6"/>
  <c r="G207" i="6"/>
  <c r="E208" i="6"/>
  <c r="F208" i="6"/>
  <c r="G208" i="6"/>
  <c r="E209" i="6"/>
  <c r="F209" i="6"/>
  <c r="G209" i="6"/>
  <c r="E210" i="6"/>
  <c r="F210" i="6"/>
  <c r="G210" i="6"/>
  <c r="E211" i="6"/>
  <c r="F211" i="6"/>
  <c r="G211" i="6"/>
  <c r="E212" i="6"/>
  <c r="F212" i="6"/>
  <c r="G212" i="6"/>
  <c r="E213" i="6"/>
  <c r="F213" i="6"/>
  <c r="G213" i="6"/>
  <c r="E214" i="6"/>
  <c r="F214" i="6"/>
  <c r="G214" i="6"/>
  <c r="E215" i="6"/>
  <c r="F215" i="6"/>
  <c r="G215" i="6"/>
  <c r="E216" i="6"/>
  <c r="F216" i="6"/>
  <c r="G216" i="6"/>
  <c r="E217" i="6"/>
  <c r="F217" i="6"/>
  <c r="G217" i="6"/>
  <c r="E218" i="6"/>
  <c r="F218" i="6"/>
  <c r="G218" i="6"/>
  <c r="E219" i="6"/>
  <c r="F219" i="6"/>
  <c r="G219" i="6"/>
  <c r="E220" i="6"/>
  <c r="F220" i="6"/>
  <c r="G220" i="6"/>
  <c r="E221" i="6"/>
  <c r="F221" i="6"/>
  <c r="G221" i="6"/>
  <c r="E222" i="6"/>
  <c r="F222" i="6"/>
  <c r="G222" i="6"/>
  <c r="E223" i="6"/>
  <c r="F223" i="6"/>
  <c r="G223" i="6"/>
  <c r="E226" i="6"/>
  <c r="F226" i="6"/>
  <c r="G226" i="6"/>
  <c r="E227" i="6"/>
  <c r="F227" i="6"/>
  <c r="G227" i="6"/>
  <c r="E228" i="6"/>
  <c r="F228" i="6"/>
  <c r="G228" i="6"/>
  <c r="E229" i="6"/>
  <c r="F229" i="6"/>
  <c r="G229" i="6"/>
  <c r="E230" i="6"/>
  <c r="F230" i="6"/>
  <c r="G230" i="6"/>
  <c r="E231" i="6"/>
  <c r="F231" i="6"/>
  <c r="G231" i="6"/>
  <c r="E232" i="6"/>
  <c r="F232" i="6"/>
  <c r="G232" i="6"/>
  <c r="E233" i="6"/>
  <c r="F233" i="6"/>
  <c r="G233" i="6"/>
  <c r="E235" i="6"/>
  <c r="F235" i="6"/>
  <c r="G235" i="6"/>
  <c r="E236" i="6"/>
  <c r="F236" i="6"/>
  <c r="G236" i="6"/>
  <c r="E239" i="6"/>
  <c r="F239" i="6"/>
  <c r="G239" i="6"/>
  <c r="E240" i="6"/>
  <c r="F240" i="6"/>
  <c r="G240" i="6"/>
  <c r="E241" i="6"/>
  <c r="F241" i="6"/>
  <c r="G241" i="6"/>
  <c r="E242" i="6"/>
  <c r="F242" i="6"/>
  <c r="G242" i="6"/>
  <c r="E243" i="6"/>
  <c r="F243" i="6"/>
  <c r="G243" i="6"/>
  <c r="E244" i="6"/>
  <c r="F244" i="6"/>
  <c r="G244" i="6"/>
  <c r="E245" i="6"/>
  <c r="F245" i="6"/>
  <c r="G245" i="6"/>
  <c r="E246" i="6"/>
  <c r="F246" i="6"/>
  <c r="G246" i="6"/>
  <c r="E247" i="6"/>
  <c r="F247" i="6"/>
  <c r="G247" i="6"/>
  <c r="E248" i="6"/>
  <c r="F248" i="6"/>
  <c r="G248" i="6"/>
  <c r="E249" i="6"/>
  <c r="F249" i="6"/>
  <c r="G249" i="6"/>
  <c r="E250" i="6"/>
  <c r="F250" i="6"/>
  <c r="G250" i="6"/>
  <c r="E251" i="6"/>
  <c r="F251" i="6"/>
  <c r="G251" i="6"/>
  <c r="E252" i="6"/>
  <c r="F252" i="6"/>
  <c r="G252" i="6"/>
  <c r="E253" i="6"/>
  <c r="F253" i="6"/>
  <c r="G253" i="6"/>
  <c r="E254" i="6"/>
  <c r="F254" i="6"/>
  <c r="G254" i="6"/>
  <c r="E255" i="6"/>
  <c r="F255" i="6"/>
  <c r="G255" i="6"/>
  <c r="E257" i="6"/>
  <c r="F257" i="6"/>
  <c r="G257" i="6"/>
  <c r="E258" i="6"/>
  <c r="F258" i="6"/>
  <c r="G258" i="6"/>
  <c r="E259" i="6"/>
  <c r="F259" i="6"/>
  <c r="G259" i="6"/>
  <c r="E260" i="6"/>
  <c r="F260" i="6"/>
  <c r="G260" i="6"/>
  <c r="E261" i="6"/>
  <c r="F261" i="6"/>
  <c r="G261" i="6"/>
  <c r="E262" i="6"/>
  <c r="F262" i="6"/>
  <c r="G262" i="6"/>
  <c r="E263" i="6"/>
  <c r="F263" i="6"/>
  <c r="G263" i="6"/>
  <c r="E264" i="6"/>
  <c r="F264" i="6"/>
  <c r="G264" i="6"/>
  <c r="E266" i="6"/>
  <c r="F266" i="6"/>
  <c r="G266" i="6"/>
  <c r="E267" i="6"/>
  <c r="F267" i="6"/>
  <c r="G267" i="6"/>
  <c r="E268" i="6"/>
  <c r="F268" i="6"/>
  <c r="G268" i="6"/>
  <c r="E269" i="6"/>
  <c r="F269" i="6"/>
  <c r="G269" i="6"/>
  <c r="E270" i="6"/>
  <c r="F270" i="6"/>
  <c r="G270" i="6"/>
  <c r="E271" i="6"/>
  <c r="F271" i="6"/>
  <c r="G271" i="6"/>
  <c r="E274" i="6"/>
  <c r="F274" i="6"/>
  <c r="G274" i="6"/>
  <c r="E275" i="6"/>
  <c r="F275" i="6"/>
  <c r="G275" i="6"/>
  <c r="E276" i="6"/>
  <c r="F276" i="6"/>
  <c r="G276" i="6"/>
  <c r="E278" i="6"/>
  <c r="F278" i="6"/>
  <c r="G278" i="6"/>
  <c r="E279" i="6"/>
  <c r="F279" i="6"/>
  <c r="G279" i="6"/>
  <c r="E280" i="6"/>
  <c r="E205" i="6"/>
  <c r="F205" i="6"/>
  <c r="E206" i="6"/>
  <c r="F206" i="6"/>
  <c r="E265" i="6"/>
  <c r="F265" i="6"/>
  <c r="E272" i="6"/>
  <c r="F272" i="6"/>
  <c r="E273" i="6"/>
  <c r="F273" i="6"/>
  <c r="O47" i="6"/>
  <c r="O108" i="6"/>
  <c r="O157" i="6"/>
  <c r="O159" i="6"/>
  <c r="O163" i="6"/>
  <c r="O165" i="6"/>
  <c r="J167" i="6"/>
  <c r="O167" i="6"/>
  <c r="J169" i="6"/>
  <c r="O169" i="6"/>
  <c r="O172" i="6"/>
  <c r="O175" i="6"/>
  <c r="O176" i="6"/>
  <c r="O178" i="6"/>
  <c r="O181" i="6"/>
  <c r="O184" i="6"/>
  <c r="I194" i="6"/>
  <c r="O194" i="6"/>
  <c r="I224" i="6"/>
  <c r="O224" i="6"/>
  <c r="O225" i="6"/>
  <c r="N234" i="6"/>
  <c r="Q234" i="6" s="1"/>
  <c r="O234" i="6"/>
  <c r="O237" i="6"/>
  <c r="O238" i="6"/>
  <c r="O256" i="6"/>
  <c r="O277" i="6"/>
  <c r="O281" i="6"/>
  <c r="O282" i="6"/>
  <c r="O285" i="6"/>
  <c r="O289" i="6"/>
  <c r="O290" i="6"/>
  <c r="O292" i="6"/>
  <c r="O294" i="6"/>
  <c r="O296" i="6"/>
  <c r="O299" i="6"/>
  <c r="O302" i="6"/>
  <c r="K304" i="6"/>
  <c r="N303" i="6"/>
  <c r="Q303" i="6"/>
  <c r="O303" i="6"/>
  <c r="O304" i="6"/>
  <c r="O305" i="6"/>
  <c r="I306" i="6"/>
  <c r="N306" i="6"/>
  <c r="Q306" i="6" s="1"/>
  <c r="O306" i="6"/>
  <c r="K311" i="6"/>
  <c r="O311" i="6"/>
  <c r="O321" i="6"/>
  <c r="G12" i="7"/>
  <c r="C12" i="7"/>
  <c r="E12" i="7"/>
  <c r="E23" i="6"/>
  <c r="G13" i="7"/>
  <c r="C13" i="7"/>
  <c r="E13" i="7"/>
  <c r="E24" i="6"/>
  <c r="G14" i="7"/>
  <c r="C14" i="7"/>
  <c r="E14" i="7"/>
  <c r="E25" i="6"/>
  <c r="G15" i="7"/>
  <c r="C15" i="7"/>
  <c r="E15" i="7"/>
  <c r="E26" i="6"/>
  <c r="G16" i="7"/>
  <c r="C16" i="7"/>
  <c r="E16" i="7"/>
  <c r="E27" i="6"/>
  <c r="G17" i="7"/>
  <c r="C17" i="7"/>
  <c r="E17" i="7"/>
  <c r="E28" i="6"/>
  <c r="G18" i="7"/>
  <c r="C18" i="7"/>
  <c r="E18" i="7"/>
  <c r="E29" i="6"/>
  <c r="G19" i="7"/>
  <c r="C19" i="7"/>
  <c r="E19" i="7"/>
  <c r="E30" i="6"/>
  <c r="G20" i="7"/>
  <c r="C20" i="7"/>
  <c r="E20" i="7"/>
  <c r="E31" i="6"/>
  <c r="G21" i="7"/>
  <c r="C21" i="7"/>
  <c r="E21" i="7"/>
  <c r="E32" i="6"/>
  <c r="G22" i="7"/>
  <c r="C22" i="7"/>
  <c r="E22" i="7"/>
  <c r="E33" i="6"/>
  <c r="G23" i="7"/>
  <c r="C23" i="7"/>
  <c r="E23" i="7"/>
  <c r="E34" i="6"/>
  <c r="G24" i="7"/>
  <c r="C24" i="7"/>
  <c r="E24" i="7"/>
  <c r="E35" i="6"/>
  <c r="G25" i="7"/>
  <c r="C25" i="7"/>
  <c r="E25" i="7"/>
  <c r="E36" i="6"/>
  <c r="G26" i="7"/>
  <c r="C26" i="7"/>
  <c r="E26" i="7"/>
  <c r="E37" i="6"/>
  <c r="G27" i="7"/>
  <c r="C27" i="7"/>
  <c r="E27" i="7"/>
  <c r="E38" i="6"/>
  <c r="G28" i="7"/>
  <c r="C28" i="7"/>
  <c r="E28" i="7"/>
  <c r="E39" i="6"/>
  <c r="G29" i="7"/>
  <c r="C29" i="7"/>
  <c r="E29" i="7"/>
  <c r="E40" i="6"/>
  <c r="G30" i="7"/>
  <c r="C30" i="7"/>
  <c r="E30" i="7"/>
  <c r="E41" i="6"/>
  <c r="G31" i="7"/>
  <c r="C31" i="7"/>
  <c r="E31" i="7"/>
  <c r="E42" i="6"/>
  <c r="G32" i="7"/>
  <c r="C32" i="7"/>
  <c r="E32" i="7"/>
  <c r="E43" i="6"/>
  <c r="G33" i="7"/>
  <c r="C33" i="7"/>
  <c r="E33" i="7"/>
  <c r="E44" i="6"/>
  <c r="G34" i="7"/>
  <c r="C34" i="7"/>
  <c r="E34" i="7"/>
  <c r="E45" i="6"/>
  <c r="G226" i="7"/>
  <c r="C226" i="7"/>
  <c r="E226" i="7"/>
  <c r="G35" i="7"/>
  <c r="C35" i="7"/>
  <c r="E35" i="7"/>
  <c r="E48" i="6"/>
  <c r="G36" i="7"/>
  <c r="C36" i="7"/>
  <c r="E49" i="6"/>
  <c r="G37" i="7"/>
  <c r="C37" i="7"/>
  <c r="E50" i="6"/>
  <c r="G38" i="7"/>
  <c r="C38" i="7"/>
  <c r="E38" i="7"/>
  <c r="E51" i="6"/>
  <c r="G39" i="7"/>
  <c r="C39" i="7"/>
  <c r="E52" i="6"/>
  <c r="G40" i="7"/>
  <c r="C40" i="7"/>
  <c r="E53" i="6"/>
  <c r="G41" i="7"/>
  <c r="C41" i="7"/>
  <c r="E41" i="7"/>
  <c r="E54" i="6"/>
  <c r="G42" i="7"/>
  <c r="C42" i="7"/>
  <c r="E42" i="7"/>
  <c r="E55" i="6"/>
  <c r="G43" i="7"/>
  <c r="C43" i="7"/>
  <c r="E43" i="7"/>
  <c r="E56" i="6"/>
  <c r="G44" i="7"/>
  <c r="C44" i="7"/>
  <c r="E57" i="6"/>
  <c r="G45" i="7"/>
  <c r="C45" i="7"/>
  <c r="E45" i="7"/>
  <c r="E58" i="6"/>
  <c r="G46" i="7"/>
  <c r="C46" i="7"/>
  <c r="E46" i="7"/>
  <c r="E59" i="6"/>
  <c r="G47" i="7"/>
  <c r="C47" i="7"/>
  <c r="E60" i="6"/>
  <c r="G48" i="7"/>
  <c r="C48" i="7"/>
  <c r="E61" i="6"/>
  <c r="G49" i="7"/>
  <c r="C49" i="7"/>
  <c r="E49" i="7"/>
  <c r="E62" i="6"/>
  <c r="G50" i="7"/>
  <c r="C50" i="7"/>
  <c r="E50" i="7"/>
  <c r="E63" i="6"/>
  <c r="G51" i="7"/>
  <c r="C51" i="7"/>
  <c r="E51" i="7"/>
  <c r="E64" i="6"/>
  <c r="G52" i="7"/>
  <c r="C52" i="7"/>
  <c r="E52" i="7"/>
  <c r="E65" i="6"/>
  <c r="G53" i="7"/>
  <c r="C53" i="7"/>
  <c r="E53" i="7"/>
  <c r="E66" i="6"/>
  <c r="G54" i="7"/>
  <c r="C54" i="7"/>
  <c r="E54" i="7"/>
  <c r="E67" i="6"/>
  <c r="G55" i="7"/>
  <c r="C55" i="7"/>
  <c r="E68" i="6"/>
  <c r="G56" i="7"/>
  <c r="C56" i="7"/>
  <c r="E69" i="6"/>
  <c r="G57" i="7"/>
  <c r="C57" i="7"/>
  <c r="E57" i="7"/>
  <c r="E70" i="6"/>
  <c r="G58" i="7"/>
  <c r="C58" i="7"/>
  <c r="E58" i="7"/>
  <c r="E71" i="6"/>
  <c r="G59" i="7"/>
  <c r="C59" i="7"/>
  <c r="E59" i="7"/>
  <c r="E72" i="6"/>
  <c r="G60" i="7"/>
  <c r="C60" i="7"/>
  <c r="E60" i="7"/>
  <c r="E73" i="6"/>
  <c r="G61" i="7"/>
  <c r="C61" i="7"/>
  <c r="E61" i="7"/>
  <c r="E74" i="6"/>
  <c r="G62" i="7"/>
  <c r="C62" i="7"/>
  <c r="E62" i="7"/>
  <c r="E75" i="6"/>
  <c r="G63" i="7"/>
  <c r="C63" i="7"/>
  <c r="E76" i="6"/>
  <c r="G64" i="7"/>
  <c r="C64" i="7"/>
  <c r="E77" i="6"/>
  <c r="G65" i="7"/>
  <c r="C65" i="7"/>
  <c r="E65" i="7"/>
  <c r="E78" i="6"/>
  <c r="G66" i="7"/>
  <c r="C66" i="7"/>
  <c r="E66" i="7"/>
  <c r="E79" i="6"/>
  <c r="G67" i="7"/>
  <c r="C67" i="7"/>
  <c r="E67" i="7"/>
  <c r="E80" i="6"/>
  <c r="G68" i="7"/>
  <c r="C68" i="7"/>
  <c r="E68" i="7"/>
  <c r="E81" i="6"/>
  <c r="G69" i="7"/>
  <c r="C69" i="7"/>
  <c r="E69" i="7"/>
  <c r="E82" i="6"/>
  <c r="G70" i="7"/>
  <c r="C70" i="7"/>
  <c r="E70" i="7"/>
  <c r="E83" i="6"/>
  <c r="G71" i="7"/>
  <c r="C71" i="7"/>
  <c r="E84" i="6"/>
  <c r="G72" i="7"/>
  <c r="C72" i="7"/>
  <c r="E85" i="6"/>
  <c r="G73" i="7"/>
  <c r="C73" i="7"/>
  <c r="E73" i="7"/>
  <c r="E86" i="6"/>
  <c r="G74" i="7"/>
  <c r="C74" i="7"/>
  <c r="E74" i="7"/>
  <c r="E87" i="6"/>
  <c r="G75" i="7"/>
  <c r="C75" i="7"/>
  <c r="E75" i="7"/>
  <c r="E88" i="6"/>
  <c r="G76" i="7"/>
  <c r="C76" i="7"/>
  <c r="E76" i="7"/>
  <c r="E89" i="6"/>
  <c r="G77" i="7"/>
  <c r="C77" i="7"/>
  <c r="E77" i="7"/>
  <c r="E90" i="6"/>
  <c r="G78" i="7"/>
  <c r="C78" i="7"/>
  <c r="E78" i="7"/>
  <c r="E91" i="6"/>
  <c r="G79" i="7"/>
  <c r="C79" i="7"/>
  <c r="E79" i="7"/>
  <c r="E92" i="6"/>
  <c r="G80" i="7"/>
  <c r="C80" i="7"/>
  <c r="E80" i="7"/>
  <c r="E93" i="6"/>
  <c r="G81" i="7"/>
  <c r="C81" i="7"/>
  <c r="E81" i="7"/>
  <c r="E94" i="6"/>
  <c r="G82" i="7"/>
  <c r="C82" i="7"/>
  <c r="E82" i="7"/>
  <c r="E95" i="6"/>
  <c r="G83" i="7"/>
  <c r="C83" i="7"/>
  <c r="E83" i="7"/>
  <c r="E96" i="6"/>
  <c r="G84" i="7"/>
  <c r="C84" i="7"/>
  <c r="E84" i="7"/>
  <c r="E97" i="6"/>
  <c r="G85" i="7"/>
  <c r="C85" i="7"/>
  <c r="E85" i="7"/>
  <c r="E98" i="6"/>
  <c r="G86" i="7"/>
  <c r="C86" i="7"/>
  <c r="E86" i="7"/>
  <c r="E99" i="6"/>
  <c r="G87" i="7"/>
  <c r="C87" i="7"/>
  <c r="E87" i="7"/>
  <c r="E100" i="6"/>
  <c r="G88" i="7"/>
  <c r="C88" i="7"/>
  <c r="E88" i="7"/>
  <c r="E101" i="6"/>
  <c r="G89" i="7"/>
  <c r="C89" i="7"/>
  <c r="E89" i="7"/>
  <c r="E102" i="6"/>
  <c r="G90" i="7"/>
  <c r="C90" i="7"/>
  <c r="E90" i="7"/>
  <c r="E103" i="6"/>
  <c r="G91" i="7"/>
  <c r="C91" i="7"/>
  <c r="E91" i="7"/>
  <c r="E104" i="6"/>
  <c r="G92" i="7"/>
  <c r="C92" i="7"/>
  <c r="E92" i="7"/>
  <c r="E105" i="6"/>
  <c r="G227" i="7"/>
  <c r="C227" i="7"/>
  <c r="E227" i="7"/>
  <c r="G93" i="7"/>
  <c r="C93" i="7"/>
  <c r="E109" i="6"/>
  <c r="E93" i="7"/>
  <c r="G94" i="7"/>
  <c r="C94" i="7"/>
  <c r="E94" i="7"/>
  <c r="E110" i="6"/>
  <c r="G95" i="7"/>
  <c r="C95" i="7"/>
  <c r="E111" i="6"/>
  <c r="E95" i="7"/>
  <c r="G96" i="7"/>
  <c r="C96" i="7"/>
  <c r="E96" i="7"/>
  <c r="E112" i="6"/>
  <c r="G97" i="7"/>
  <c r="C97" i="7"/>
  <c r="E113" i="6"/>
  <c r="E97" i="7"/>
  <c r="G98" i="7"/>
  <c r="C98" i="7"/>
  <c r="E98" i="7"/>
  <c r="E114" i="6"/>
  <c r="G99" i="7"/>
  <c r="C99" i="7"/>
  <c r="E115" i="6"/>
  <c r="E99" i="7"/>
  <c r="G100" i="7"/>
  <c r="C100" i="7"/>
  <c r="E100" i="7"/>
  <c r="E116" i="6"/>
  <c r="G101" i="7"/>
  <c r="C101" i="7"/>
  <c r="E117" i="6"/>
  <c r="E101" i="7"/>
  <c r="G102" i="7"/>
  <c r="C102" i="7"/>
  <c r="E102" i="7"/>
  <c r="E118" i="6"/>
  <c r="G103" i="7"/>
  <c r="C103" i="7"/>
  <c r="E103" i="7"/>
  <c r="E119" i="6"/>
  <c r="G104" i="7"/>
  <c r="C104" i="7"/>
  <c r="E104" i="7"/>
  <c r="E120" i="6"/>
  <c r="G105" i="7"/>
  <c r="C105" i="7"/>
  <c r="E105" i="7"/>
  <c r="E121" i="6"/>
  <c r="G106" i="7"/>
  <c r="C106" i="7"/>
  <c r="E106" i="7"/>
  <c r="E122" i="6"/>
  <c r="G107" i="7"/>
  <c r="C107" i="7"/>
  <c r="E107" i="7"/>
  <c r="E123" i="6"/>
  <c r="G108" i="7"/>
  <c r="C108" i="7"/>
  <c r="E108" i="7"/>
  <c r="E124" i="6"/>
  <c r="G109" i="7"/>
  <c r="C109" i="7"/>
  <c r="E109" i="7"/>
  <c r="E125" i="6"/>
  <c r="G110" i="7"/>
  <c r="C110" i="7"/>
  <c r="E110" i="7"/>
  <c r="E127" i="6"/>
  <c r="G111" i="7"/>
  <c r="C111" i="7"/>
  <c r="E111" i="7"/>
  <c r="E128" i="6"/>
  <c r="G112" i="7"/>
  <c r="C112" i="7"/>
  <c r="E112" i="7"/>
  <c r="E129" i="6"/>
  <c r="G113" i="7"/>
  <c r="C113" i="7"/>
  <c r="E113" i="7"/>
  <c r="E130" i="6"/>
  <c r="G114" i="7"/>
  <c r="C114" i="7"/>
  <c r="E114" i="7"/>
  <c r="E131" i="6"/>
  <c r="G115" i="7"/>
  <c r="C115" i="7"/>
  <c r="E115" i="7"/>
  <c r="E132" i="6"/>
  <c r="G116" i="7"/>
  <c r="C116" i="7"/>
  <c r="E116" i="7"/>
  <c r="E133" i="6"/>
  <c r="G117" i="7"/>
  <c r="C117" i="7"/>
  <c r="E117" i="7"/>
  <c r="E134" i="6"/>
  <c r="G118" i="7"/>
  <c r="C118" i="7"/>
  <c r="E118" i="7"/>
  <c r="E135" i="6"/>
  <c r="G119" i="7"/>
  <c r="C119" i="7"/>
  <c r="E119" i="7"/>
  <c r="E136" i="6"/>
  <c r="G120" i="7"/>
  <c r="C120" i="7"/>
  <c r="E120" i="7"/>
  <c r="E137" i="6"/>
  <c r="G121" i="7"/>
  <c r="C121" i="7"/>
  <c r="E121" i="7"/>
  <c r="E138" i="6"/>
  <c r="G122" i="7"/>
  <c r="C122" i="7"/>
  <c r="E122" i="7"/>
  <c r="E139" i="6"/>
  <c r="G123" i="7"/>
  <c r="C123" i="7"/>
  <c r="E123" i="7"/>
  <c r="E140" i="6"/>
  <c r="G124" i="7"/>
  <c r="C124" i="7"/>
  <c r="E124" i="7"/>
  <c r="E141" i="6"/>
  <c r="G125" i="7"/>
  <c r="C125" i="7"/>
  <c r="E125" i="7"/>
  <c r="E142" i="6"/>
  <c r="G126" i="7"/>
  <c r="C126" i="7"/>
  <c r="E126" i="7"/>
  <c r="E143" i="6"/>
  <c r="G127" i="7"/>
  <c r="C127" i="7"/>
  <c r="E127" i="7"/>
  <c r="E144" i="6"/>
  <c r="G128" i="7"/>
  <c r="C128" i="7"/>
  <c r="E128" i="7"/>
  <c r="E145" i="6"/>
  <c r="G129" i="7"/>
  <c r="C129" i="7"/>
  <c r="E129" i="7"/>
  <c r="E146" i="6"/>
  <c r="G130" i="7"/>
  <c r="C130" i="7"/>
  <c r="E130" i="7"/>
  <c r="E147" i="6"/>
  <c r="G131" i="7"/>
  <c r="C131" i="7"/>
  <c r="E131" i="7"/>
  <c r="E148" i="6"/>
  <c r="G132" i="7"/>
  <c r="C132" i="7"/>
  <c r="E132" i="7"/>
  <c r="E149" i="6"/>
  <c r="G133" i="7"/>
  <c r="C133" i="7"/>
  <c r="E133" i="7"/>
  <c r="E150" i="6"/>
  <c r="G134" i="7"/>
  <c r="C134" i="7"/>
  <c r="E134" i="7"/>
  <c r="E151" i="6"/>
  <c r="G135" i="7"/>
  <c r="C135" i="7"/>
  <c r="E135" i="7"/>
  <c r="E152" i="6"/>
  <c r="G136" i="7"/>
  <c r="C136" i="7"/>
  <c r="E136" i="7"/>
  <c r="E153" i="6"/>
  <c r="G137" i="7"/>
  <c r="C137" i="7"/>
  <c r="E137" i="7"/>
  <c r="E154" i="6"/>
  <c r="G138" i="7"/>
  <c r="C138" i="7"/>
  <c r="E138" i="7"/>
  <c r="E155" i="6"/>
  <c r="G228" i="7"/>
  <c r="C228" i="7"/>
  <c r="E228" i="7"/>
  <c r="G229" i="7"/>
  <c r="C229" i="7"/>
  <c r="E229" i="7"/>
  <c r="G139" i="7"/>
  <c r="C139" i="7"/>
  <c r="E139" i="7"/>
  <c r="E160" i="6"/>
  <c r="G230" i="7"/>
  <c r="C230" i="7"/>
  <c r="E230" i="7"/>
  <c r="G140" i="7"/>
  <c r="C140" i="7"/>
  <c r="E140" i="7"/>
  <c r="E164" i="6"/>
  <c r="G231" i="7"/>
  <c r="C231" i="7"/>
  <c r="E231" i="7"/>
  <c r="G232" i="7"/>
  <c r="C232" i="7"/>
  <c r="E232" i="7"/>
  <c r="G233" i="7"/>
  <c r="C233" i="7"/>
  <c r="E233" i="7"/>
  <c r="G234" i="7"/>
  <c r="C234" i="7"/>
  <c r="E234" i="7"/>
  <c r="G235" i="7"/>
  <c r="C235" i="7"/>
  <c r="E235" i="7"/>
  <c r="G236" i="7"/>
  <c r="C236" i="7"/>
  <c r="E236" i="7"/>
  <c r="G237" i="7"/>
  <c r="C237" i="7"/>
  <c r="E237" i="7"/>
  <c r="G141" i="7"/>
  <c r="C141" i="7"/>
  <c r="E141" i="7"/>
  <c r="E180" i="6"/>
  <c r="G238" i="7"/>
  <c r="C238" i="7"/>
  <c r="E238" i="7"/>
  <c r="G239" i="7"/>
  <c r="C239" i="7"/>
  <c r="E239" i="7"/>
  <c r="G142" i="7"/>
  <c r="C142" i="7"/>
  <c r="E142" i="7"/>
  <c r="E185" i="6"/>
  <c r="G143" i="7"/>
  <c r="C143" i="7"/>
  <c r="E143" i="7"/>
  <c r="E186" i="6"/>
  <c r="G144" i="7"/>
  <c r="C144" i="7"/>
  <c r="E144" i="7"/>
  <c r="E187" i="6"/>
  <c r="G145" i="7"/>
  <c r="C145" i="7"/>
  <c r="E145" i="7"/>
  <c r="E188" i="6"/>
  <c r="G146" i="7"/>
  <c r="C146" i="7"/>
  <c r="E146" i="7"/>
  <c r="E189" i="6"/>
  <c r="G147" i="7"/>
  <c r="C147" i="7"/>
  <c r="E147" i="7"/>
  <c r="E190" i="6"/>
  <c r="G148" i="7"/>
  <c r="C148" i="7"/>
  <c r="E148" i="7"/>
  <c r="E191" i="6"/>
  <c r="G149" i="7"/>
  <c r="C149" i="7"/>
  <c r="E149" i="7"/>
  <c r="E192" i="6"/>
  <c r="G150" i="7"/>
  <c r="C150" i="7"/>
  <c r="E150" i="7"/>
  <c r="E193" i="6"/>
  <c r="G240" i="7"/>
  <c r="C240" i="7"/>
  <c r="E240" i="7"/>
  <c r="G151" i="7"/>
  <c r="C151" i="7"/>
  <c r="E151" i="7"/>
  <c r="E195" i="6"/>
  <c r="G152" i="7"/>
  <c r="C152" i="7"/>
  <c r="E152" i="7"/>
  <c r="E196" i="6"/>
  <c r="G153" i="7"/>
  <c r="C153" i="7"/>
  <c r="E153" i="7"/>
  <c r="E197" i="6"/>
  <c r="G154" i="7"/>
  <c r="C154" i="7"/>
  <c r="E154" i="7"/>
  <c r="E198" i="6"/>
  <c r="G155" i="7"/>
  <c r="C155" i="7"/>
  <c r="E155" i="7"/>
  <c r="E199" i="6"/>
  <c r="G156" i="7"/>
  <c r="C156" i="7"/>
  <c r="E156" i="7"/>
  <c r="E200" i="6"/>
  <c r="G157" i="7"/>
  <c r="C157" i="7"/>
  <c r="E157" i="7"/>
  <c r="E201" i="6"/>
  <c r="G158" i="7"/>
  <c r="C158" i="7"/>
  <c r="E158" i="7"/>
  <c r="E202" i="6"/>
  <c r="G159" i="7"/>
  <c r="C159" i="7"/>
  <c r="E159" i="7"/>
  <c r="E203" i="6"/>
  <c r="G160" i="7"/>
  <c r="C160" i="7"/>
  <c r="E160" i="7"/>
  <c r="E204" i="6"/>
  <c r="G161" i="7"/>
  <c r="C161" i="7"/>
  <c r="E161" i="7"/>
  <c r="G162" i="7"/>
  <c r="C162" i="7"/>
  <c r="E162" i="7"/>
  <c r="G163" i="7"/>
  <c r="C163" i="7"/>
  <c r="E163" i="7"/>
  <c r="G164" i="7"/>
  <c r="C164" i="7"/>
  <c r="E164" i="7"/>
  <c r="G165" i="7"/>
  <c r="C165" i="7"/>
  <c r="E165" i="7"/>
  <c r="G166" i="7"/>
  <c r="C166" i="7"/>
  <c r="E166" i="7"/>
  <c r="G167" i="7"/>
  <c r="C167" i="7"/>
  <c r="E167" i="7"/>
  <c r="G168" i="7"/>
  <c r="C168" i="7"/>
  <c r="E168" i="7"/>
  <c r="G169" i="7"/>
  <c r="C169" i="7"/>
  <c r="E169" i="7"/>
  <c r="G170" i="7"/>
  <c r="C170" i="7"/>
  <c r="E170" i="7"/>
  <c r="G171" i="7"/>
  <c r="C171" i="7"/>
  <c r="E171" i="7"/>
  <c r="G172" i="7"/>
  <c r="C172" i="7"/>
  <c r="E172" i="7"/>
  <c r="G173" i="7"/>
  <c r="C173" i="7"/>
  <c r="E173" i="7"/>
  <c r="G174" i="7"/>
  <c r="C174" i="7"/>
  <c r="E174" i="7"/>
  <c r="G175" i="7"/>
  <c r="C175" i="7"/>
  <c r="E175" i="7"/>
  <c r="G176" i="7"/>
  <c r="C176" i="7"/>
  <c r="E176" i="7"/>
  <c r="G177" i="7"/>
  <c r="C177" i="7"/>
  <c r="E177" i="7"/>
  <c r="G178" i="7"/>
  <c r="C178" i="7"/>
  <c r="E178" i="7"/>
  <c r="G179" i="7"/>
  <c r="C179" i="7"/>
  <c r="E179" i="7"/>
  <c r="G241" i="7"/>
  <c r="C241" i="7"/>
  <c r="E241" i="7"/>
  <c r="G242" i="7"/>
  <c r="C242" i="7"/>
  <c r="E242" i="7"/>
  <c r="G180" i="7"/>
  <c r="C180" i="7"/>
  <c r="E180" i="7"/>
  <c r="G181" i="7"/>
  <c r="C181" i="7"/>
  <c r="E181" i="7"/>
  <c r="G182" i="7"/>
  <c r="C182" i="7"/>
  <c r="E182" i="7"/>
  <c r="G183" i="7"/>
  <c r="C183" i="7"/>
  <c r="E183" i="7"/>
  <c r="G243" i="7"/>
  <c r="C243" i="7"/>
  <c r="E243" i="7"/>
  <c r="G184" i="7"/>
  <c r="C184" i="7"/>
  <c r="E184" i="7"/>
  <c r="G244" i="7"/>
  <c r="C244" i="7"/>
  <c r="E244" i="7"/>
  <c r="G245" i="7"/>
  <c r="C245" i="7"/>
  <c r="E245" i="7"/>
  <c r="G185" i="7"/>
  <c r="C185" i="7"/>
  <c r="E185" i="7"/>
  <c r="G186" i="7"/>
  <c r="C186" i="7"/>
  <c r="E186" i="7"/>
  <c r="G187" i="7"/>
  <c r="C187" i="7"/>
  <c r="E187" i="7"/>
  <c r="G188" i="7"/>
  <c r="C188" i="7"/>
  <c r="E188" i="7"/>
  <c r="G189" i="7"/>
  <c r="C189" i="7"/>
  <c r="E189" i="7"/>
  <c r="G190" i="7"/>
  <c r="C190" i="7"/>
  <c r="E190" i="7"/>
  <c r="G191" i="7"/>
  <c r="C191" i="7"/>
  <c r="E191" i="7"/>
  <c r="G192" i="7"/>
  <c r="C192" i="7"/>
  <c r="E192" i="7"/>
  <c r="G246" i="7"/>
  <c r="C246" i="7"/>
  <c r="E246" i="7"/>
  <c r="G193" i="7"/>
  <c r="C193" i="7"/>
  <c r="E193" i="7"/>
  <c r="G194" i="7"/>
  <c r="C194" i="7"/>
  <c r="E194" i="7"/>
  <c r="G195" i="7"/>
  <c r="C195" i="7"/>
  <c r="E195" i="7"/>
  <c r="G196" i="7"/>
  <c r="C196" i="7"/>
  <c r="E196" i="7"/>
  <c r="G197" i="7"/>
  <c r="C197" i="7"/>
  <c r="E197" i="7"/>
  <c r="G198" i="7"/>
  <c r="C198" i="7"/>
  <c r="E198" i="7"/>
  <c r="G199" i="7"/>
  <c r="C199" i="7"/>
  <c r="E199" i="7"/>
  <c r="G200" i="7"/>
  <c r="C200" i="7"/>
  <c r="E200" i="7"/>
  <c r="G201" i="7"/>
  <c r="C201" i="7"/>
  <c r="E201" i="7"/>
  <c r="G202" i="7"/>
  <c r="C202" i="7"/>
  <c r="E202" i="7"/>
  <c r="G203" i="7"/>
  <c r="C203" i="7"/>
  <c r="E203" i="7"/>
  <c r="G204" i="7"/>
  <c r="C204" i="7"/>
  <c r="E204" i="7"/>
  <c r="G205" i="7"/>
  <c r="C205" i="7"/>
  <c r="E205" i="7"/>
  <c r="G206" i="7"/>
  <c r="C206" i="7"/>
  <c r="E206" i="7"/>
  <c r="G207" i="7"/>
  <c r="C207" i="7"/>
  <c r="E207" i="7"/>
  <c r="G208" i="7"/>
  <c r="C208" i="7"/>
  <c r="E208" i="7"/>
  <c r="G247" i="7"/>
  <c r="C247" i="7"/>
  <c r="E247" i="7"/>
  <c r="G209" i="7"/>
  <c r="C209" i="7"/>
  <c r="E209" i="7"/>
  <c r="G210" i="7"/>
  <c r="C210" i="7"/>
  <c r="E210" i="7"/>
  <c r="G211" i="7"/>
  <c r="C211" i="7"/>
  <c r="E211" i="7"/>
  <c r="G248" i="7"/>
  <c r="C248" i="7"/>
  <c r="E248" i="7"/>
  <c r="G249" i="7"/>
  <c r="C249" i="7"/>
  <c r="E249" i="7"/>
  <c r="G250" i="7"/>
  <c r="C250" i="7"/>
  <c r="E250" i="7"/>
  <c r="G212" i="7"/>
  <c r="C212" i="7"/>
  <c r="E212" i="7"/>
  <c r="G213" i="7"/>
  <c r="C213" i="7"/>
  <c r="E213" i="7"/>
  <c r="G251" i="7"/>
  <c r="C251" i="7"/>
  <c r="E251" i="7"/>
  <c r="G252" i="7"/>
  <c r="C252" i="7"/>
  <c r="E252" i="7"/>
  <c r="G214" i="7"/>
  <c r="C214" i="7"/>
  <c r="E214" i="7"/>
  <c r="G253" i="7"/>
  <c r="C253" i="7"/>
  <c r="E253" i="7"/>
  <c r="G254" i="7"/>
  <c r="C254" i="7"/>
  <c r="E254" i="7"/>
  <c r="G255" i="7"/>
  <c r="C255" i="7"/>
  <c r="E255" i="7"/>
  <c r="G215" i="7"/>
  <c r="C215" i="7"/>
  <c r="E215" i="7"/>
  <c r="G256" i="7"/>
  <c r="C256" i="7"/>
  <c r="E256" i="7"/>
  <c r="G216" i="7"/>
  <c r="C216" i="7"/>
  <c r="E216" i="7"/>
  <c r="G217" i="7"/>
  <c r="C217" i="7"/>
  <c r="E217" i="7"/>
  <c r="G257" i="7"/>
  <c r="C257" i="7"/>
  <c r="E257" i="7"/>
  <c r="G258" i="7"/>
  <c r="C258" i="7"/>
  <c r="E258" i="7"/>
  <c r="G259" i="7"/>
  <c r="C259" i="7"/>
  <c r="E259" i="7"/>
  <c r="G260" i="7"/>
  <c r="C260" i="7"/>
  <c r="E260" i="7"/>
  <c r="G261" i="7"/>
  <c r="C261" i="7"/>
  <c r="E261" i="7"/>
  <c r="G218" i="7"/>
  <c r="C218" i="7"/>
  <c r="E218" i="7"/>
  <c r="G219" i="7"/>
  <c r="C219" i="7"/>
  <c r="E219" i="7"/>
  <c r="G220" i="7"/>
  <c r="C220" i="7"/>
  <c r="E220" i="7"/>
  <c r="G262" i="7"/>
  <c r="C262" i="7"/>
  <c r="E262" i="7"/>
  <c r="G221" i="7"/>
  <c r="C221" i="7"/>
  <c r="E221" i="7"/>
  <c r="G222" i="7"/>
  <c r="C222" i="7"/>
  <c r="E222" i="7"/>
  <c r="G223" i="7"/>
  <c r="C223" i="7"/>
  <c r="E223" i="7"/>
  <c r="G224" i="7"/>
  <c r="C224" i="7"/>
  <c r="E224" i="7"/>
  <c r="G225" i="7"/>
  <c r="C225" i="7"/>
  <c r="E225" i="7"/>
  <c r="G263" i="7"/>
  <c r="C263" i="7"/>
  <c r="E263" i="7"/>
  <c r="G11" i="7"/>
  <c r="C11" i="7"/>
  <c r="E11" i="7"/>
  <c r="E22" i="6"/>
  <c r="H263" i="7"/>
  <c r="B263" i="7"/>
  <c r="D263" i="7"/>
  <c r="A263" i="7"/>
  <c r="H225" i="7"/>
  <c r="B225" i="7"/>
  <c r="D225" i="7"/>
  <c r="A225" i="7"/>
  <c r="H224" i="7"/>
  <c r="B224" i="7"/>
  <c r="D224" i="7"/>
  <c r="A224" i="7"/>
  <c r="H223" i="7"/>
  <c r="B223" i="7"/>
  <c r="D223" i="7"/>
  <c r="A223" i="7"/>
  <c r="H222" i="7"/>
  <c r="B222" i="7"/>
  <c r="D222" i="7"/>
  <c r="A222" i="7"/>
  <c r="H221" i="7"/>
  <c r="B221" i="7"/>
  <c r="D221" i="7"/>
  <c r="A221" i="7"/>
  <c r="H262" i="7"/>
  <c r="B262" i="7"/>
  <c r="D262" i="7"/>
  <c r="A262" i="7"/>
  <c r="H220" i="7"/>
  <c r="B220" i="7"/>
  <c r="D220" i="7"/>
  <c r="A220" i="7"/>
  <c r="H219" i="7"/>
  <c r="B219" i="7"/>
  <c r="D219" i="7"/>
  <c r="A219" i="7"/>
  <c r="H218" i="7"/>
  <c r="B218" i="7"/>
  <c r="D218" i="7"/>
  <c r="A218" i="7"/>
  <c r="H261" i="7"/>
  <c r="B261" i="7"/>
  <c r="D261" i="7"/>
  <c r="A261" i="7"/>
  <c r="H260" i="7"/>
  <c r="B260" i="7"/>
  <c r="D260" i="7"/>
  <c r="A260" i="7"/>
  <c r="H259" i="7"/>
  <c r="B259" i="7"/>
  <c r="D259" i="7"/>
  <c r="A259" i="7"/>
  <c r="H258" i="7"/>
  <c r="B258" i="7"/>
  <c r="D258" i="7"/>
  <c r="A258" i="7"/>
  <c r="H257" i="7"/>
  <c r="B257" i="7"/>
  <c r="D257" i="7"/>
  <c r="A257" i="7"/>
  <c r="H217" i="7"/>
  <c r="B217" i="7"/>
  <c r="D217" i="7"/>
  <c r="A217" i="7"/>
  <c r="H216" i="7"/>
  <c r="B216" i="7"/>
  <c r="D216" i="7"/>
  <c r="A216" i="7"/>
  <c r="H256" i="7"/>
  <c r="B256" i="7"/>
  <c r="D256" i="7"/>
  <c r="A256" i="7"/>
  <c r="H215" i="7"/>
  <c r="B215" i="7"/>
  <c r="D215" i="7"/>
  <c r="A215" i="7"/>
  <c r="H255" i="7"/>
  <c r="B255" i="7"/>
  <c r="D255" i="7"/>
  <c r="A255" i="7"/>
  <c r="H254" i="7"/>
  <c r="B254" i="7"/>
  <c r="D254" i="7"/>
  <c r="A254" i="7"/>
  <c r="H253" i="7"/>
  <c r="B253" i="7"/>
  <c r="D253" i="7"/>
  <c r="A253" i="7"/>
  <c r="H214" i="7"/>
  <c r="B214" i="7"/>
  <c r="D214" i="7"/>
  <c r="A214" i="7"/>
  <c r="H252" i="7"/>
  <c r="B252" i="7"/>
  <c r="D252" i="7"/>
  <c r="A252" i="7"/>
  <c r="H251" i="7"/>
  <c r="B251" i="7"/>
  <c r="D251" i="7"/>
  <c r="A251" i="7"/>
  <c r="H213" i="7"/>
  <c r="B213" i="7"/>
  <c r="D213" i="7"/>
  <c r="A213" i="7"/>
  <c r="H212" i="7"/>
  <c r="B212" i="7"/>
  <c r="D212" i="7"/>
  <c r="A212" i="7"/>
  <c r="H250" i="7"/>
  <c r="B250" i="7"/>
  <c r="D250" i="7"/>
  <c r="A250" i="7"/>
  <c r="H249" i="7"/>
  <c r="B249" i="7"/>
  <c r="D249" i="7"/>
  <c r="A249" i="7"/>
  <c r="H248" i="7"/>
  <c r="B248" i="7"/>
  <c r="D248" i="7"/>
  <c r="A248" i="7"/>
  <c r="H211" i="7"/>
  <c r="B211" i="7"/>
  <c r="D211" i="7"/>
  <c r="A211" i="7"/>
  <c r="H210" i="7"/>
  <c r="B210" i="7"/>
  <c r="D210" i="7"/>
  <c r="A210" i="7"/>
  <c r="H209" i="7"/>
  <c r="B209" i="7"/>
  <c r="D209" i="7"/>
  <c r="A209" i="7"/>
  <c r="H247" i="7"/>
  <c r="B247" i="7"/>
  <c r="D247" i="7"/>
  <c r="A247" i="7"/>
  <c r="H208" i="7"/>
  <c r="D208" i="7"/>
  <c r="B208" i="7"/>
  <c r="A208" i="7"/>
  <c r="H207" i="7"/>
  <c r="B207" i="7"/>
  <c r="D207" i="7"/>
  <c r="A207" i="7"/>
  <c r="H206" i="7"/>
  <c r="D206" i="7"/>
  <c r="B206" i="7"/>
  <c r="A206" i="7"/>
  <c r="H205" i="7"/>
  <c r="B205" i="7"/>
  <c r="D205" i="7"/>
  <c r="A205" i="7"/>
  <c r="H204" i="7"/>
  <c r="B204" i="7"/>
  <c r="D204" i="7"/>
  <c r="A204" i="7"/>
  <c r="H203" i="7"/>
  <c r="B203" i="7"/>
  <c r="D203" i="7"/>
  <c r="A203" i="7"/>
  <c r="H202" i="7"/>
  <c r="D202" i="7"/>
  <c r="B202" i="7"/>
  <c r="A202" i="7"/>
  <c r="H201" i="7"/>
  <c r="B201" i="7"/>
  <c r="D201" i="7"/>
  <c r="A201" i="7"/>
  <c r="H200" i="7"/>
  <c r="B200" i="7"/>
  <c r="D200" i="7"/>
  <c r="A200" i="7"/>
  <c r="H199" i="7"/>
  <c r="B199" i="7"/>
  <c r="D199" i="7"/>
  <c r="A199" i="7"/>
  <c r="H198" i="7"/>
  <c r="B198" i="7"/>
  <c r="D198" i="7"/>
  <c r="A198" i="7"/>
  <c r="H197" i="7"/>
  <c r="B197" i="7"/>
  <c r="D197" i="7"/>
  <c r="A197" i="7"/>
  <c r="H196" i="7"/>
  <c r="D196" i="7"/>
  <c r="B196" i="7"/>
  <c r="A196" i="7"/>
  <c r="H195" i="7"/>
  <c r="B195" i="7"/>
  <c r="D195" i="7"/>
  <c r="A195" i="7"/>
  <c r="H194" i="7"/>
  <c r="D194" i="7"/>
  <c r="B194" i="7"/>
  <c r="A194" i="7"/>
  <c r="H193" i="7"/>
  <c r="B193" i="7"/>
  <c r="D193" i="7"/>
  <c r="A193" i="7"/>
  <c r="H246" i="7"/>
  <c r="D246" i="7"/>
  <c r="B246" i="7"/>
  <c r="A246" i="7"/>
  <c r="H192" i="7"/>
  <c r="B192" i="7"/>
  <c r="D192" i="7"/>
  <c r="A192" i="7"/>
  <c r="H191" i="7"/>
  <c r="D191" i="7"/>
  <c r="B191" i="7"/>
  <c r="A191" i="7"/>
  <c r="H190" i="7"/>
  <c r="B190" i="7"/>
  <c r="D190" i="7"/>
  <c r="A190" i="7"/>
  <c r="H189" i="7"/>
  <c r="D189" i="7"/>
  <c r="B189" i="7"/>
  <c r="A189" i="7"/>
  <c r="H188" i="7"/>
  <c r="B188" i="7"/>
  <c r="D188" i="7"/>
  <c r="A188" i="7"/>
  <c r="H187" i="7"/>
  <c r="D187" i="7"/>
  <c r="B187" i="7"/>
  <c r="A187" i="7"/>
  <c r="H186" i="7"/>
  <c r="B186" i="7"/>
  <c r="D186" i="7"/>
  <c r="A186" i="7"/>
  <c r="H185" i="7"/>
  <c r="D185" i="7"/>
  <c r="B185" i="7"/>
  <c r="A185" i="7"/>
  <c r="H245" i="7"/>
  <c r="B245" i="7"/>
  <c r="D245" i="7"/>
  <c r="A245" i="7"/>
  <c r="H244" i="7"/>
  <c r="D244" i="7"/>
  <c r="B244" i="7"/>
  <c r="A244" i="7"/>
  <c r="H184" i="7"/>
  <c r="B184" i="7"/>
  <c r="D184" i="7"/>
  <c r="A184" i="7"/>
  <c r="H243" i="7"/>
  <c r="D243" i="7"/>
  <c r="B243" i="7"/>
  <c r="A243" i="7"/>
  <c r="H183" i="7"/>
  <c r="B183" i="7"/>
  <c r="D183" i="7"/>
  <c r="A183" i="7"/>
  <c r="H182" i="7"/>
  <c r="D182" i="7"/>
  <c r="B182" i="7"/>
  <c r="A182" i="7"/>
  <c r="H181" i="7"/>
  <c r="B181" i="7"/>
  <c r="D181" i="7"/>
  <c r="A181" i="7"/>
  <c r="H180" i="7"/>
  <c r="D180" i="7"/>
  <c r="B180" i="7"/>
  <c r="A180" i="7"/>
  <c r="H242" i="7"/>
  <c r="B242" i="7"/>
  <c r="D242" i="7"/>
  <c r="A242" i="7"/>
  <c r="H241" i="7"/>
  <c r="D241" i="7"/>
  <c r="B241" i="7"/>
  <c r="A241" i="7"/>
  <c r="H179" i="7"/>
  <c r="B179" i="7"/>
  <c r="D179" i="7"/>
  <c r="A179" i="7"/>
  <c r="H178" i="7"/>
  <c r="D178" i="7"/>
  <c r="B178" i="7"/>
  <c r="A178" i="7"/>
  <c r="H177" i="7"/>
  <c r="B177" i="7"/>
  <c r="D177" i="7"/>
  <c r="A177" i="7"/>
  <c r="H176" i="7"/>
  <c r="D176" i="7"/>
  <c r="B176" i="7"/>
  <c r="A176" i="7"/>
  <c r="H175" i="7"/>
  <c r="B175" i="7"/>
  <c r="D175" i="7"/>
  <c r="A175" i="7"/>
  <c r="H174" i="7"/>
  <c r="D174" i="7"/>
  <c r="B174" i="7"/>
  <c r="A174" i="7"/>
  <c r="H173" i="7"/>
  <c r="B173" i="7"/>
  <c r="D173" i="7"/>
  <c r="A173" i="7"/>
  <c r="H172" i="7"/>
  <c r="D172" i="7"/>
  <c r="B172" i="7"/>
  <c r="A172" i="7"/>
  <c r="H171" i="7"/>
  <c r="B171" i="7"/>
  <c r="D171" i="7"/>
  <c r="A171" i="7"/>
  <c r="H170" i="7"/>
  <c r="D170" i="7"/>
  <c r="B170" i="7"/>
  <c r="A170" i="7"/>
  <c r="H169" i="7"/>
  <c r="B169" i="7"/>
  <c r="D169" i="7"/>
  <c r="A169" i="7"/>
  <c r="H168" i="7"/>
  <c r="D168" i="7"/>
  <c r="B168" i="7"/>
  <c r="A168" i="7"/>
  <c r="H167" i="7"/>
  <c r="B167" i="7"/>
  <c r="D167" i="7"/>
  <c r="A167" i="7"/>
  <c r="H166" i="7"/>
  <c r="D166" i="7"/>
  <c r="B166" i="7"/>
  <c r="A166" i="7"/>
  <c r="H165" i="7"/>
  <c r="B165" i="7"/>
  <c r="D165" i="7"/>
  <c r="A165" i="7"/>
  <c r="H164" i="7"/>
  <c r="D164" i="7"/>
  <c r="B164" i="7"/>
  <c r="A164" i="7"/>
  <c r="H163" i="7"/>
  <c r="B163" i="7"/>
  <c r="D163" i="7"/>
  <c r="A163" i="7"/>
  <c r="H162" i="7"/>
  <c r="D162" i="7"/>
  <c r="B162" i="7"/>
  <c r="A162" i="7"/>
  <c r="H161" i="7"/>
  <c r="B161" i="7"/>
  <c r="D161" i="7"/>
  <c r="A161" i="7"/>
  <c r="H160" i="7"/>
  <c r="D160" i="7"/>
  <c r="B160" i="7"/>
  <c r="A160" i="7"/>
  <c r="H159" i="7"/>
  <c r="B159" i="7"/>
  <c r="D159" i="7"/>
  <c r="A159" i="7"/>
  <c r="H158" i="7"/>
  <c r="D158" i="7"/>
  <c r="B158" i="7"/>
  <c r="A158" i="7"/>
  <c r="H157" i="7"/>
  <c r="B157" i="7"/>
  <c r="D157" i="7"/>
  <c r="A157" i="7"/>
  <c r="H156" i="7"/>
  <c r="D156" i="7"/>
  <c r="B156" i="7"/>
  <c r="A156" i="7"/>
  <c r="H155" i="7"/>
  <c r="B155" i="7"/>
  <c r="D155" i="7"/>
  <c r="A155" i="7"/>
  <c r="H154" i="7"/>
  <c r="D154" i="7"/>
  <c r="B154" i="7"/>
  <c r="A154" i="7"/>
  <c r="H153" i="7"/>
  <c r="B153" i="7"/>
  <c r="D153" i="7"/>
  <c r="A153" i="7"/>
  <c r="H152" i="7"/>
  <c r="D152" i="7"/>
  <c r="B152" i="7"/>
  <c r="A152" i="7"/>
  <c r="H151" i="7"/>
  <c r="B151" i="7"/>
  <c r="D151" i="7"/>
  <c r="A151" i="7"/>
  <c r="H240" i="7"/>
  <c r="D240" i="7"/>
  <c r="B240" i="7"/>
  <c r="A240" i="7"/>
  <c r="H150" i="7"/>
  <c r="B150" i="7"/>
  <c r="D150" i="7"/>
  <c r="A150" i="7"/>
  <c r="H149" i="7"/>
  <c r="D149" i="7"/>
  <c r="B149" i="7"/>
  <c r="A149" i="7"/>
  <c r="H148" i="7"/>
  <c r="B148" i="7"/>
  <c r="D148" i="7"/>
  <c r="A148" i="7"/>
  <c r="H147" i="7"/>
  <c r="D147" i="7"/>
  <c r="B147" i="7"/>
  <c r="A147" i="7"/>
  <c r="H146" i="7"/>
  <c r="B146" i="7"/>
  <c r="D146" i="7"/>
  <c r="A146" i="7"/>
  <c r="H145" i="7"/>
  <c r="D145" i="7"/>
  <c r="B145" i="7"/>
  <c r="A145" i="7"/>
  <c r="H144" i="7"/>
  <c r="B144" i="7"/>
  <c r="D144" i="7"/>
  <c r="A144" i="7"/>
  <c r="H143" i="7"/>
  <c r="D143" i="7"/>
  <c r="B143" i="7"/>
  <c r="A143" i="7"/>
  <c r="H142" i="7"/>
  <c r="B142" i="7"/>
  <c r="D142" i="7"/>
  <c r="A142" i="7"/>
  <c r="H239" i="7"/>
  <c r="D239" i="7"/>
  <c r="B239" i="7"/>
  <c r="A239" i="7"/>
  <c r="H238" i="7"/>
  <c r="B238" i="7"/>
  <c r="D238" i="7"/>
  <c r="A238" i="7"/>
  <c r="H141" i="7"/>
  <c r="D141" i="7"/>
  <c r="B141" i="7"/>
  <c r="A141" i="7"/>
  <c r="H237" i="7"/>
  <c r="B237" i="7"/>
  <c r="D237" i="7"/>
  <c r="A237" i="7"/>
  <c r="H236" i="7"/>
  <c r="D236" i="7"/>
  <c r="B236" i="7"/>
  <c r="A236" i="7"/>
  <c r="H235" i="7"/>
  <c r="B235" i="7"/>
  <c r="D235" i="7"/>
  <c r="A235" i="7"/>
  <c r="H234" i="7"/>
  <c r="D234" i="7"/>
  <c r="B234" i="7"/>
  <c r="A234" i="7"/>
  <c r="H233" i="7"/>
  <c r="B233" i="7"/>
  <c r="D233" i="7"/>
  <c r="A233" i="7"/>
  <c r="H232" i="7"/>
  <c r="D232" i="7"/>
  <c r="B232" i="7"/>
  <c r="A232" i="7"/>
  <c r="H231" i="7"/>
  <c r="B231" i="7"/>
  <c r="D231" i="7"/>
  <c r="A231" i="7"/>
  <c r="H140" i="7"/>
  <c r="D140" i="7"/>
  <c r="B140" i="7"/>
  <c r="A140" i="7"/>
  <c r="H230" i="7"/>
  <c r="B230" i="7"/>
  <c r="D230" i="7"/>
  <c r="A230" i="7"/>
  <c r="H139" i="7"/>
  <c r="D139" i="7"/>
  <c r="B139" i="7"/>
  <c r="A139" i="7"/>
  <c r="H229" i="7"/>
  <c r="B229" i="7"/>
  <c r="D229" i="7"/>
  <c r="A229" i="7"/>
  <c r="H228" i="7"/>
  <c r="D228" i="7"/>
  <c r="B228" i="7"/>
  <c r="A228" i="7"/>
  <c r="H138" i="7"/>
  <c r="B138" i="7"/>
  <c r="D138" i="7"/>
  <c r="A138" i="7"/>
  <c r="H137" i="7"/>
  <c r="D137" i="7"/>
  <c r="B137" i="7"/>
  <c r="A137" i="7"/>
  <c r="H136" i="7"/>
  <c r="B136" i="7"/>
  <c r="D136" i="7"/>
  <c r="A136" i="7"/>
  <c r="H135" i="7"/>
  <c r="D135" i="7"/>
  <c r="B135" i="7"/>
  <c r="A135" i="7"/>
  <c r="H134" i="7"/>
  <c r="B134" i="7"/>
  <c r="D134" i="7"/>
  <c r="A134" i="7"/>
  <c r="H133" i="7"/>
  <c r="D133" i="7"/>
  <c r="B133" i="7"/>
  <c r="A133" i="7"/>
  <c r="H132" i="7"/>
  <c r="B132" i="7"/>
  <c r="D132" i="7"/>
  <c r="A132" i="7"/>
  <c r="H131" i="7"/>
  <c r="D131" i="7"/>
  <c r="B131" i="7"/>
  <c r="A131" i="7"/>
  <c r="H130" i="7"/>
  <c r="B130" i="7"/>
  <c r="D130" i="7"/>
  <c r="A130" i="7"/>
  <c r="H129" i="7"/>
  <c r="D129" i="7"/>
  <c r="B129" i="7"/>
  <c r="A129" i="7"/>
  <c r="H128" i="7"/>
  <c r="B128" i="7"/>
  <c r="D128" i="7"/>
  <c r="A128" i="7"/>
  <c r="H127" i="7"/>
  <c r="D127" i="7"/>
  <c r="B127" i="7"/>
  <c r="A127" i="7"/>
  <c r="H126" i="7"/>
  <c r="B126" i="7"/>
  <c r="D126" i="7"/>
  <c r="A126" i="7"/>
  <c r="H125" i="7"/>
  <c r="D125" i="7"/>
  <c r="B125" i="7"/>
  <c r="A125" i="7"/>
  <c r="H124" i="7"/>
  <c r="B124" i="7"/>
  <c r="D124" i="7"/>
  <c r="A124" i="7"/>
  <c r="H123" i="7"/>
  <c r="D123" i="7"/>
  <c r="B123" i="7"/>
  <c r="A123" i="7"/>
  <c r="H122" i="7"/>
  <c r="B122" i="7"/>
  <c r="D122" i="7"/>
  <c r="A122" i="7"/>
  <c r="H121" i="7"/>
  <c r="D121" i="7"/>
  <c r="B121" i="7"/>
  <c r="A121" i="7"/>
  <c r="H120" i="7"/>
  <c r="B120" i="7"/>
  <c r="D120" i="7"/>
  <c r="A120" i="7"/>
  <c r="H119" i="7"/>
  <c r="D119" i="7"/>
  <c r="B119" i="7"/>
  <c r="A119" i="7"/>
  <c r="H118" i="7"/>
  <c r="B118" i="7"/>
  <c r="D118" i="7"/>
  <c r="A118" i="7"/>
  <c r="H117" i="7"/>
  <c r="D117" i="7"/>
  <c r="B117" i="7"/>
  <c r="A117" i="7"/>
  <c r="H116" i="7"/>
  <c r="B116" i="7"/>
  <c r="D116" i="7"/>
  <c r="A116" i="7"/>
  <c r="H115" i="7"/>
  <c r="D115" i="7"/>
  <c r="B115" i="7"/>
  <c r="A115" i="7"/>
  <c r="H114" i="7"/>
  <c r="B114" i="7"/>
  <c r="D114" i="7"/>
  <c r="A114" i="7"/>
  <c r="H113" i="7"/>
  <c r="D113" i="7"/>
  <c r="B113" i="7"/>
  <c r="A113" i="7"/>
  <c r="H112" i="7"/>
  <c r="B112" i="7"/>
  <c r="D112" i="7"/>
  <c r="A112" i="7"/>
  <c r="H111" i="7"/>
  <c r="D111" i="7"/>
  <c r="B111" i="7"/>
  <c r="A111" i="7"/>
  <c r="H110" i="7"/>
  <c r="B110" i="7"/>
  <c r="D110" i="7"/>
  <c r="A110" i="7"/>
  <c r="H109" i="7"/>
  <c r="D109" i="7"/>
  <c r="B109" i="7"/>
  <c r="A109" i="7"/>
  <c r="H108" i="7"/>
  <c r="B108" i="7"/>
  <c r="D108" i="7"/>
  <c r="A108" i="7"/>
  <c r="H107" i="7"/>
  <c r="D107" i="7"/>
  <c r="B107" i="7"/>
  <c r="A107" i="7"/>
  <c r="H106" i="7"/>
  <c r="B106" i="7"/>
  <c r="D106" i="7"/>
  <c r="A106" i="7"/>
  <c r="H105" i="7"/>
  <c r="D105" i="7"/>
  <c r="B105" i="7"/>
  <c r="A105" i="7"/>
  <c r="H104" i="7"/>
  <c r="B104" i="7"/>
  <c r="D104" i="7"/>
  <c r="A104" i="7"/>
  <c r="H103" i="7"/>
  <c r="D103" i="7"/>
  <c r="B103" i="7"/>
  <c r="A103" i="7"/>
  <c r="H102" i="7"/>
  <c r="B102" i="7"/>
  <c r="D102" i="7"/>
  <c r="A102" i="7"/>
  <c r="H101" i="7"/>
  <c r="D101" i="7"/>
  <c r="B101" i="7"/>
  <c r="A101" i="7"/>
  <c r="H100" i="7"/>
  <c r="B100" i="7"/>
  <c r="D100" i="7"/>
  <c r="A100" i="7"/>
  <c r="H99" i="7"/>
  <c r="D99" i="7"/>
  <c r="B99" i="7"/>
  <c r="A99" i="7"/>
  <c r="H98" i="7"/>
  <c r="B98" i="7"/>
  <c r="D98" i="7"/>
  <c r="A98" i="7"/>
  <c r="H97" i="7"/>
  <c r="D97" i="7"/>
  <c r="B97" i="7"/>
  <c r="A97" i="7"/>
  <c r="H96" i="7"/>
  <c r="B96" i="7"/>
  <c r="D96" i="7"/>
  <c r="A96" i="7"/>
  <c r="H95" i="7"/>
  <c r="D95" i="7"/>
  <c r="B95" i="7"/>
  <c r="A95" i="7"/>
  <c r="H94" i="7"/>
  <c r="B94" i="7"/>
  <c r="D94" i="7"/>
  <c r="A94" i="7"/>
  <c r="H93" i="7"/>
  <c r="D93" i="7"/>
  <c r="B93" i="7"/>
  <c r="A93" i="7"/>
  <c r="H227" i="7"/>
  <c r="B227" i="7"/>
  <c r="D227" i="7"/>
  <c r="A227" i="7"/>
  <c r="H92" i="7"/>
  <c r="D92" i="7"/>
  <c r="B92" i="7"/>
  <c r="A92" i="7"/>
  <c r="H91" i="7"/>
  <c r="B91" i="7"/>
  <c r="D91" i="7"/>
  <c r="A91" i="7"/>
  <c r="H90" i="7"/>
  <c r="D90" i="7"/>
  <c r="B90" i="7"/>
  <c r="A90" i="7"/>
  <c r="H89" i="7"/>
  <c r="B89" i="7"/>
  <c r="D89" i="7"/>
  <c r="A89" i="7"/>
  <c r="H88" i="7"/>
  <c r="D88" i="7"/>
  <c r="B88" i="7"/>
  <c r="A88" i="7"/>
  <c r="H87" i="7"/>
  <c r="B87" i="7"/>
  <c r="D87" i="7"/>
  <c r="A87" i="7"/>
  <c r="H86" i="7"/>
  <c r="D86" i="7"/>
  <c r="B86" i="7"/>
  <c r="A86" i="7"/>
  <c r="H85" i="7"/>
  <c r="B85" i="7"/>
  <c r="D85" i="7"/>
  <c r="A85" i="7"/>
  <c r="H84" i="7"/>
  <c r="D84" i="7"/>
  <c r="B84" i="7"/>
  <c r="A84" i="7"/>
  <c r="H83" i="7"/>
  <c r="B83" i="7"/>
  <c r="D83" i="7"/>
  <c r="A83" i="7"/>
  <c r="H82" i="7"/>
  <c r="D82" i="7"/>
  <c r="B82" i="7"/>
  <c r="A82" i="7"/>
  <c r="H81" i="7"/>
  <c r="B81" i="7"/>
  <c r="D81" i="7"/>
  <c r="A81" i="7"/>
  <c r="H80" i="7"/>
  <c r="D80" i="7"/>
  <c r="B80" i="7"/>
  <c r="A80" i="7"/>
  <c r="H79" i="7"/>
  <c r="B79" i="7"/>
  <c r="D79" i="7"/>
  <c r="A79" i="7"/>
  <c r="H78" i="7"/>
  <c r="D78" i="7"/>
  <c r="B78" i="7"/>
  <c r="A78" i="7"/>
  <c r="H77" i="7"/>
  <c r="B77" i="7"/>
  <c r="D77" i="7"/>
  <c r="A77" i="7"/>
  <c r="H76" i="7"/>
  <c r="D76" i="7"/>
  <c r="B76" i="7"/>
  <c r="A76" i="7"/>
  <c r="H75" i="7"/>
  <c r="B75" i="7"/>
  <c r="D75" i="7"/>
  <c r="A75" i="7"/>
  <c r="H74" i="7"/>
  <c r="D74" i="7"/>
  <c r="B74" i="7"/>
  <c r="A74" i="7"/>
  <c r="H73" i="7"/>
  <c r="B73" i="7"/>
  <c r="D73" i="7"/>
  <c r="A73" i="7"/>
  <c r="H72" i="7"/>
  <c r="D72" i="7"/>
  <c r="B72" i="7"/>
  <c r="A72" i="7"/>
  <c r="H71" i="7"/>
  <c r="B71" i="7"/>
  <c r="D71" i="7"/>
  <c r="A71" i="7"/>
  <c r="H70" i="7"/>
  <c r="D70" i="7"/>
  <c r="B70" i="7"/>
  <c r="A70" i="7"/>
  <c r="H69" i="7"/>
  <c r="B69" i="7"/>
  <c r="D69" i="7"/>
  <c r="A69" i="7"/>
  <c r="H68" i="7"/>
  <c r="D68" i="7"/>
  <c r="B68" i="7"/>
  <c r="A68" i="7"/>
  <c r="H67" i="7"/>
  <c r="B67" i="7"/>
  <c r="D67" i="7"/>
  <c r="A67" i="7"/>
  <c r="H66" i="7"/>
  <c r="D66" i="7"/>
  <c r="B66" i="7"/>
  <c r="A66" i="7"/>
  <c r="H65" i="7"/>
  <c r="B65" i="7"/>
  <c r="D65" i="7"/>
  <c r="A65" i="7"/>
  <c r="H64" i="7"/>
  <c r="D64" i="7"/>
  <c r="B64" i="7"/>
  <c r="A64" i="7"/>
  <c r="H63" i="7"/>
  <c r="B63" i="7"/>
  <c r="D63" i="7"/>
  <c r="A63" i="7"/>
  <c r="H62" i="7"/>
  <c r="D62" i="7"/>
  <c r="B62" i="7"/>
  <c r="A62" i="7"/>
  <c r="H61" i="7"/>
  <c r="B61" i="7"/>
  <c r="D61" i="7"/>
  <c r="A61" i="7"/>
  <c r="H60" i="7"/>
  <c r="D60" i="7"/>
  <c r="B60" i="7"/>
  <c r="A60" i="7"/>
  <c r="H59" i="7"/>
  <c r="B59" i="7"/>
  <c r="D59" i="7"/>
  <c r="A59" i="7"/>
  <c r="H58" i="7"/>
  <c r="D58" i="7"/>
  <c r="B58" i="7"/>
  <c r="A58" i="7"/>
  <c r="H57" i="7"/>
  <c r="B57" i="7"/>
  <c r="D57" i="7"/>
  <c r="A57" i="7"/>
  <c r="H56" i="7"/>
  <c r="D56" i="7"/>
  <c r="B56" i="7"/>
  <c r="A56" i="7"/>
  <c r="H55" i="7"/>
  <c r="B55" i="7"/>
  <c r="D55" i="7"/>
  <c r="A55" i="7"/>
  <c r="H54" i="7"/>
  <c r="D54" i="7"/>
  <c r="B54" i="7"/>
  <c r="A54" i="7"/>
  <c r="H53" i="7"/>
  <c r="D53" i="7"/>
  <c r="B53" i="7"/>
  <c r="A53" i="7"/>
  <c r="H52" i="7"/>
  <c r="D52" i="7"/>
  <c r="B52" i="7"/>
  <c r="A52" i="7"/>
  <c r="H51" i="7"/>
  <c r="D51" i="7"/>
  <c r="B51" i="7"/>
  <c r="A51" i="7"/>
  <c r="H50" i="7"/>
  <c r="D50" i="7"/>
  <c r="B50" i="7"/>
  <c r="A50" i="7"/>
  <c r="H49" i="7"/>
  <c r="D49" i="7"/>
  <c r="B49" i="7"/>
  <c r="A49" i="7"/>
  <c r="H48" i="7"/>
  <c r="D48" i="7"/>
  <c r="B48" i="7"/>
  <c r="A48" i="7"/>
  <c r="H47" i="7"/>
  <c r="D47" i="7"/>
  <c r="B47" i="7"/>
  <c r="A47" i="7"/>
  <c r="H46" i="7"/>
  <c r="D46" i="7"/>
  <c r="B46" i="7"/>
  <c r="A46" i="7"/>
  <c r="H45" i="7"/>
  <c r="D45" i="7"/>
  <c r="B45" i="7"/>
  <c r="A45" i="7"/>
  <c r="H44" i="7"/>
  <c r="D44" i="7"/>
  <c r="B44" i="7"/>
  <c r="A44" i="7"/>
  <c r="H43" i="7"/>
  <c r="D43" i="7"/>
  <c r="B43" i="7"/>
  <c r="A43" i="7"/>
  <c r="H42" i="7"/>
  <c r="D42" i="7"/>
  <c r="B42" i="7"/>
  <c r="A42" i="7"/>
  <c r="H41" i="7"/>
  <c r="D41" i="7"/>
  <c r="B41" i="7"/>
  <c r="A41" i="7"/>
  <c r="H40" i="7"/>
  <c r="D40" i="7"/>
  <c r="B40" i="7"/>
  <c r="A40" i="7"/>
  <c r="H39" i="7"/>
  <c r="D39" i="7"/>
  <c r="B39" i="7"/>
  <c r="A39" i="7"/>
  <c r="H38" i="7"/>
  <c r="D38" i="7"/>
  <c r="B38" i="7"/>
  <c r="A38" i="7"/>
  <c r="H37" i="7"/>
  <c r="D37" i="7"/>
  <c r="B37" i="7"/>
  <c r="A37" i="7"/>
  <c r="H36" i="7"/>
  <c r="D36" i="7"/>
  <c r="B36" i="7"/>
  <c r="A36" i="7"/>
  <c r="H35" i="7"/>
  <c r="D35" i="7"/>
  <c r="B35" i="7"/>
  <c r="A35" i="7"/>
  <c r="H226" i="7"/>
  <c r="D226" i="7"/>
  <c r="B226" i="7"/>
  <c r="A226" i="7"/>
  <c r="H34" i="7"/>
  <c r="D34" i="7"/>
  <c r="B34" i="7"/>
  <c r="A34" i="7"/>
  <c r="H33" i="7"/>
  <c r="D33" i="7"/>
  <c r="B33" i="7"/>
  <c r="A33" i="7"/>
  <c r="H32" i="7"/>
  <c r="D32" i="7"/>
  <c r="B32" i="7"/>
  <c r="A32" i="7"/>
  <c r="H31" i="7"/>
  <c r="D31" i="7"/>
  <c r="B31" i="7"/>
  <c r="A31" i="7"/>
  <c r="H30" i="7"/>
  <c r="D30" i="7"/>
  <c r="B30" i="7"/>
  <c r="A30" i="7"/>
  <c r="H29" i="7"/>
  <c r="D29" i="7"/>
  <c r="B29" i="7"/>
  <c r="A29" i="7"/>
  <c r="H28" i="7"/>
  <c r="D28" i="7"/>
  <c r="B28" i="7"/>
  <c r="A28" i="7"/>
  <c r="H27" i="7"/>
  <c r="D27" i="7"/>
  <c r="B27" i="7"/>
  <c r="A27" i="7"/>
  <c r="H26" i="7"/>
  <c r="D26" i="7"/>
  <c r="B26" i="7"/>
  <c r="A26" i="7"/>
  <c r="H25" i="7"/>
  <c r="D25" i="7"/>
  <c r="B25" i="7"/>
  <c r="A25" i="7"/>
  <c r="H24" i="7"/>
  <c r="D24" i="7"/>
  <c r="B24" i="7"/>
  <c r="A24" i="7"/>
  <c r="H23" i="7"/>
  <c r="D23" i="7"/>
  <c r="B23" i="7"/>
  <c r="A23" i="7"/>
  <c r="H22" i="7"/>
  <c r="D22" i="7"/>
  <c r="B22" i="7"/>
  <c r="A22" i="7"/>
  <c r="H21" i="7"/>
  <c r="D21" i="7"/>
  <c r="B21" i="7"/>
  <c r="A21" i="7"/>
  <c r="H20" i="7"/>
  <c r="D20" i="7"/>
  <c r="B20" i="7"/>
  <c r="A20" i="7"/>
  <c r="H19" i="7"/>
  <c r="D19" i="7"/>
  <c r="B19" i="7"/>
  <c r="A19" i="7"/>
  <c r="H18" i="7"/>
  <c r="D18" i="7"/>
  <c r="B18" i="7"/>
  <c r="A18" i="7"/>
  <c r="H17" i="7"/>
  <c r="D17" i="7"/>
  <c r="B17" i="7"/>
  <c r="A17" i="7"/>
  <c r="H16" i="7"/>
  <c r="D16" i="7"/>
  <c r="B16" i="7"/>
  <c r="A16" i="7"/>
  <c r="H15" i="7"/>
  <c r="B15" i="7"/>
  <c r="F15" i="7"/>
  <c r="D15" i="7"/>
  <c r="A15" i="7"/>
  <c r="H14" i="7"/>
  <c r="B14" i="7"/>
  <c r="F14" i="7"/>
  <c r="D14" i="7"/>
  <c r="A14" i="7"/>
  <c r="H13" i="7"/>
  <c r="B13" i="7"/>
  <c r="F13" i="7"/>
  <c r="D13" i="7"/>
  <c r="A13" i="7"/>
  <c r="H12" i="7"/>
  <c r="F12" i="7"/>
  <c r="D12" i="7"/>
  <c r="B12" i="7"/>
  <c r="A12" i="7"/>
  <c r="H11" i="7"/>
  <c r="B11" i="7"/>
  <c r="F11" i="7"/>
  <c r="D11" i="7"/>
  <c r="A11" i="7"/>
  <c r="K254" i="6"/>
  <c r="K300" i="6"/>
  <c r="K255" i="6"/>
  <c r="K266" i="6"/>
  <c r="K235" i="6"/>
  <c r="D11" i="4"/>
  <c r="W6" i="4" s="1"/>
  <c r="N22" i="4"/>
  <c r="D12" i="4"/>
  <c r="F4" i="4"/>
  <c r="G4" i="4"/>
  <c r="D13" i="4"/>
  <c r="F16" i="4"/>
  <c r="F17" i="4" s="1"/>
  <c r="C17" i="4"/>
  <c r="W17" i="4"/>
  <c r="E21" i="4"/>
  <c r="F21" i="4"/>
  <c r="G21" i="4"/>
  <c r="K21" i="4"/>
  <c r="O21" i="4"/>
  <c r="E22" i="4"/>
  <c r="F22" i="4"/>
  <c r="O22" i="4"/>
  <c r="E23" i="4"/>
  <c r="F23" i="4"/>
  <c r="G23" i="4"/>
  <c r="K23" i="4"/>
  <c r="O23" i="4"/>
  <c r="E24" i="4"/>
  <c r="F24" i="4"/>
  <c r="G24" i="4"/>
  <c r="K24" i="4"/>
  <c r="O24" i="4"/>
  <c r="E25" i="4"/>
  <c r="F25" i="4"/>
  <c r="G25" i="4"/>
  <c r="O25" i="4"/>
  <c r="E26" i="4"/>
  <c r="F26" i="4"/>
  <c r="G26" i="4"/>
  <c r="K26" i="4"/>
  <c r="O26" i="4"/>
  <c r="E27" i="4"/>
  <c r="F27" i="4"/>
  <c r="G27" i="4"/>
  <c r="K27" i="4"/>
  <c r="O27" i="4"/>
  <c r="E28" i="4"/>
  <c r="F28" i="4"/>
  <c r="G28" i="4"/>
  <c r="K28" i="4"/>
  <c r="O28" i="4"/>
  <c r="E29" i="4"/>
  <c r="F29" i="4"/>
  <c r="G29" i="4"/>
  <c r="K29" i="4"/>
  <c r="O29" i="4"/>
  <c r="E30" i="4"/>
  <c r="F30" i="4"/>
  <c r="G30" i="4"/>
  <c r="K30" i="4"/>
  <c r="O30" i="4"/>
  <c r="E31" i="4"/>
  <c r="F31" i="4"/>
  <c r="G31" i="4"/>
  <c r="K31" i="4"/>
  <c r="O31" i="4"/>
  <c r="E32" i="4"/>
  <c r="F32" i="4"/>
  <c r="G32" i="4"/>
  <c r="K32" i="4"/>
  <c r="O32" i="4"/>
  <c r="E33" i="4"/>
  <c r="F33" i="4"/>
  <c r="G33" i="4"/>
  <c r="K33" i="4"/>
  <c r="O33" i="4"/>
  <c r="E34" i="4"/>
  <c r="F34" i="4"/>
  <c r="G34" i="4"/>
  <c r="K34" i="4"/>
  <c r="O34" i="4"/>
  <c r="E35" i="4"/>
  <c r="F35" i="4"/>
  <c r="G35" i="4"/>
  <c r="K35" i="4"/>
  <c r="O35" i="4"/>
  <c r="E36" i="4"/>
  <c r="F36" i="4"/>
  <c r="G36" i="4"/>
  <c r="K36" i="4"/>
  <c r="O36" i="4"/>
  <c r="E37" i="4"/>
  <c r="F37" i="4"/>
  <c r="G37" i="4"/>
  <c r="K37" i="4"/>
  <c r="O37" i="4"/>
  <c r="E38" i="4"/>
  <c r="F38" i="4"/>
  <c r="G38" i="4"/>
  <c r="K38" i="4"/>
  <c r="O38" i="4"/>
  <c r="E39" i="4"/>
  <c r="F39" i="4"/>
  <c r="G39" i="4"/>
  <c r="K39" i="4"/>
  <c r="O39" i="4"/>
  <c r="E40" i="4"/>
  <c r="F40" i="4"/>
  <c r="G40" i="4"/>
  <c r="K40" i="4"/>
  <c r="O40" i="4"/>
  <c r="E41" i="4"/>
  <c r="F41" i="4"/>
  <c r="G41" i="4"/>
  <c r="K41" i="4"/>
  <c r="O41" i="4"/>
  <c r="E42" i="4"/>
  <c r="F42" i="4"/>
  <c r="G42" i="4"/>
  <c r="K42" i="4"/>
  <c r="O42" i="4"/>
  <c r="E43" i="4"/>
  <c r="F43" i="4"/>
  <c r="G43" i="4"/>
  <c r="K43" i="4"/>
  <c r="O43" i="4"/>
  <c r="E44" i="4"/>
  <c r="F44" i="4"/>
  <c r="G44" i="4"/>
  <c r="K44" i="4"/>
  <c r="O44" i="4"/>
  <c r="E45" i="4"/>
  <c r="F45" i="4"/>
  <c r="G45" i="4"/>
  <c r="K45" i="4"/>
  <c r="O45" i="4"/>
  <c r="F119" i="6"/>
  <c r="G119" i="6"/>
  <c r="F120" i="6"/>
  <c r="F121" i="6"/>
  <c r="G121" i="6"/>
  <c r="F122" i="6"/>
  <c r="G122" i="6"/>
  <c r="F123" i="6"/>
  <c r="G123" i="6"/>
  <c r="F124" i="6"/>
  <c r="G124" i="6"/>
  <c r="F125" i="6"/>
  <c r="G125" i="6"/>
  <c r="F127" i="6"/>
  <c r="F128" i="6"/>
  <c r="G128" i="6"/>
  <c r="F129" i="6"/>
  <c r="F130" i="6"/>
  <c r="G130" i="6"/>
  <c r="F131" i="6"/>
  <c r="F132" i="6"/>
  <c r="G132" i="6"/>
  <c r="F133" i="6"/>
  <c r="G133" i="6"/>
  <c r="F134" i="6"/>
  <c r="G134" i="6"/>
  <c r="F135" i="6"/>
  <c r="G135" i="6"/>
  <c r="F136" i="6"/>
  <c r="G136" i="6"/>
  <c r="F137" i="6"/>
  <c r="G137" i="6"/>
  <c r="I137" i="6"/>
  <c r="F138" i="6"/>
  <c r="G138" i="6"/>
  <c r="F139" i="6"/>
  <c r="F140" i="6"/>
  <c r="G140" i="6"/>
  <c r="F142" i="6"/>
  <c r="F143" i="6"/>
  <c r="G143" i="6"/>
  <c r="F144" i="6"/>
  <c r="F145" i="6"/>
  <c r="G145" i="6"/>
  <c r="F146" i="6"/>
  <c r="F147" i="6"/>
  <c r="G147" i="6"/>
  <c r="F148" i="6"/>
  <c r="F149" i="6"/>
  <c r="G149" i="6"/>
  <c r="F150" i="6"/>
  <c r="G150" i="6"/>
  <c r="F151" i="6"/>
  <c r="G151" i="6"/>
  <c r="F152" i="6"/>
  <c r="G152" i="6"/>
  <c r="F153" i="6"/>
  <c r="G153" i="6"/>
  <c r="F154" i="6"/>
  <c r="G154" i="6"/>
  <c r="I154" i="6"/>
  <c r="G156" i="6"/>
  <c r="G158" i="6"/>
  <c r="F160" i="6"/>
  <c r="G160" i="6"/>
  <c r="G161" i="6"/>
  <c r="F164" i="6"/>
  <c r="G164" i="6"/>
  <c r="G166" i="6"/>
  <c r="G168" i="6"/>
  <c r="G170" i="6"/>
  <c r="G173" i="6"/>
  <c r="G174" i="6"/>
  <c r="G177" i="6"/>
  <c r="G179" i="6"/>
  <c r="G180" i="6"/>
  <c r="G182" i="6"/>
  <c r="E183" i="6"/>
  <c r="F183" i="6"/>
  <c r="G183" i="6"/>
  <c r="F185" i="6"/>
  <c r="G185" i="6"/>
  <c r="F186" i="6"/>
  <c r="G186" i="6"/>
  <c r="F187" i="6"/>
  <c r="G187" i="6"/>
  <c r="F188" i="6"/>
  <c r="G188" i="6"/>
  <c r="F189" i="6"/>
  <c r="G189" i="6"/>
  <c r="F190" i="6"/>
  <c r="G190" i="6"/>
  <c r="F191" i="6"/>
  <c r="G191" i="6"/>
  <c r="F192" i="6"/>
  <c r="G192" i="6"/>
  <c r="F193" i="6"/>
  <c r="G193" i="6"/>
  <c r="F195" i="6"/>
  <c r="G195" i="6"/>
  <c r="F196" i="6"/>
  <c r="G196" i="6"/>
  <c r="F198" i="6"/>
  <c r="N198" i="6"/>
  <c r="G198" i="6"/>
  <c r="F199" i="6"/>
  <c r="G199" i="6"/>
  <c r="F201" i="6"/>
  <c r="G201" i="6"/>
  <c r="I201" i="6"/>
  <c r="F203" i="6"/>
  <c r="G203" i="6"/>
  <c r="F204" i="6"/>
  <c r="G204" i="6"/>
  <c r="N315" i="6"/>
  <c r="Q315" i="6" s="1"/>
  <c r="N310" i="6"/>
  <c r="Q310" i="6" s="1"/>
  <c r="F23" i="6"/>
  <c r="G23" i="6"/>
  <c r="N278" i="6"/>
  <c r="Q278" i="6"/>
  <c r="F25" i="6"/>
  <c r="G25" i="6"/>
  <c r="N297" i="6"/>
  <c r="Q297" i="6" s="1"/>
  <c r="F22" i="6"/>
  <c r="G22" i="6"/>
  <c r="N291" i="6"/>
  <c r="Q291" i="6"/>
  <c r="N161" i="6"/>
  <c r="Q161" i="6"/>
  <c r="N266" i="6"/>
  <c r="Q266" i="6" s="1"/>
  <c r="F24" i="6"/>
  <c r="G24" i="6"/>
  <c r="N270" i="6"/>
  <c r="Q270" i="6" s="1"/>
  <c r="N275" i="6"/>
  <c r="Q275" i="6" s="1"/>
  <c r="N174" i="6"/>
  <c r="Q174" i="6" s="1"/>
  <c r="N166" i="6"/>
  <c r="Q166" i="6" s="1"/>
  <c r="E162" i="6"/>
  <c r="F162" i="6"/>
  <c r="N247" i="6"/>
  <c r="Q247" i="6" s="1"/>
  <c r="N274" i="6"/>
  <c r="Q274" i="6" s="1"/>
  <c r="N240" i="6"/>
  <c r="Q240" i="6" s="1"/>
  <c r="N248" i="6"/>
  <c r="Q248" i="6" s="1"/>
  <c r="N253" i="6"/>
  <c r="Q253" i="6" s="1"/>
  <c r="N158" i="6"/>
  <c r="Q158" i="6" s="1"/>
  <c r="N264" i="6"/>
  <c r="Q264" i="6" s="1"/>
  <c r="N230" i="6"/>
  <c r="Q230" i="6" s="1"/>
  <c r="N232" i="6"/>
  <c r="Q232" i="6" s="1"/>
  <c r="N214" i="6"/>
  <c r="Q214" i="6" s="1"/>
  <c r="F82" i="6"/>
  <c r="F59" i="6"/>
  <c r="G59" i="6"/>
  <c r="N189" i="6"/>
  <c r="Q189" i="6" s="1"/>
  <c r="F86" i="6"/>
  <c r="F71" i="6"/>
  <c r="N212" i="6"/>
  <c r="Q212" i="6"/>
  <c r="F62" i="6"/>
  <c r="F83" i="6"/>
  <c r="F39" i="6"/>
  <c r="F93" i="6"/>
  <c r="N93" i="6"/>
  <c r="Q93" i="6" s="1"/>
  <c r="G93" i="6"/>
  <c r="F79" i="6"/>
  <c r="G79" i="6"/>
  <c r="N218" i="6"/>
  <c r="Q218" i="6" s="1"/>
  <c r="F72" i="6"/>
  <c r="F41" i="6"/>
  <c r="F63" i="6"/>
  <c r="F97" i="6"/>
  <c r="G97" i="6"/>
  <c r="F29" i="6"/>
  <c r="G29" i="6"/>
  <c r="I29" i="6"/>
  <c r="F58" i="6"/>
  <c r="G58" i="6"/>
  <c r="F101" i="6"/>
  <c r="G101" i="6"/>
  <c r="F78" i="6"/>
  <c r="G78" i="6"/>
  <c r="N130" i="6"/>
  <c r="Q130" i="6" s="1"/>
  <c r="F92" i="6"/>
  <c r="F99" i="6"/>
  <c r="F115" i="6"/>
  <c r="N149" i="6"/>
  <c r="Q149" i="6"/>
  <c r="F77" i="6"/>
  <c r="G77" i="6"/>
  <c r="I77" i="6"/>
  <c r="F76" i="6"/>
  <c r="G76" i="6"/>
  <c r="N191" i="6"/>
  <c r="Q191" i="6" s="1"/>
  <c r="F89" i="6"/>
  <c r="F109" i="6"/>
  <c r="F67" i="6"/>
  <c r="G67" i="6"/>
  <c r="N153" i="6"/>
  <c r="Q153" i="6" s="1"/>
  <c r="F65" i="6"/>
  <c r="F104" i="6"/>
  <c r="G104" i="6"/>
  <c r="N160" i="6"/>
  <c r="Q160" i="6"/>
  <c r="F37" i="6"/>
  <c r="F48" i="6"/>
  <c r="G48" i="6"/>
  <c r="I48" i="6"/>
  <c r="F40" i="6"/>
  <c r="N40" i="6"/>
  <c r="G40" i="6"/>
  <c r="I40" i="6"/>
  <c r="F28" i="6"/>
  <c r="G28" i="6"/>
  <c r="F34" i="6"/>
  <c r="N34" i="6"/>
  <c r="F88" i="6"/>
  <c r="G88" i="6"/>
  <c r="F102" i="6"/>
  <c r="G102" i="6"/>
  <c r="F57" i="6"/>
  <c r="N121" i="6"/>
  <c r="Q121" i="6" s="1"/>
  <c r="F61" i="6"/>
  <c r="G61" i="6"/>
  <c r="I61" i="6"/>
  <c r="F75" i="6"/>
  <c r="G75" i="6"/>
  <c r="G21" i="6"/>
  <c r="H21" i="6"/>
  <c r="H19" i="6"/>
  <c r="F85" i="6"/>
  <c r="G85" i="6"/>
  <c r="N201" i="6"/>
  <c r="Q201" i="6" s="1"/>
  <c r="F111" i="6"/>
  <c r="G111" i="6"/>
  <c r="F68" i="6"/>
  <c r="G68" i="6"/>
  <c r="F70" i="6"/>
  <c r="N70" i="6"/>
  <c r="Q70" i="6" s="1"/>
  <c r="G70" i="6"/>
  <c r="F42" i="6"/>
  <c r="G42" i="6"/>
  <c r="N42" i="6"/>
  <c r="Q42" i="6" s="1"/>
  <c r="F113" i="6"/>
  <c r="G113" i="6"/>
  <c r="F116" i="6"/>
  <c r="G116" i="6"/>
  <c r="I116" i="6"/>
  <c r="N116" i="6"/>
  <c r="Q116" i="6" s="1"/>
  <c r="F105" i="6"/>
  <c r="G105" i="6"/>
  <c r="I105" i="6"/>
  <c r="N105" i="6"/>
  <c r="Q105" i="6" s="1"/>
  <c r="F80" i="6"/>
  <c r="G80" i="6"/>
  <c r="I80" i="6"/>
  <c r="F44" i="6"/>
  <c r="G44" i="6"/>
  <c r="I44" i="6"/>
  <c r="N134" i="6"/>
  <c r="Q134" i="6" s="1"/>
  <c r="F30" i="6"/>
  <c r="G30" i="6"/>
  <c r="F56" i="6"/>
  <c r="G56" i="6"/>
  <c r="I56" i="6"/>
  <c r="F95" i="6"/>
  <c r="G95" i="6"/>
  <c r="N203" i="6"/>
  <c r="Q203" i="6" s="1"/>
  <c r="F81" i="6"/>
  <c r="G81" i="6"/>
  <c r="F98" i="6"/>
  <c r="G98" i="6"/>
  <c r="I98" i="6"/>
  <c r="E107" i="6"/>
  <c r="F107" i="6"/>
  <c r="E106" i="6"/>
  <c r="F106" i="6"/>
  <c r="G106" i="6"/>
  <c r="F117" i="6"/>
  <c r="G117" i="6"/>
  <c r="F32" i="6"/>
  <c r="G32" i="6"/>
  <c r="N217" i="6"/>
  <c r="Q217" i="6" s="1"/>
  <c r="N123" i="6"/>
  <c r="Q123" i="6" s="1"/>
  <c r="F73" i="6"/>
  <c r="G73" i="6"/>
  <c r="I73" i="6"/>
  <c r="F54" i="6"/>
  <c r="N54" i="6"/>
  <c r="Q54" i="6" s="1"/>
  <c r="G54" i="6"/>
  <c r="F69" i="6"/>
  <c r="G69" i="6"/>
  <c r="I69" i="6"/>
  <c r="F66" i="6"/>
  <c r="N66" i="6"/>
  <c r="Q66" i="6" s="1"/>
  <c r="G66" i="6"/>
  <c r="F74" i="6"/>
  <c r="G74" i="6"/>
  <c r="I74" i="6"/>
  <c r="N143" i="6"/>
  <c r="Q143" i="6" s="1"/>
  <c r="F87" i="6"/>
  <c r="G87" i="6"/>
  <c r="F94" i="6"/>
  <c r="G94" i="6"/>
  <c r="F53" i="6"/>
  <c r="G53" i="6"/>
  <c r="F60" i="6"/>
  <c r="G60" i="6"/>
  <c r="F90" i="6"/>
  <c r="G90" i="6"/>
  <c r="F110" i="6"/>
  <c r="G110" i="6"/>
  <c r="N119" i="6"/>
  <c r="Q119" i="6" s="1"/>
  <c r="F96" i="6"/>
  <c r="G96" i="6"/>
  <c r="I96" i="6"/>
  <c r="F64" i="6"/>
  <c r="G64" i="6"/>
  <c r="I64" i="6"/>
  <c r="F36" i="6"/>
  <c r="G36" i="6"/>
  <c r="I36" i="6"/>
  <c r="F35" i="6"/>
  <c r="G35" i="6"/>
  <c r="F45" i="6"/>
  <c r="G45" i="6"/>
  <c r="I45" i="6"/>
  <c r="E171" i="6"/>
  <c r="F171" i="6"/>
  <c r="N171" i="6"/>
  <c r="Q171" i="6" s="1"/>
  <c r="P171" i="6"/>
  <c r="F26" i="6"/>
  <c r="F27" i="6"/>
  <c r="F31" i="6"/>
  <c r="F33" i="6"/>
  <c r="F38" i="6"/>
  <c r="F43" i="6"/>
  <c r="E46" i="6"/>
  <c r="F46" i="6"/>
  <c r="F49" i="6"/>
  <c r="F50" i="6"/>
  <c r="F51" i="6"/>
  <c r="F52" i="6"/>
  <c r="F55" i="6"/>
  <c r="F84" i="6"/>
  <c r="F91" i="6"/>
  <c r="F100" i="6"/>
  <c r="F103" i="6"/>
  <c r="F112" i="6"/>
  <c r="F114" i="6"/>
  <c r="F118" i="6"/>
  <c r="E126" i="6"/>
  <c r="F126" i="6"/>
  <c r="F141" i="6"/>
  <c r="F155" i="6"/>
  <c r="F197" i="6"/>
  <c r="F200" i="6"/>
  <c r="F202" i="6"/>
  <c r="N202" i="6"/>
  <c r="F16" i="6"/>
  <c r="F17" i="6" s="1"/>
  <c r="C17" i="6"/>
  <c r="I28" i="6"/>
  <c r="I30" i="6"/>
  <c r="I32" i="6"/>
  <c r="I35" i="6"/>
  <c r="I42" i="6"/>
  <c r="I53" i="6"/>
  <c r="I54" i="6"/>
  <c r="I58" i="6"/>
  <c r="I59" i="6"/>
  <c r="I60" i="6"/>
  <c r="I66" i="6"/>
  <c r="I67" i="6"/>
  <c r="I68" i="6"/>
  <c r="I70" i="6"/>
  <c r="I75" i="6"/>
  <c r="I76" i="6"/>
  <c r="I78" i="6"/>
  <c r="I79" i="6"/>
  <c r="I81" i="6"/>
  <c r="I85" i="6"/>
  <c r="I87" i="6"/>
  <c r="I88" i="6"/>
  <c r="I90" i="6"/>
  <c r="I93" i="6"/>
  <c r="I94" i="6"/>
  <c r="I95" i="6"/>
  <c r="I97" i="6"/>
  <c r="I101" i="6"/>
  <c r="I102" i="6"/>
  <c r="I104" i="6"/>
  <c r="I106" i="6"/>
  <c r="I110" i="6"/>
  <c r="I111" i="6"/>
  <c r="I113" i="6"/>
  <c r="I117" i="6"/>
  <c r="I119" i="6"/>
  <c r="I121" i="6"/>
  <c r="I122" i="6"/>
  <c r="I123" i="6"/>
  <c r="I124" i="6"/>
  <c r="I125" i="6"/>
  <c r="I128" i="6"/>
  <c r="I130" i="6"/>
  <c r="I132" i="6"/>
  <c r="I133" i="6"/>
  <c r="I134" i="6"/>
  <c r="I135" i="6"/>
  <c r="I136" i="6"/>
  <c r="I138" i="6"/>
  <c r="I140" i="6"/>
  <c r="I143" i="6"/>
  <c r="I145" i="6"/>
  <c r="I147" i="6"/>
  <c r="I149" i="6"/>
  <c r="I150" i="6"/>
  <c r="I151" i="6"/>
  <c r="I152" i="6"/>
  <c r="I153" i="6"/>
  <c r="I160" i="6"/>
  <c r="I164" i="6"/>
  <c r="I185" i="6"/>
  <c r="I186" i="6"/>
  <c r="I187" i="6"/>
  <c r="I188" i="6"/>
  <c r="I189" i="6"/>
  <c r="I191" i="6"/>
  <c r="I192" i="6"/>
  <c r="I193" i="6"/>
  <c r="I195" i="6"/>
  <c r="I196" i="6"/>
  <c r="I198" i="6"/>
  <c r="I199" i="6"/>
  <c r="I203" i="6"/>
  <c r="I204" i="6"/>
  <c r="I207" i="6"/>
  <c r="I208" i="6"/>
  <c r="I209" i="6"/>
  <c r="I210" i="6"/>
  <c r="I211" i="6"/>
  <c r="I212" i="6"/>
  <c r="I213" i="6"/>
  <c r="I215" i="6"/>
  <c r="I216" i="6"/>
  <c r="I217" i="6"/>
  <c r="I218" i="6"/>
  <c r="I219" i="6"/>
  <c r="I220" i="6"/>
  <c r="I222" i="6"/>
  <c r="I223" i="6"/>
  <c r="J22" i="6"/>
  <c r="J23" i="6"/>
  <c r="J24" i="6"/>
  <c r="J25" i="6"/>
  <c r="J156" i="6"/>
  <c r="J158" i="6"/>
  <c r="J161" i="6"/>
  <c r="J166" i="6"/>
  <c r="J168" i="6"/>
  <c r="J170" i="6"/>
  <c r="J173" i="6"/>
  <c r="J174" i="6"/>
  <c r="J177" i="6"/>
  <c r="J179" i="6"/>
  <c r="J180" i="6"/>
  <c r="J182" i="6"/>
  <c r="J183" i="6"/>
  <c r="J214" i="6"/>
  <c r="K221" i="6"/>
  <c r="K226" i="6"/>
  <c r="K227" i="6"/>
  <c r="K228" i="6"/>
  <c r="K229" i="6"/>
  <c r="K230" i="6"/>
  <c r="K231" i="6"/>
  <c r="K232" i="6"/>
  <c r="K233" i="6"/>
  <c r="K236" i="6"/>
  <c r="K239" i="6"/>
  <c r="K240" i="6"/>
  <c r="K241" i="6"/>
  <c r="K242" i="6"/>
  <c r="K243" i="6"/>
  <c r="K244" i="6"/>
  <c r="K245" i="6"/>
  <c r="K246" i="6"/>
  <c r="K247" i="6"/>
  <c r="K248" i="6"/>
  <c r="K249" i="6"/>
  <c r="K250" i="6"/>
  <c r="K251" i="6"/>
  <c r="K252" i="6"/>
  <c r="K253" i="6"/>
  <c r="K257" i="6"/>
  <c r="K258" i="6"/>
  <c r="K259" i="6"/>
  <c r="K260" i="6"/>
  <c r="K261" i="6"/>
  <c r="K262" i="6"/>
  <c r="K263" i="6"/>
  <c r="K264" i="6"/>
  <c r="K267" i="6"/>
  <c r="K268" i="6"/>
  <c r="K269" i="6"/>
  <c r="K270" i="6"/>
  <c r="K271" i="6"/>
  <c r="K272" i="6"/>
  <c r="K274" i="6"/>
  <c r="K275" i="6"/>
  <c r="K276" i="6"/>
  <c r="K278" i="6"/>
  <c r="K279" i="6"/>
  <c r="K280" i="6"/>
  <c r="K283" i="6"/>
  <c r="K284" i="6"/>
  <c r="K286" i="6"/>
  <c r="K287" i="6"/>
  <c r="K288" i="6"/>
  <c r="K291" i="6"/>
  <c r="K293" i="6"/>
  <c r="K295" i="6"/>
  <c r="K297" i="6"/>
  <c r="K298" i="6"/>
  <c r="K301" i="6"/>
  <c r="K308" i="6"/>
  <c r="K309" i="6"/>
  <c r="K310" i="6"/>
  <c r="K312" i="6"/>
  <c r="K313" i="6"/>
  <c r="K314" i="6"/>
  <c r="K315" i="6"/>
  <c r="K316" i="6"/>
  <c r="O316" i="6"/>
  <c r="O308" i="6"/>
  <c r="O315" i="6"/>
  <c r="O313" i="6"/>
  <c r="O309" i="6"/>
  <c r="O312" i="6"/>
  <c r="O310" i="6"/>
  <c r="O314" i="6"/>
  <c r="O23" i="6"/>
  <c r="O278" i="6"/>
  <c r="O298" i="6"/>
  <c r="O293" i="6"/>
  <c r="O25" i="6"/>
  <c r="O300" i="6"/>
  <c r="O295" i="6"/>
  <c r="O279" i="6"/>
  <c r="O297" i="6"/>
  <c r="O301" i="6"/>
  <c r="O22" i="6"/>
  <c r="O291" i="6"/>
  <c r="O283" i="6"/>
  <c r="O284" i="6"/>
  <c r="O286" i="6"/>
  <c r="E161" i="6"/>
  <c r="O161" i="6"/>
  <c r="O287" i="6"/>
  <c r="O280" i="6"/>
  <c r="O288" i="6"/>
  <c r="O266" i="6"/>
  <c r="O24" i="6"/>
  <c r="O276" i="6"/>
  <c r="O268" i="6"/>
  <c r="O270" i="6"/>
  <c r="O271" i="6"/>
  <c r="O183" i="6"/>
  <c r="O269" i="6"/>
  <c r="E182" i="6"/>
  <c r="O182" i="6"/>
  <c r="O275" i="6"/>
  <c r="O180" i="6"/>
  <c r="E179" i="6"/>
  <c r="O179" i="6"/>
  <c r="E177" i="6"/>
  <c r="O177" i="6"/>
  <c r="E174" i="6"/>
  <c r="O174" i="6"/>
  <c r="O257" i="6"/>
  <c r="E170" i="6"/>
  <c r="O170" i="6"/>
  <c r="E173" i="6"/>
  <c r="O173" i="6"/>
  <c r="E166" i="6"/>
  <c r="O166" i="6"/>
  <c r="E168" i="6"/>
  <c r="O168" i="6"/>
  <c r="O267" i="6"/>
  <c r="O162" i="6"/>
  <c r="O247" i="6"/>
  <c r="O258" i="6"/>
  <c r="O260" i="6"/>
  <c r="O236" i="6"/>
  <c r="O274" i="6"/>
  <c r="O251" i="6"/>
  <c r="O263" i="6"/>
  <c r="L239" i="6"/>
  <c r="O239" i="6"/>
  <c r="O240" i="6"/>
  <c r="O262" i="6"/>
  <c r="O241" i="6"/>
  <c r="O259" i="6"/>
  <c r="O248" i="6"/>
  <c r="O249" i="6"/>
  <c r="O242" i="6"/>
  <c r="O252" i="6"/>
  <c r="O253" i="6"/>
  <c r="O243" i="6"/>
  <c r="O244" i="6"/>
  <c r="O245" i="6"/>
  <c r="E158" i="6"/>
  <c r="O158" i="6"/>
  <c r="E156" i="6"/>
  <c r="O156" i="6"/>
  <c r="O261" i="6"/>
  <c r="O246" i="6"/>
  <c r="O264" i="6"/>
  <c r="O233" i="6"/>
  <c r="O228" i="6"/>
  <c r="O229" i="6"/>
  <c r="O230" i="6"/>
  <c r="O227" i="6"/>
  <c r="O226" i="6"/>
  <c r="O231" i="6"/>
  <c r="O232" i="6"/>
  <c r="O250" i="6"/>
  <c r="O221" i="6"/>
  <c r="O235" i="6"/>
  <c r="O214" i="6"/>
  <c r="O207" i="6"/>
  <c r="O195" i="6"/>
  <c r="O188" i="6"/>
  <c r="O82" i="6"/>
  <c r="O124" i="6"/>
  <c r="O59" i="6"/>
  <c r="O189" i="6"/>
  <c r="O86" i="6"/>
  <c r="O137" i="6"/>
  <c r="O131" i="6"/>
  <c r="O209" i="6"/>
  <c r="O210" i="6"/>
  <c r="O71" i="6"/>
  <c r="O154" i="6"/>
  <c r="O212" i="6"/>
  <c r="O62" i="6"/>
  <c r="O83" i="6"/>
  <c r="O39" i="6"/>
  <c r="O216" i="6"/>
  <c r="O93" i="6"/>
  <c r="O79" i="6"/>
  <c r="O186" i="6"/>
  <c r="O218" i="6"/>
  <c r="O254" i="6"/>
  <c r="O220" i="6"/>
  <c r="O147" i="6"/>
  <c r="O72" i="6"/>
  <c r="O41" i="6"/>
  <c r="O63" i="6"/>
  <c r="O255" i="6"/>
  <c r="O97" i="6"/>
  <c r="O29" i="6"/>
  <c r="O58" i="6"/>
  <c r="O101" i="6"/>
  <c r="O78" i="6"/>
  <c r="O130" i="6"/>
  <c r="O92" i="6"/>
  <c r="O145" i="6"/>
  <c r="O139" i="6"/>
  <c r="O99" i="6"/>
  <c r="O115" i="6"/>
  <c r="O149" i="6"/>
  <c r="O77" i="6"/>
  <c r="O76" i="6"/>
  <c r="O191" i="6"/>
  <c r="O122" i="6"/>
  <c r="O198" i="6"/>
  <c r="O89" i="6"/>
  <c r="O109" i="6"/>
  <c r="O185" i="6"/>
  <c r="O67" i="6"/>
  <c r="O223" i="6"/>
  <c r="O208" i="6"/>
  <c r="O153" i="6"/>
  <c r="O65" i="6"/>
  <c r="O199" i="6"/>
  <c r="O104" i="6"/>
  <c r="O129" i="6"/>
  <c r="O160" i="6"/>
  <c r="O37" i="6"/>
  <c r="O48" i="6"/>
  <c r="O40" i="6"/>
  <c r="O28" i="6"/>
  <c r="O34" i="6"/>
  <c r="O88" i="6"/>
  <c r="O150" i="6"/>
  <c r="O152" i="6"/>
  <c r="O102" i="6"/>
  <c r="O215" i="6"/>
  <c r="O57" i="6"/>
  <c r="O121" i="6"/>
  <c r="O61" i="6"/>
  <c r="O75" i="6"/>
  <c r="O125" i="6"/>
  <c r="O193" i="6"/>
  <c r="E21" i="6"/>
  <c r="O21" i="6"/>
  <c r="O151" i="6"/>
  <c r="O85" i="6"/>
  <c r="O201" i="6"/>
  <c r="O128" i="6"/>
  <c r="O146" i="6"/>
  <c r="O204" i="6"/>
  <c r="O132" i="6"/>
  <c r="O111" i="6"/>
  <c r="O68" i="6"/>
  <c r="O144" i="6"/>
  <c r="O70" i="6"/>
  <c r="O133" i="6"/>
  <c r="O42" i="6"/>
  <c r="O113" i="6"/>
  <c r="O116" i="6"/>
  <c r="O190" i="6"/>
  <c r="O213" i="6"/>
  <c r="O105" i="6"/>
  <c r="O80" i="6"/>
  <c r="O44" i="6"/>
  <c r="O138" i="6"/>
  <c r="O135" i="6"/>
  <c r="O134" i="6"/>
  <c r="O30" i="6"/>
  <c r="O56" i="6"/>
  <c r="O95" i="6"/>
  <c r="O203" i="6"/>
  <c r="O81" i="6"/>
  <c r="O98" i="6"/>
  <c r="O142" i="6"/>
  <c r="O107" i="6"/>
  <c r="O106" i="6"/>
  <c r="O117" i="6"/>
  <c r="O32" i="6"/>
  <c r="O217" i="6"/>
  <c r="O211" i="6"/>
  <c r="O196" i="6"/>
  <c r="O136" i="6"/>
  <c r="O123" i="6"/>
  <c r="O73" i="6"/>
  <c r="O192" i="6"/>
  <c r="O54" i="6"/>
  <c r="O69" i="6"/>
  <c r="O66" i="6"/>
  <c r="O74" i="6"/>
  <c r="O143" i="6"/>
  <c r="O140" i="6"/>
  <c r="O87" i="6"/>
  <c r="O94" i="6"/>
  <c r="O53" i="6"/>
  <c r="O60" i="6"/>
  <c r="O222" i="6"/>
  <c r="O127" i="6"/>
  <c r="O120" i="6"/>
  <c r="O164" i="6"/>
  <c r="O90" i="6"/>
  <c r="O110" i="6"/>
  <c r="O119" i="6"/>
  <c r="O219" i="6"/>
  <c r="O96" i="6"/>
  <c r="O187" i="6"/>
  <c r="O148" i="6"/>
  <c r="O64" i="6"/>
  <c r="O36" i="6"/>
  <c r="O35" i="6"/>
  <c r="O45" i="6"/>
  <c r="O171" i="6"/>
  <c r="N272" i="6"/>
  <c r="O272" i="6"/>
  <c r="O273" i="6"/>
  <c r="O26" i="6"/>
  <c r="O27" i="6"/>
  <c r="N31" i="6"/>
  <c r="O31" i="6"/>
  <c r="O33" i="6"/>
  <c r="O38" i="6"/>
  <c r="O43" i="6"/>
  <c r="N46" i="6"/>
  <c r="O46" i="6"/>
  <c r="O49" i="6"/>
  <c r="O50" i="6"/>
  <c r="O51" i="6"/>
  <c r="N52" i="6"/>
  <c r="O52" i="6"/>
  <c r="O55" i="6"/>
  <c r="O84" i="6"/>
  <c r="O91" i="6"/>
  <c r="N100" i="6"/>
  <c r="O100" i="6"/>
  <c r="O103" i="6"/>
  <c r="O112" i="6"/>
  <c r="O114" i="6"/>
  <c r="N118" i="6"/>
  <c r="O118" i="6"/>
  <c r="O126" i="6"/>
  <c r="O141" i="6"/>
  <c r="O155" i="6"/>
  <c r="O197" i="6"/>
  <c r="N200" i="6"/>
  <c r="O200" i="6"/>
  <c r="O202" i="6"/>
  <c r="O205" i="6"/>
  <c r="O206" i="6"/>
  <c r="N265" i="6"/>
  <c r="O265" i="6"/>
  <c r="A9" i="5"/>
  <c r="C9" i="5" s="1"/>
  <c r="D21" i="5"/>
  <c r="H21" i="5"/>
  <c r="D22" i="5"/>
  <c r="I22" i="5" s="1"/>
  <c r="D23" i="5"/>
  <c r="H23" i="5" s="1"/>
  <c r="D24" i="5"/>
  <c r="H24" i="5" s="1"/>
  <c r="D25" i="5"/>
  <c r="H25" i="5"/>
  <c r="D26" i="5"/>
  <c r="J26" i="5" s="1"/>
  <c r="D27" i="5"/>
  <c r="H27" i="5"/>
  <c r="D28" i="5"/>
  <c r="D29" i="5"/>
  <c r="H29" i="5" s="1"/>
  <c r="D30" i="5"/>
  <c r="D31" i="5"/>
  <c r="I31" i="5" s="1"/>
  <c r="D32" i="5"/>
  <c r="I32" i="5" s="1"/>
  <c r="H32" i="5"/>
  <c r="D33" i="5"/>
  <c r="H33" i="5" s="1"/>
  <c r="D34" i="5"/>
  <c r="H34" i="5"/>
  <c r="D35" i="5"/>
  <c r="J35" i="5" s="1"/>
  <c r="D36" i="5"/>
  <c r="F36" i="5" s="1"/>
  <c r="D37" i="5"/>
  <c r="D38" i="5"/>
  <c r="D39" i="5"/>
  <c r="H39" i="5"/>
  <c r="D40" i="5"/>
  <c r="I40" i="5" s="1"/>
  <c r="D41" i="5"/>
  <c r="H41" i="5" s="1"/>
  <c r="D42" i="5"/>
  <c r="H42" i="5" s="1"/>
  <c r="D43" i="5"/>
  <c r="H43" i="5"/>
  <c r="D44" i="5"/>
  <c r="F44" i="5" s="1"/>
  <c r="D45" i="5"/>
  <c r="H45" i="5"/>
  <c r="D46" i="5"/>
  <c r="D47" i="5"/>
  <c r="H47" i="5" s="1"/>
  <c r="D48" i="5"/>
  <c r="H48" i="5"/>
  <c r="D49" i="5"/>
  <c r="D50" i="5"/>
  <c r="H50" i="5" s="1"/>
  <c r="D51" i="5"/>
  <c r="H51" i="5" s="1"/>
  <c r="D52" i="5"/>
  <c r="D53" i="5"/>
  <c r="H53" i="5"/>
  <c r="D54" i="5"/>
  <c r="D55" i="5"/>
  <c r="H55" i="5"/>
  <c r="D56" i="5"/>
  <c r="H56" i="5" s="1"/>
  <c r="D57" i="5"/>
  <c r="H57" i="5"/>
  <c r="D58" i="5"/>
  <c r="D59" i="5"/>
  <c r="H59" i="5"/>
  <c r="D60" i="5"/>
  <c r="H60" i="5" s="1"/>
  <c r="D61" i="5"/>
  <c r="H61" i="5"/>
  <c r="D62" i="5"/>
  <c r="D63" i="5"/>
  <c r="H63" i="5" s="1"/>
  <c r="D64" i="5"/>
  <c r="H64" i="5" s="1"/>
  <c r="D65" i="5"/>
  <c r="H65" i="5"/>
  <c r="D66" i="5"/>
  <c r="D67" i="5"/>
  <c r="H67" i="5"/>
  <c r="D68" i="5"/>
  <c r="H68" i="5" s="1"/>
  <c r="D69" i="5"/>
  <c r="H69" i="5"/>
  <c r="D70" i="5"/>
  <c r="D71" i="5"/>
  <c r="H71" i="5"/>
  <c r="D72" i="5"/>
  <c r="H72" i="5" s="1"/>
  <c r="D73" i="5"/>
  <c r="H73" i="5"/>
  <c r="D74" i="5"/>
  <c r="D75" i="5"/>
  <c r="H75" i="5"/>
  <c r="D76" i="5"/>
  <c r="H76" i="5" s="1"/>
  <c r="D77" i="5"/>
  <c r="H77" i="5"/>
  <c r="D78" i="5"/>
  <c r="D79" i="5"/>
  <c r="H79" i="5" s="1"/>
  <c r="D80" i="5"/>
  <c r="H80" i="5" s="1"/>
  <c r="D81" i="5"/>
  <c r="H81" i="5"/>
  <c r="D82" i="5"/>
  <c r="D83" i="5"/>
  <c r="H83" i="5"/>
  <c r="D84" i="5"/>
  <c r="H84" i="5" s="1"/>
  <c r="D85" i="5"/>
  <c r="H85" i="5"/>
  <c r="D86" i="5"/>
  <c r="H86" i="5"/>
  <c r="D87" i="5"/>
  <c r="H87" i="5"/>
  <c r="D88" i="5"/>
  <c r="H88" i="5"/>
  <c r="D89" i="5"/>
  <c r="H89" i="5"/>
  <c r="D90" i="5"/>
  <c r="H90" i="5"/>
  <c r="D91" i="5"/>
  <c r="H91" i="5"/>
  <c r="D92" i="5"/>
  <c r="H92" i="5"/>
  <c r="D93" i="5"/>
  <c r="H93" i="5"/>
  <c r="D94" i="5"/>
  <c r="H94" i="5"/>
  <c r="D95" i="5"/>
  <c r="H95" i="5"/>
  <c r="D96" i="5"/>
  <c r="H96" i="5"/>
  <c r="D97" i="5"/>
  <c r="H97" i="5"/>
  <c r="D98" i="5"/>
  <c r="H98" i="5"/>
  <c r="D99" i="5"/>
  <c r="H99" i="5"/>
  <c r="D100" i="5"/>
  <c r="H100" i="5"/>
  <c r="D101" i="5"/>
  <c r="H101" i="5"/>
  <c r="D102" i="5"/>
  <c r="H102" i="5"/>
  <c r="D103" i="5"/>
  <c r="H103" i="5"/>
  <c r="D104" i="5"/>
  <c r="H104" i="5"/>
  <c r="D105" i="5"/>
  <c r="H105" i="5"/>
  <c r="D106" i="5"/>
  <c r="H106" i="5"/>
  <c r="D107" i="5"/>
  <c r="H107" i="5"/>
  <c r="D108" i="5"/>
  <c r="H108" i="5"/>
  <c r="D109" i="5"/>
  <c r="H109" i="5"/>
  <c r="D110" i="5"/>
  <c r="H110" i="5"/>
  <c r="D111" i="5"/>
  <c r="H111" i="5"/>
  <c r="D112" i="5"/>
  <c r="H112" i="5"/>
  <c r="D113" i="5"/>
  <c r="H113" i="5"/>
  <c r="D114" i="5"/>
  <c r="H114" i="5"/>
  <c r="D115" i="5"/>
  <c r="H115" i="5"/>
  <c r="D116" i="5"/>
  <c r="H116" i="5"/>
  <c r="D117" i="5"/>
  <c r="H117" i="5"/>
  <c r="D118" i="5"/>
  <c r="H118" i="5"/>
  <c r="D119" i="5"/>
  <c r="H119" i="5"/>
  <c r="D120" i="5"/>
  <c r="H120" i="5"/>
  <c r="D121" i="5"/>
  <c r="H121" i="5"/>
  <c r="D122" i="5"/>
  <c r="H122" i="5"/>
  <c r="D123" i="5"/>
  <c r="H123" i="5"/>
  <c r="D124" i="5"/>
  <c r="H124" i="5"/>
  <c r="D125" i="5"/>
  <c r="H125" i="5"/>
  <c r="D126" i="5"/>
  <c r="H126" i="5"/>
  <c r="D127" i="5"/>
  <c r="H127" i="5"/>
  <c r="D128" i="5"/>
  <c r="H128" i="5"/>
  <c r="D129" i="5"/>
  <c r="H129" i="5"/>
  <c r="D130" i="5"/>
  <c r="H130" i="5"/>
  <c r="D131" i="5"/>
  <c r="H131" i="5"/>
  <c r="D132" i="5"/>
  <c r="H132" i="5"/>
  <c r="D133" i="5"/>
  <c r="H133" i="5"/>
  <c r="D134" i="5"/>
  <c r="H134" i="5"/>
  <c r="D135" i="5"/>
  <c r="H135" i="5"/>
  <c r="D136" i="5"/>
  <c r="H136" i="5"/>
  <c r="D137" i="5"/>
  <c r="H137" i="5"/>
  <c r="D138" i="5"/>
  <c r="H138" i="5"/>
  <c r="D139" i="5"/>
  <c r="H139" i="5"/>
  <c r="D140" i="5"/>
  <c r="H140" i="5"/>
  <c r="D141" i="5"/>
  <c r="H141" i="5"/>
  <c r="D142" i="5"/>
  <c r="H142" i="5"/>
  <c r="D143" i="5"/>
  <c r="H143" i="5"/>
  <c r="D144" i="5"/>
  <c r="H144" i="5"/>
  <c r="D145" i="5"/>
  <c r="H145" i="5"/>
  <c r="D146" i="5"/>
  <c r="H146" i="5"/>
  <c r="D147" i="5"/>
  <c r="H147" i="5"/>
  <c r="D148" i="5"/>
  <c r="H148" i="5"/>
  <c r="D149" i="5"/>
  <c r="H149" i="5"/>
  <c r="D150" i="5"/>
  <c r="H150" i="5"/>
  <c r="D151" i="5"/>
  <c r="H151" i="5"/>
  <c r="D152" i="5"/>
  <c r="H152" i="5"/>
  <c r="D153" i="5"/>
  <c r="H153" i="5"/>
  <c r="D154" i="5"/>
  <c r="H154" i="5"/>
  <c r="D155" i="5"/>
  <c r="H155" i="5"/>
  <c r="D156" i="5"/>
  <c r="H156" i="5"/>
  <c r="D157" i="5"/>
  <c r="H157" i="5"/>
  <c r="D158" i="5"/>
  <c r="H158" i="5"/>
  <c r="D159" i="5"/>
  <c r="H159" i="5"/>
  <c r="D160" i="5"/>
  <c r="H160" i="5"/>
  <c r="D161" i="5"/>
  <c r="H161" i="5"/>
  <c r="D162" i="5"/>
  <c r="H162" i="5"/>
  <c r="D163" i="5"/>
  <c r="H163" i="5"/>
  <c r="D164" i="5"/>
  <c r="H164" i="5"/>
  <c r="D165" i="5"/>
  <c r="H165" i="5"/>
  <c r="D166" i="5"/>
  <c r="H166" i="5"/>
  <c r="D167" i="5"/>
  <c r="H167" i="5"/>
  <c r="D168" i="5"/>
  <c r="H168" i="5"/>
  <c r="D169" i="5"/>
  <c r="H169" i="5"/>
  <c r="D170" i="5"/>
  <c r="H170" i="5"/>
  <c r="D171" i="5"/>
  <c r="H171" i="5"/>
  <c r="D172" i="5"/>
  <c r="H172" i="5"/>
  <c r="D173" i="5"/>
  <c r="H173" i="5"/>
  <c r="D174" i="5"/>
  <c r="H174" i="5"/>
  <c r="D175" i="5"/>
  <c r="H175" i="5"/>
  <c r="D176" i="5"/>
  <c r="H176" i="5"/>
  <c r="D177" i="5"/>
  <c r="H177" i="5"/>
  <c r="D178" i="5"/>
  <c r="H178" i="5"/>
  <c r="D179" i="5"/>
  <c r="H179" i="5"/>
  <c r="D180" i="5"/>
  <c r="H180" i="5"/>
  <c r="D181" i="5"/>
  <c r="H181" i="5"/>
  <c r="D182" i="5"/>
  <c r="H182" i="5"/>
  <c r="D183" i="5"/>
  <c r="H183" i="5"/>
  <c r="D184" i="5"/>
  <c r="H184" i="5"/>
  <c r="D185" i="5"/>
  <c r="H185" i="5"/>
  <c r="D186" i="5"/>
  <c r="H186" i="5"/>
  <c r="D187" i="5"/>
  <c r="H187" i="5"/>
  <c r="D188" i="5"/>
  <c r="H188" i="5"/>
  <c r="D189" i="5"/>
  <c r="H189" i="5"/>
  <c r="D190" i="5"/>
  <c r="H190" i="5"/>
  <c r="D191" i="5"/>
  <c r="H191" i="5"/>
  <c r="D192" i="5"/>
  <c r="H192" i="5"/>
  <c r="D193" i="5"/>
  <c r="H193" i="5"/>
  <c r="D194" i="5"/>
  <c r="H194" i="5"/>
  <c r="D195" i="5"/>
  <c r="H195" i="5"/>
  <c r="D196" i="5"/>
  <c r="H196" i="5"/>
  <c r="D197" i="5"/>
  <c r="H197" i="5"/>
  <c r="D198" i="5"/>
  <c r="H198" i="5"/>
  <c r="D199" i="5"/>
  <c r="H199" i="5"/>
  <c r="D200" i="5"/>
  <c r="H200" i="5"/>
  <c r="D201" i="5"/>
  <c r="H201" i="5"/>
  <c r="D202" i="5"/>
  <c r="H202" i="5"/>
  <c r="D203" i="5"/>
  <c r="H203" i="5"/>
  <c r="D204" i="5"/>
  <c r="H204" i="5"/>
  <c r="D205" i="5"/>
  <c r="H205" i="5"/>
  <c r="D206" i="5"/>
  <c r="H206" i="5"/>
  <c r="D207" i="5"/>
  <c r="H207" i="5"/>
  <c r="D208" i="5"/>
  <c r="H208" i="5"/>
  <c r="D209" i="5"/>
  <c r="H209" i="5"/>
  <c r="D210" i="5"/>
  <c r="H210" i="5"/>
  <c r="D211" i="5"/>
  <c r="H211" i="5"/>
  <c r="D212" i="5"/>
  <c r="H212" i="5"/>
  <c r="D213" i="5"/>
  <c r="H213" i="5"/>
  <c r="D214" i="5"/>
  <c r="H214" i="5"/>
  <c r="D215" i="5"/>
  <c r="H215" i="5"/>
  <c r="D216" i="5"/>
  <c r="H216" i="5"/>
  <c r="D217" i="5"/>
  <c r="H217" i="5"/>
  <c r="D218" i="5"/>
  <c r="H218" i="5"/>
  <c r="D219" i="5"/>
  <c r="H219" i="5"/>
  <c r="D220" i="5"/>
  <c r="H220" i="5"/>
  <c r="D221" i="5"/>
  <c r="H221" i="5"/>
  <c r="D222" i="5"/>
  <c r="H222" i="5"/>
  <c r="D223" i="5"/>
  <c r="H223" i="5"/>
  <c r="D224" i="5"/>
  <c r="H224" i="5"/>
  <c r="D225" i="5"/>
  <c r="H225" i="5"/>
  <c r="D226" i="5"/>
  <c r="H226" i="5"/>
  <c r="D227" i="5"/>
  <c r="H227" i="5"/>
  <c r="D228" i="5"/>
  <c r="H228" i="5"/>
  <c r="D229" i="5"/>
  <c r="H229" i="5"/>
  <c r="D230" i="5"/>
  <c r="H230" i="5"/>
  <c r="D231" i="5"/>
  <c r="H231" i="5"/>
  <c r="D232" i="5"/>
  <c r="H232" i="5"/>
  <c r="D233" i="5"/>
  <c r="H233" i="5"/>
  <c r="D234" i="5"/>
  <c r="H234" i="5"/>
  <c r="D235" i="5"/>
  <c r="H235" i="5"/>
  <c r="D236" i="5"/>
  <c r="H236" i="5"/>
  <c r="D237" i="5"/>
  <c r="H237" i="5"/>
  <c r="D238" i="5"/>
  <c r="H238" i="5"/>
  <c r="D239" i="5"/>
  <c r="H239" i="5"/>
  <c r="D240" i="5"/>
  <c r="H240" i="5"/>
  <c r="D241" i="5"/>
  <c r="H241" i="5"/>
  <c r="D242" i="5"/>
  <c r="H242" i="5"/>
  <c r="D243" i="5"/>
  <c r="H243" i="5"/>
  <c r="D244" i="5"/>
  <c r="H244" i="5"/>
  <c r="D245" i="5"/>
  <c r="H245" i="5"/>
  <c r="D246" i="5"/>
  <c r="H246" i="5"/>
  <c r="D247" i="5"/>
  <c r="H247" i="5"/>
  <c r="D248" i="5"/>
  <c r="H248" i="5"/>
  <c r="D249" i="5"/>
  <c r="H249" i="5"/>
  <c r="D250" i="5"/>
  <c r="H250" i="5"/>
  <c r="D251" i="5"/>
  <c r="H251" i="5"/>
  <c r="D252" i="5"/>
  <c r="H252" i="5"/>
  <c r="D253" i="5"/>
  <c r="H253" i="5"/>
  <c r="D254" i="5"/>
  <c r="H254" i="5"/>
  <c r="D255" i="5"/>
  <c r="H255" i="5"/>
  <c r="D256" i="5"/>
  <c r="H256" i="5"/>
  <c r="D257" i="5"/>
  <c r="H257" i="5"/>
  <c r="D258" i="5"/>
  <c r="H258" i="5"/>
  <c r="D259" i="5"/>
  <c r="H259" i="5"/>
  <c r="D260" i="5"/>
  <c r="H260" i="5"/>
  <c r="D261" i="5"/>
  <c r="H261" i="5"/>
  <c r="D262" i="5"/>
  <c r="H262" i="5"/>
  <c r="D263" i="5"/>
  <c r="H263" i="5"/>
  <c r="D264" i="5"/>
  <c r="H264" i="5"/>
  <c r="D265" i="5"/>
  <c r="H265" i="5"/>
  <c r="D266" i="5"/>
  <c r="H266" i="5"/>
  <c r="D267" i="5"/>
  <c r="H267" i="5"/>
  <c r="D268" i="5"/>
  <c r="H268" i="5"/>
  <c r="D269" i="5"/>
  <c r="H269" i="5"/>
  <c r="D270" i="5"/>
  <c r="H270" i="5"/>
  <c r="D271" i="5"/>
  <c r="H271" i="5"/>
  <c r="D272" i="5"/>
  <c r="H272" i="5"/>
  <c r="D273" i="5"/>
  <c r="H273" i="5"/>
  <c r="D274" i="5"/>
  <c r="H274" i="5"/>
  <c r="D275" i="5"/>
  <c r="H275" i="5"/>
  <c r="D276" i="5"/>
  <c r="H276" i="5"/>
  <c r="D277" i="5"/>
  <c r="H277" i="5"/>
  <c r="D278" i="5"/>
  <c r="H278" i="5"/>
  <c r="J21" i="5"/>
  <c r="J23" i="5"/>
  <c r="J24" i="5"/>
  <c r="J25" i="5"/>
  <c r="J29" i="5"/>
  <c r="J32" i="5"/>
  <c r="J33" i="5"/>
  <c r="J34" i="5"/>
  <c r="J39" i="5"/>
  <c r="J40" i="5"/>
  <c r="J42" i="5"/>
  <c r="J43" i="5"/>
  <c r="J45" i="5"/>
  <c r="J47" i="5"/>
  <c r="J48" i="5"/>
  <c r="J50" i="5"/>
  <c r="J51" i="5"/>
  <c r="J53" i="5"/>
  <c r="J55" i="5"/>
  <c r="J56" i="5"/>
  <c r="J57" i="5"/>
  <c r="J60" i="5"/>
  <c r="J61" i="5"/>
  <c r="J63" i="5"/>
  <c r="J64" i="5"/>
  <c r="J65" i="5"/>
  <c r="J68" i="5"/>
  <c r="J69" i="5"/>
  <c r="J70" i="5"/>
  <c r="J71" i="5"/>
  <c r="J72" i="5"/>
  <c r="J73" i="5"/>
  <c r="J76" i="5"/>
  <c r="J77" i="5"/>
  <c r="J79" i="5"/>
  <c r="J80" i="5"/>
  <c r="J81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70" i="5"/>
  <c r="J271" i="5"/>
  <c r="J272" i="5"/>
  <c r="J273" i="5"/>
  <c r="J274" i="5"/>
  <c r="J275" i="5"/>
  <c r="J276" i="5"/>
  <c r="J277" i="5"/>
  <c r="J278" i="5"/>
  <c r="I21" i="5"/>
  <c r="I24" i="5"/>
  <c r="I25" i="5"/>
  <c r="I26" i="5"/>
  <c r="I28" i="5"/>
  <c r="I29" i="5"/>
  <c r="I30" i="5"/>
  <c r="I33" i="5"/>
  <c r="I34" i="5"/>
  <c r="I36" i="5"/>
  <c r="I37" i="5"/>
  <c r="I38" i="5"/>
  <c r="I39" i="5"/>
  <c r="I42" i="5"/>
  <c r="I43" i="5"/>
  <c r="I44" i="5"/>
  <c r="I45" i="5"/>
  <c r="I47" i="5"/>
  <c r="I48" i="5"/>
  <c r="I50" i="5"/>
  <c r="I51" i="5"/>
  <c r="I52" i="5"/>
  <c r="I53" i="5"/>
  <c r="I54" i="5"/>
  <c r="I56" i="5"/>
  <c r="I57" i="5"/>
  <c r="I58" i="5"/>
  <c r="I60" i="5"/>
  <c r="I61" i="5"/>
  <c r="I64" i="5"/>
  <c r="I65" i="5"/>
  <c r="I66" i="5"/>
  <c r="I68" i="5"/>
  <c r="I69" i="5"/>
  <c r="I72" i="5"/>
  <c r="I73" i="5"/>
  <c r="I74" i="5"/>
  <c r="I76" i="5"/>
  <c r="I77" i="5"/>
  <c r="I80" i="5"/>
  <c r="I81" i="5"/>
  <c r="I82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F21" i="5"/>
  <c r="F24" i="5"/>
  <c r="F25" i="5"/>
  <c r="F26" i="5"/>
  <c r="F27" i="5"/>
  <c r="F28" i="5"/>
  <c r="F29" i="5"/>
  <c r="F30" i="5"/>
  <c r="F32" i="5"/>
  <c r="F33" i="5"/>
  <c r="F34" i="5"/>
  <c r="F35" i="5"/>
  <c r="F38" i="5"/>
  <c r="F39" i="5"/>
  <c r="F40" i="5"/>
  <c r="F42" i="5"/>
  <c r="F43" i="5"/>
  <c r="F45" i="5"/>
  <c r="F47" i="5"/>
  <c r="F48" i="5"/>
  <c r="F50" i="5"/>
  <c r="F51" i="5"/>
  <c r="F52" i="5"/>
  <c r="F53" i="5"/>
  <c r="F54" i="5"/>
  <c r="F56" i="5"/>
  <c r="F57" i="5"/>
  <c r="F58" i="5"/>
  <c r="F59" i="5"/>
  <c r="F60" i="5"/>
  <c r="F61" i="5"/>
  <c r="F64" i="5"/>
  <c r="F65" i="5"/>
  <c r="F66" i="5"/>
  <c r="F67" i="5"/>
  <c r="F68" i="5"/>
  <c r="F69" i="5"/>
  <c r="F72" i="5"/>
  <c r="F73" i="5"/>
  <c r="F74" i="5"/>
  <c r="F75" i="5"/>
  <c r="F76" i="5"/>
  <c r="F77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E21" i="5"/>
  <c r="G21" i="5"/>
  <c r="E22" i="5"/>
  <c r="G22" i="5"/>
  <c r="E23" i="5"/>
  <c r="G23" i="5" s="1"/>
  <c r="E24" i="5"/>
  <c r="K24" i="5" s="1"/>
  <c r="E25" i="5"/>
  <c r="G25" i="5" s="1"/>
  <c r="E26" i="5"/>
  <c r="G26" i="5"/>
  <c r="E27" i="5"/>
  <c r="G27" i="5" s="1"/>
  <c r="E28" i="5"/>
  <c r="K28" i="5" s="1"/>
  <c r="G28" i="5"/>
  <c r="E29" i="5"/>
  <c r="G29" i="5" s="1"/>
  <c r="E30" i="5"/>
  <c r="G30" i="5" s="1"/>
  <c r="E31" i="5"/>
  <c r="G31" i="5"/>
  <c r="E32" i="5"/>
  <c r="K32" i="5"/>
  <c r="E33" i="5"/>
  <c r="G33" i="5" s="1"/>
  <c r="E34" i="5"/>
  <c r="G34" i="5" s="1"/>
  <c r="E35" i="5"/>
  <c r="G35" i="5"/>
  <c r="E36" i="5"/>
  <c r="K36" i="5"/>
  <c r="E37" i="5"/>
  <c r="G37" i="5" s="1"/>
  <c r="E38" i="5"/>
  <c r="G38" i="5"/>
  <c r="E39" i="5"/>
  <c r="G39" i="5"/>
  <c r="E40" i="5"/>
  <c r="K40" i="5"/>
  <c r="E41" i="5"/>
  <c r="G41" i="5" s="1"/>
  <c r="E42" i="5"/>
  <c r="G42" i="5" s="1"/>
  <c r="E43" i="5"/>
  <c r="G43" i="5"/>
  <c r="E44" i="5"/>
  <c r="K44" i="5" s="1"/>
  <c r="G44" i="5"/>
  <c r="E45" i="5"/>
  <c r="G45" i="5"/>
  <c r="E46" i="5"/>
  <c r="G46" i="5" s="1"/>
  <c r="E47" i="5"/>
  <c r="G47" i="5" s="1"/>
  <c r="E48" i="5"/>
  <c r="K48" i="5" s="1"/>
  <c r="E49" i="5"/>
  <c r="G49" i="5"/>
  <c r="E50" i="5"/>
  <c r="G50" i="5" s="1"/>
  <c r="E51" i="5"/>
  <c r="G51" i="5" s="1"/>
  <c r="E52" i="5"/>
  <c r="K52" i="5" s="1"/>
  <c r="E53" i="5"/>
  <c r="G53" i="5"/>
  <c r="E54" i="5"/>
  <c r="G54" i="5" s="1"/>
  <c r="E55" i="5"/>
  <c r="G55" i="5" s="1"/>
  <c r="E56" i="5"/>
  <c r="K56" i="5" s="1"/>
  <c r="E57" i="5"/>
  <c r="G57" i="5"/>
  <c r="E58" i="5"/>
  <c r="E59" i="5"/>
  <c r="G59" i="5"/>
  <c r="E60" i="5"/>
  <c r="G60" i="5" s="1"/>
  <c r="E61" i="5"/>
  <c r="G61" i="5" s="1"/>
  <c r="E62" i="5"/>
  <c r="G62" i="5"/>
  <c r="E63" i="5"/>
  <c r="G63" i="5"/>
  <c r="E64" i="5"/>
  <c r="K64" i="5" s="1"/>
  <c r="E65" i="5"/>
  <c r="G65" i="5" s="1"/>
  <c r="E66" i="5"/>
  <c r="G66" i="5"/>
  <c r="E67" i="5"/>
  <c r="G67" i="5"/>
  <c r="E68" i="5"/>
  <c r="K68" i="5" s="1"/>
  <c r="E69" i="5"/>
  <c r="G69" i="5" s="1"/>
  <c r="E70" i="5"/>
  <c r="G70" i="5"/>
  <c r="E71" i="5"/>
  <c r="G71" i="5"/>
  <c r="E72" i="5"/>
  <c r="K72" i="5" s="1"/>
  <c r="E73" i="5"/>
  <c r="G73" i="5" s="1"/>
  <c r="E74" i="5"/>
  <c r="G74" i="5"/>
  <c r="E75" i="5"/>
  <c r="G75" i="5"/>
  <c r="E76" i="5"/>
  <c r="K76" i="5" s="1"/>
  <c r="E77" i="5"/>
  <c r="G77" i="5" s="1"/>
  <c r="E78" i="5"/>
  <c r="E79" i="5"/>
  <c r="G79" i="5" s="1"/>
  <c r="E80" i="5"/>
  <c r="K80" i="5" s="1"/>
  <c r="E81" i="5"/>
  <c r="G81" i="5" s="1"/>
  <c r="E82" i="5"/>
  <c r="E83" i="5"/>
  <c r="G83" i="5" s="1"/>
  <c r="E84" i="5"/>
  <c r="K84" i="5" s="1"/>
  <c r="E85" i="5"/>
  <c r="G85" i="5"/>
  <c r="E86" i="5"/>
  <c r="G86" i="5"/>
  <c r="E87" i="5"/>
  <c r="G87" i="5"/>
  <c r="E88" i="5"/>
  <c r="K88" i="5"/>
  <c r="E89" i="5"/>
  <c r="G89" i="5"/>
  <c r="E90" i="5"/>
  <c r="G90" i="5"/>
  <c r="E91" i="5"/>
  <c r="G91" i="5"/>
  <c r="E92" i="5"/>
  <c r="K92" i="5"/>
  <c r="G92" i="5"/>
  <c r="E93" i="5"/>
  <c r="G93" i="5"/>
  <c r="E94" i="5"/>
  <c r="G94" i="5"/>
  <c r="E95" i="5"/>
  <c r="G95" i="5"/>
  <c r="E96" i="5"/>
  <c r="K96" i="5"/>
  <c r="E97" i="5"/>
  <c r="G97" i="5"/>
  <c r="E98" i="5"/>
  <c r="G98" i="5"/>
  <c r="E99" i="5"/>
  <c r="G99" i="5"/>
  <c r="E100" i="5"/>
  <c r="K100" i="5"/>
  <c r="E101" i="5"/>
  <c r="G101" i="5"/>
  <c r="E102" i="5"/>
  <c r="G102" i="5"/>
  <c r="E103" i="5"/>
  <c r="G103" i="5"/>
  <c r="E104" i="5"/>
  <c r="K104" i="5"/>
  <c r="E105" i="5"/>
  <c r="G105" i="5"/>
  <c r="E106" i="5"/>
  <c r="G106" i="5"/>
  <c r="E107" i="5"/>
  <c r="G107" i="5"/>
  <c r="E108" i="5"/>
  <c r="K108" i="5"/>
  <c r="G108" i="5"/>
  <c r="E109" i="5"/>
  <c r="G109" i="5"/>
  <c r="E110" i="5"/>
  <c r="G110" i="5"/>
  <c r="E111" i="5"/>
  <c r="G111" i="5"/>
  <c r="E112" i="5"/>
  <c r="K112" i="5"/>
  <c r="E113" i="5"/>
  <c r="G113" i="5"/>
  <c r="E114" i="5"/>
  <c r="G114" i="5"/>
  <c r="E115" i="5"/>
  <c r="G115" i="5"/>
  <c r="E116" i="5"/>
  <c r="K116" i="5"/>
  <c r="E117" i="5"/>
  <c r="G117" i="5"/>
  <c r="E118" i="5"/>
  <c r="G118" i="5"/>
  <c r="E119" i="5"/>
  <c r="G119" i="5"/>
  <c r="E120" i="5"/>
  <c r="K120" i="5"/>
  <c r="E121" i="5"/>
  <c r="G121" i="5"/>
  <c r="E122" i="5"/>
  <c r="G122" i="5"/>
  <c r="E123" i="5"/>
  <c r="G123" i="5"/>
  <c r="E124" i="5"/>
  <c r="K124" i="5"/>
  <c r="G124" i="5"/>
  <c r="E125" i="5"/>
  <c r="G125" i="5"/>
  <c r="E126" i="5"/>
  <c r="G126" i="5"/>
  <c r="E127" i="5"/>
  <c r="G127" i="5"/>
  <c r="E128" i="5"/>
  <c r="K128" i="5"/>
  <c r="E129" i="5"/>
  <c r="G129" i="5"/>
  <c r="E130" i="5"/>
  <c r="G130" i="5"/>
  <c r="E131" i="5"/>
  <c r="G131" i="5"/>
  <c r="E132" i="5"/>
  <c r="K132" i="5"/>
  <c r="E133" i="5"/>
  <c r="G133" i="5"/>
  <c r="E134" i="5"/>
  <c r="G134" i="5"/>
  <c r="E135" i="5"/>
  <c r="G135" i="5"/>
  <c r="E136" i="5"/>
  <c r="K136" i="5"/>
  <c r="E137" i="5"/>
  <c r="G137" i="5"/>
  <c r="E138" i="5"/>
  <c r="G138" i="5"/>
  <c r="E139" i="5"/>
  <c r="G139" i="5"/>
  <c r="E140" i="5"/>
  <c r="K140" i="5"/>
  <c r="G140" i="5"/>
  <c r="E141" i="5"/>
  <c r="G141" i="5"/>
  <c r="E142" i="5"/>
  <c r="G142" i="5"/>
  <c r="E143" i="5"/>
  <c r="G143" i="5"/>
  <c r="E144" i="5"/>
  <c r="K144" i="5"/>
  <c r="E145" i="5"/>
  <c r="G145" i="5"/>
  <c r="E146" i="5"/>
  <c r="G146" i="5"/>
  <c r="E147" i="5"/>
  <c r="G147" i="5"/>
  <c r="E148" i="5"/>
  <c r="K148" i="5"/>
  <c r="E149" i="5"/>
  <c r="G149" i="5"/>
  <c r="E150" i="5"/>
  <c r="G150" i="5"/>
  <c r="E151" i="5"/>
  <c r="G151" i="5"/>
  <c r="E152" i="5"/>
  <c r="K152" i="5"/>
  <c r="E153" i="5"/>
  <c r="G153" i="5"/>
  <c r="E154" i="5"/>
  <c r="G154" i="5"/>
  <c r="E155" i="5"/>
  <c r="G155" i="5"/>
  <c r="E156" i="5"/>
  <c r="K156" i="5"/>
  <c r="G156" i="5"/>
  <c r="E157" i="5"/>
  <c r="G157" i="5"/>
  <c r="E158" i="5"/>
  <c r="G158" i="5"/>
  <c r="E159" i="5"/>
  <c r="G159" i="5"/>
  <c r="E160" i="5"/>
  <c r="K160" i="5"/>
  <c r="E161" i="5"/>
  <c r="G161" i="5"/>
  <c r="E162" i="5"/>
  <c r="G162" i="5"/>
  <c r="E163" i="5"/>
  <c r="G163" i="5"/>
  <c r="E164" i="5"/>
  <c r="G164" i="5"/>
  <c r="E165" i="5"/>
  <c r="G165" i="5"/>
  <c r="E166" i="5"/>
  <c r="G166" i="5"/>
  <c r="E167" i="5"/>
  <c r="G167" i="5"/>
  <c r="E168" i="5"/>
  <c r="G168" i="5"/>
  <c r="E169" i="5"/>
  <c r="G169" i="5"/>
  <c r="E170" i="5"/>
  <c r="G170" i="5"/>
  <c r="E171" i="5"/>
  <c r="G171" i="5"/>
  <c r="E172" i="5"/>
  <c r="G172" i="5"/>
  <c r="E173" i="5"/>
  <c r="G173" i="5"/>
  <c r="E174" i="5"/>
  <c r="G174" i="5"/>
  <c r="E175" i="5"/>
  <c r="G175" i="5"/>
  <c r="E176" i="5"/>
  <c r="G176" i="5"/>
  <c r="E177" i="5"/>
  <c r="G177" i="5"/>
  <c r="E178" i="5"/>
  <c r="G178" i="5"/>
  <c r="E179" i="5"/>
  <c r="G179" i="5"/>
  <c r="E180" i="5"/>
  <c r="G180" i="5"/>
  <c r="E181" i="5"/>
  <c r="G181" i="5"/>
  <c r="E182" i="5"/>
  <c r="G182" i="5"/>
  <c r="E183" i="5"/>
  <c r="G183" i="5"/>
  <c r="E184" i="5"/>
  <c r="G184" i="5"/>
  <c r="E185" i="5"/>
  <c r="G185" i="5"/>
  <c r="E186" i="5"/>
  <c r="G186" i="5"/>
  <c r="E187" i="5"/>
  <c r="G187" i="5"/>
  <c r="E188" i="5"/>
  <c r="G188" i="5"/>
  <c r="E189" i="5"/>
  <c r="G189" i="5"/>
  <c r="E190" i="5"/>
  <c r="G190" i="5"/>
  <c r="E191" i="5"/>
  <c r="G191" i="5"/>
  <c r="E192" i="5"/>
  <c r="G192" i="5"/>
  <c r="E193" i="5"/>
  <c r="G193" i="5"/>
  <c r="E194" i="5"/>
  <c r="G194" i="5"/>
  <c r="E195" i="5"/>
  <c r="G195" i="5"/>
  <c r="E196" i="5"/>
  <c r="G196" i="5"/>
  <c r="E197" i="5"/>
  <c r="G197" i="5"/>
  <c r="E198" i="5"/>
  <c r="G198" i="5"/>
  <c r="E199" i="5"/>
  <c r="G199" i="5"/>
  <c r="E200" i="5"/>
  <c r="G200" i="5"/>
  <c r="E201" i="5"/>
  <c r="G201" i="5"/>
  <c r="E202" i="5"/>
  <c r="G202" i="5"/>
  <c r="E203" i="5"/>
  <c r="G203" i="5"/>
  <c r="E204" i="5"/>
  <c r="G204" i="5"/>
  <c r="E205" i="5"/>
  <c r="G205" i="5"/>
  <c r="E206" i="5"/>
  <c r="G206" i="5"/>
  <c r="E207" i="5"/>
  <c r="G207" i="5"/>
  <c r="E208" i="5"/>
  <c r="G208" i="5"/>
  <c r="E209" i="5"/>
  <c r="G209" i="5"/>
  <c r="E210" i="5"/>
  <c r="G210" i="5"/>
  <c r="E211" i="5"/>
  <c r="G211" i="5"/>
  <c r="E212" i="5"/>
  <c r="G212" i="5"/>
  <c r="E213" i="5"/>
  <c r="G213" i="5"/>
  <c r="E214" i="5"/>
  <c r="G214" i="5"/>
  <c r="E215" i="5"/>
  <c r="G215" i="5"/>
  <c r="E216" i="5"/>
  <c r="G216" i="5"/>
  <c r="E217" i="5"/>
  <c r="G217" i="5"/>
  <c r="E218" i="5"/>
  <c r="G218" i="5"/>
  <c r="E219" i="5"/>
  <c r="G219" i="5"/>
  <c r="E220" i="5"/>
  <c r="G220" i="5"/>
  <c r="E221" i="5"/>
  <c r="G221" i="5"/>
  <c r="E222" i="5"/>
  <c r="G222" i="5"/>
  <c r="E223" i="5"/>
  <c r="G223" i="5"/>
  <c r="E224" i="5"/>
  <c r="G224" i="5"/>
  <c r="E225" i="5"/>
  <c r="G225" i="5"/>
  <c r="E226" i="5"/>
  <c r="G226" i="5"/>
  <c r="E227" i="5"/>
  <c r="G227" i="5"/>
  <c r="E228" i="5"/>
  <c r="G228" i="5"/>
  <c r="E229" i="5"/>
  <c r="G229" i="5"/>
  <c r="E230" i="5"/>
  <c r="G230" i="5"/>
  <c r="E231" i="5"/>
  <c r="G231" i="5"/>
  <c r="E232" i="5"/>
  <c r="G232" i="5"/>
  <c r="E233" i="5"/>
  <c r="G233" i="5"/>
  <c r="E234" i="5"/>
  <c r="G234" i="5"/>
  <c r="E235" i="5"/>
  <c r="G235" i="5"/>
  <c r="E236" i="5"/>
  <c r="G236" i="5"/>
  <c r="E237" i="5"/>
  <c r="G237" i="5"/>
  <c r="E238" i="5"/>
  <c r="G238" i="5"/>
  <c r="E239" i="5"/>
  <c r="G239" i="5"/>
  <c r="E240" i="5"/>
  <c r="G240" i="5"/>
  <c r="E241" i="5"/>
  <c r="G241" i="5"/>
  <c r="E242" i="5"/>
  <c r="G242" i="5"/>
  <c r="E243" i="5"/>
  <c r="G243" i="5"/>
  <c r="E244" i="5"/>
  <c r="G244" i="5"/>
  <c r="E245" i="5"/>
  <c r="G245" i="5"/>
  <c r="E246" i="5"/>
  <c r="G246" i="5"/>
  <c r="E247" i="5"/>
  <c r="G247" i="5"/>
  <c r="E248" i="5"/>
  <c r="G248" i="5"/>
  <c r="E249" i="5"/>
  <c r="G249" i="5"/>
  <c r="E250" i="5"/>
  <c r="G250" i="5"/>
  <c r="E251" i="5"/>
  <c r="G251" i="5"/>
  <c r="E252" i="5"/>
  <c r="G252" i="5"/>
  <c r="E253" i="5"/>
  <c r="G253" i="5"/>
  <c r="E254" i="5"/>
  <c r="G254" i="5"/>
  <c r="E255" i="5"/>
  <c r="G255" i="5"/>
  <c r="E256" i="5"/>
  <c r="G256" i="5"/>
  <c r="E257" i="5"/>
  <c r="G257" i="5"/>
  <c r="E258" i="5"/>
  <c r="G258" i="5"/>
  <c r="E259" i="5"/>
  <c r="G259" i="5"/>
  <c r="E260" i="5"/>
  <c r="G260" i="5"/>
  <c r="E261" i="5"/>
  <c r="G261" i="5"/>
  <c r="E262" i="5"/>
  <c r="G262" i="5"/>
  <c r="E263" i="5"/>
  <c r="G263" i="5"/>
  <c r="E264" i="5"/>
  <c r="G264" i="5"/>
  <c r="E265" i="5"/>
  <c r="G265" i="5"/>
  <c r="E266" i="5"/>
  <c r="G266" i="5"/>
  <c r="E267" i="5"/>
  <c r="G267" i="5"/>
  <c r="E268" i="5"/>
  <c r="G268" i="5"/>
  <c r="E269" i="5"/>
  <c r="G269" i="5"/>
  <c r="E270" i="5"/>
  <c r="G270" i="5"/>
  <c r="E271" i="5"/>
  <c r="G271" i="5"/>
  <c r="E272" i="5"/>
  <c r="G272" i="5"/>
  <c r="E273" i="5"/>
  <c r="G273" i="5"/>
  <c r="E274" i="5"/>
  <c r="G274" i="5"/>
  <c r="E275" i="5"/>
  <c r="G275" i="5"/>
  <c r="E276" i="5"/>
  <c r="G276" i="5"/>
  <c r="E277" i="5"/>
  <c r="G277" i="5"/>
  <c r="E278" i="5"/>
  <c r="G278" i="5"/>
  <c r="K21" i="5"/>
  <c r="K22" i="5"/>
  <c r="K23" i="5"/>
  <c r="K25" i="5"/>
  <c r="K26" i="5"/>
  <c r="K27" i="5"/>
  <c r="K29" i="5"/>
  <c r="K30" i="5"/>
  <c r="K31" i="5"/>
  <c r="K33" i="5"/>
  <c r="K34" i="5"/>
  <c r="K35" i="5"/>
  <c r="K37" i="5"/>
  <c r="K38" i="5"/>
  <c r="K39" i="5"/>
  <c r="K41" i="5"/>
  <c r="K42" i="5"/>
  <c r="K43" i="5"/>
  <c r="K45" i="5"/>
  <c r="K46" i="5"/>
  <c r="K47" i="5"/>
  <c r="K49" i="5"/>
  <c r="K50" i="5"/>
  <c r="K51" i="5"/>
  <c r="K53" i="5"/>
  <c r="K54" i="5"/>
  <c r="K55" i="5"/>
  <c r="K57" i="5"/>
  <c r="K59" i="5"/>
  <c r="K61" i="5"/>
  <c r="K63" i="5"/>
  <c r="K65" i="5"/>
  <c r="K66" i="5"/>
  <c r="K67" i="5"/>
  <c r="K69" i="5"/>
  <c r="K70" i="5"/>
  <c r="K71" i="5"/>
  <c r="K73" i="5"/>
  <c r="K74" i="5"/>
  <c r="K75" i="5"/>
  <c r="K77" i="5"/>
  <c r="K79" i="5"/>
  <c r="K81" i="5"/>
  <c r="K83" i="5"/>
  <c r="K85" i="5"/>
  <c r="K86" i="5"/>
  <c r="K87" i="5"/>
  <c r="K89" i="5"/>
  <c r="K90" i="5"/>
  <c r="K91" i="5"/>
  <c r="K93" i="5"/>
  <c r="K94" i="5"/>
  <c r="K95" i="5"/>
  <c r="K97" i="5"/>
  <c r="K98" i="5"/>
  <c r="K99" i="5"/>
  <c r="K101" i="5"/>
  <c r="K102" i="5"/>
  <c r="K103" i="5"/>
  <c r="K105" i="5"/>
  <c r="K106" i="5"/>
  <c r="K107" i="5"/>
  <c r="K109" i="5"/>
  <c r="K110" i="5"/>
  <c r="K111" i="5"/>
  <c r="K113" i="5"/>
  <c r="K114" i="5"/>
  <c r="K115" i="5"/>
  <c r="K117" i="5"/>
  <c r="K118" i="5"/>
  <c r="K119" i="5"/>
  <c r="K121" i="5"/>
  <c r="K122" i="5"/>
  <c r="K123" i="5"/>
  <c r="K125" i="5"/>
  <c r="K126" i="5"/>
  <c r="K127" i="5"/>
  <c r="K129" i="5"/>
  <c r="K130" i="5"/>
  <c r="K131" i="5"/>
  <c r="K133" i="5"/>
  <c r="K134" i="5"/>
  <c r="K135" i="5"/>
  <c r="K137" i="5"/>
  <c r="K138" i="5"/>
  <c r="K139" i="5"/>
  <c r="K141" i="5"/>
  <c r="K142" i="5"/>
  <c r="K143" i="5"/>
  <c r="K145" i="5"/>
  <c r="K146" i="5"/>
  <c r="K147" i="5"/>
  <c r="K149" i="5"/>
  <c r="K150" i="5"/>
  <c r="K151" i="5"/>
  <c r="K153" i="5"/>
  <c r="K154" i="5"/>
  <c r="K155" i="5"/>
  <c r="K157" i="5"/>
  <c r="K158" i="5"/>
  <c r="K159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76" i="5"/>
  <c r="K278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9" i="5"/>
  <c r="L60" i="5"/>
  <c r="L61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9" i="5"/>
  <c r="L80" i="5"/>
  <c r="L81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B15" i="5"/>
  <c r="G4" i="5"/>
  <c r="G5" i="5"/>
  <c r="G6" i="5"/>
  <c r="G7" i="5"/>
  <c r="H15" i="5"/>
  <c r="P15" i="5"/>
  <c r="C16" i="5"/>
  <c r="C15" i="5"/>
  <c r="C13" i="5"/>
  <c r="D16" i="5"/>
  <c r="D15" i="5"/>
  <c r="D12" i="5"/>
  <c r="E16" i="5"/>
  <c r="E15" i="5"/>
  <c r="F16" i="5"/>
  <c r="F15" i="5"/>
  <c r="G16" i="5"/>
  <c r="G15" i="5"/>
  <c r="H16" i="5"/>
  <c r="I16" i="5"/>
  <c r="I15" i="5"/>
  <c r="J16" i="5"/>
  <c r="J15" i="5"/>
  <c r="K16" i="5"/>
  <c r="K15" i="5"/>
  <c r="K13" i="5"/>
  <c r="L16" i="5"/>
  <c r="L15" i="5"/>
  <c r="M16" i="5"/>
  <c r="M15" i="5"/>
  <c r="N16" i="5"/>
  <c r="N15" i="5"/>
  <c r="O16" i="5"/>
  <c r="O15" i="5"/>
  <c r="P16" i="5"/>
  <c r="Q16" i="5"/>
  <c r="Q15" i="5"/>
  <c r="D279" i="5"/>
  <c r="L279" i="5"/>
  <c r="E279" i="5"/>
  <c r="G279" i="5"/>
  <c r="D280" i="5"/>
  <c r="H280" i="5"/>
  <c r="E280" i="5"/>
  <c r="D281" i="5"/>
  <c r="H281" i="5"/>
  <c r="E281" i="5"/>
  <c r="F281" i="5"/>
  <c r="I281" i="5"/>
  <c r="J281" i="5"/>
  <c r="D282" i="5"/>
  <c r="J282" i="5"/>
  <c r="E282" i="5"/>
  <c r="F282" i="5"/>
  <c r="G282" i="5"/>
  <c r="K282" i="5"/>
  <c r="L282" i="5"/>
  <c r="D283" i="5"/>
  <c r="F283" i="5"/>
  <c r="E283" i="5"/>
  <c r="K283" i="5"/>
  <c r="G283" i="5"/>
  <c r="H283" i="5"/>
  <c r="L283" i="5"/>
  <c r="D284" i="5"/>
  <c r="J284" i="5"/>
  <c r="E284" i="5"/>
  <c r="L284" i="5"/>
  <c r="F284" i="5"/>
  <c r="H284" i="5"/>
  <c r="I284" i="5"/>
  <c r="D285" i="5"/>
  <c r="E285" i="5"/>
  <c r="K285" i="5"/>
  <c r="F285" i="5"/>
  <c r="G285" i="5"/>
  <c r="H285" i="5"/>
  <c r="I285" i="5"/>
  <c r="J285" i="5"/>
  <c r="D286" i="5"/>
  <c r="E286" i="5"/>
  <c r="F286" i="5"/>
  <c r="G286" i="5"/>
  <c r="H286" i="5"/>
  <c r="I286" i="5"/>
  <c r="J286" i="5"/>
  <c r="K286" i="5"/>
  <c r="L286" i="5"/>
  <c r="D287" i="5"/>
  <c r="L287" i="5"/>
  <c r="E287" i="5"/>
  <c r="G287" i="5"/>
  <c r="D288" i="5"/>
  <c r="H288" i="5"/>
  <c r="E288" i="5"/>
  <c r="D289" i="5"/>
  <c r="H289" i="5"/>
  <c r="E289" i="5"/>
  <c r="F289" i="5"/>
  <c r="I289" i="5"/>
  <c r="J289" i="5"/>
  <c r="D290" i="5"/>
  <c r="J290" i="5"/>
  <c r="E290" i="5"/>
  <c r="F290" i="5"/>
  <c r="G290" i="5"/>
  <c r="K290" i="5"/>
  <c r="L290" i="5"/>
  <c r="D291" i="5"/>
  <c r="F291" i="5"/>
  <c r="E291" i="5"/>
  <c r="K291" i="5"/>
  <c r="G291" i="5"/>
  <c r="H291" i="5"/>
  <c r="L291" i="5"/>
  <c r="D292" i="5"/>
  <c r="J292" i="5"/>
  <c r="E292" i="5"/>
  <c r="L292" i="5"/>
  <c r="F292" i="5"/>
  <c r="H292" i="5"/>
  <c r="I292" i="5"/>
  <c r="D293" i="5"/>
  <c r="E293" i="5"/>
  <c r="K293" i="5"/>
  <c r="F293" i="5"/>
  <c r="G293" i="5"/>
  <c r="H293" i="5"/>
  <c r="I293" i="5"/>
  <c r="J293" i="5"/>
  <c r="D294" i="5"/>
  <c r="E294" i="5"/>
  <c r="F294" i="5"/>
  <c r="G294" i="5"/>
  <c r="H294" i="5"/>
  <c r="I294" i="5"/>
  <c r="J294" i="5"/>
  <c r="K294" i="5"/>
  <c r="L294" i="5"/>
  <c r="D295" i="5"/>
  <c r="L295" i="5"/>
  <c r="E295" i="5"/>
  <c r="G295" i="5"/>
  <c r="D296" i="5"/>
  <c r="H296" i="5"/>
  <c r="E296" i="5"/>
  <c r="D297" i="5"/>
  <c r="H297" i="5"/>
  <c r="E297" i="5"/>
  <c r="K297" i="5"/>
  <c r="F297" i="5"/>
  <c r="I297" i="5"/>
  <c r="J297" i="5"/>
  <c r="D298" i="5"/>
  <c r="J298" i="5"/>
  <c r="E298" i="5"/>
  <c r="F298" i="5"/>
  <c r="G298" i="5"/>
  <c r="K298" i="5"/>
  <c r="L298" i="5"/>
  <c r="D299" i="5"/>
  <c r="F299" i="5"/>
  <c r="E299" i="5"/>
  <c r="K299" i="5"/>
  <c r="G299" i="5"/>
  <c r="H299" i="5"/>
  <c r="L299" i="5"/>
  <c r="D300" i="5"/>
  <c r="J300" i="5"/>
  <c r="E300" i="5"/>
  <c r="L300" i="5"/>
  <c r="F300" i="5"/>
  <c r="H300" i="5"/>
  <c r="I300" i="5"/>
  <c r="D301" i="5"/>
  <c r="E301" i="5"/>
  <c r="K301" i="5"/>
  <c r="F301" i="5"/>
  <c r="G301" i="5"/>
  <c r="H301" i="5"/>
  <c r="I301" i="5"/>
  <c r="J301" i="5"/>
  <c r="D302" i="5"/>
  <c r="E302" i="5"/>
  <c r="F302" i="5"/>
  <c r="G302" i="5"/>
  <c r="H302" i="5"/>
  <c r="I302" i="5"/>
  <c r="J302" i="5"/>
  <c r="K302" i="5"/>
  <c r="L302" i="5"/>
  <c r="D303" i="5"/>
  <c r="E303" i="5"/>
  <c r="G303" i="5"/>
  <c r="D304" i="5"/>
  <c r="E304" i="5"/>
  <c r="L304" i="5"/>
  <c r="D305" i="5"/>
  <c r="H305" i="5"/>
  <c r="E305" i="5"/>
  <c r="F305" i="5"/>
  <c r="I305" i="5"/>
  <c r="J305" i="5"/>
  <c r="D306" i="5"/>
  <c r="J306" i="5"/>
  <c r="E306" i="5"/>
  <c r="F306" i="5"/>
  <c r="G306" i="5"/>
  <c r="K306" i="5"/>
  <c r="L306" i="5"/>
  <c r="D307" i="5"/>
  <c r="F307" i="5"/>
  <c r="E307" i="5"/>
  <c r="K307" i="5"/>
  <c r="G307" i="5"/>
  <c r="H307" i="5"/>
  <c r="L307" i="5"/>
  <c r="D308" i="5"/>
  <c r="J308" i="5"/>
  <c r="E308" i="5"/>
  <c r="L308" i="5"/>
  <c r="F308" i="5"/>
  <c r="H308" i="5"/>
  <c r="I308" i="5"/>
  <c r="D309" i="5"/>
  <c r="E309" i="5"/>
  <c r="K309" i="5"/>
  <c r="F309" i="5"/>
  <c r="G309" i="5"/>
  <c r="H309" i="5"/>
  <c r="I309" i="5"/>
  <c r="J309" i="5"/>
  <c r="D310" i="5"/>
  <c r="E310" i="5"/>
  <c r="F310" i="5"/>
  <c r="G310" i="5"/>
  <c r="H310" i="5"/>
  <c r="I310" i="5"/>
  <c r="J310" i="5"/>
  <c r="K310" i="5"/>
  <c r="L310" i="5"/>
  <c r="D311" i="5"/>
  <c r="H311" i="5"/>
  <c r="E311" i="5"/>
  <c r="G311" i="5"/>
  <c r="D312" i="5"/>
  <c r="I312" i="5"/>
  <c r="E312" i="5"/>
  <c r="L312" i="5"/>
  <c r="D313" i="5"/>
  <c r="H313" i="5"/>
  <c r="E313" i="5"/>
  <c r="K313" i="5"/>
  <c r="F313" i="5"/>
  <c r="I313" i="5"/>
  <c r="J313" i="5"/>
  <c r="D314" i="5"/>
  <c r="F314" i="5"/>
  <c r="E314" i="5"/>
  <c r="G314" i="5"/>
  <c r="L314" i="5"/>
  <c r="D315" i="5"/>
  <c r="H315" i="5"/>
  <c r="E315" i="5"/>
  <c r="L315" i="5"/>
  <c r="G315" i="5"/>
  <c r="D316" i="5"/>
  <c r="J316" i="5"/>
  <c r="E316" i="5"/>
  <c r="F316" i="5"/>
  <c r="H316" i="5"/>
  <c r="I316" i="5"/>
  <c r="D317" i="5"/>
  <c r="E317" i="5"/>
  <c r="K317" i="5"/>
  <c r="F317" i="5"/>
  <c r="G317" i="5"/>
  <c r="H317" i="5"/>
  <c r="I317" i="5"/>
  <c r="J317" i="5"/>
  <c r="D318" i="5"/>
  <c r="E318" i="5"/>
  <c r="F318" i="5"/>
  <c r="G318" i="5"/>
  <c r="H318" i="5"/>
  <c r="I318" i="5"/>
  <c r="J318" i="5"/>
  <c r="K318" i="5"/>
  <c r="L318" i="5"/>
  <c r="D319" i="5"/>
  <c r="H319" i="5"/>
  <c r="E319" i="5"/>
  <c r="G319" i="5"/>
  <c r="K319" i="5"/>
  <c r="D320" i="5"/>
  <c r="J320" i="5"/>
  <c r="E320" i="5"/>
  <c r="I320" i="5"/>
  <c r="L320" i="5"/>
  <c r="D321" i="5"/>
  <c r="H321" i="5"/>
  <c r="E321" i="5"/>
  <c r="F321" i="5"/>
  <c r="I321" i="5"/>
  <c r="J321" i="5"/>
  <c r="K321" i="5"/>
  <c r="D322" i="5"/>
  <c r="F322" i="5"/>
  <c r="E322" i="5"/>
  <c r="G322" i="5"/>
  <c r="K322" i="5"/>
  <c r="L322" i="5"/>
  <c r="D323" i="5"/>
  <c r="E323" i="5"/>
  <c r="G323" i="5"/>
  <c r="H323" i="5"/>
  <c r="L323" i="5"/>
  <c r="D324" i="5"/>
  <c r="J324" i="5"/>
  <c r="E324" i="5"/>
  <c r="F324" i="5"/>
  <c r="H324" i="5"/>
  <c r="I324" i="5"/>
  <c r="D325" i="5"/>
  <c r="E325" i="5"/>
  <c r="K325" i="5"/>
  <c r="F325" i="5"/>
  <c r="G325" i="5"/>
  <c r="H325" i="5"/>
  <c r="I325" i="5"/>
  <c r="J325" i="5"/>
  <c r="D326" i="5"/>
  <c r="E326" i="5"/>
  <c r="F326" i="5"/>
  <c r="G326" i="5"/>
  <c r="H326" i="5"/>
  <c r="I326" i="5"/>
  <c r="J326" i="5"/>
  <c r="K326" i="5"/>
  <c r="L326" i="5"/>
  <c r="D327" i="5"/>
  <c r="E327" i="5"/>
  <c r="G327" i="5"/>
  <c r="H327" i="5"/>
  <c r="I327" i="5"/>
  <c r="K327" i="5"/>
  <c r="L327" i="5"/>
  <c r="D328" i="5"/>
  <c r="E328" i="5"/>
  <c r="I328" i="5"/>
  <c r="J328" i="5"/>
  <c r="L328" i="5"/>
  <c r="D329" i="5"/>
  <c r="H329" i="5"/>
  <c r="E329" i="5"/>
  <c r="F329" i="5"/>
  <c r="J329" i="5"/>
  <c r="K329" i="5"/>
  <c r="D330" i="5"/>
  <c r="E330" i="5"/>
  <c r="F330" i="5"/>
  <c r="G330" i="5"/>
  <c r="K330" i="5"/>
  <c r="L330" i="5"/>
  <c r="D331" i="5"/>
  <c r="E331" i="5"/>
  <c r="G331" i="5"/>
  <c r="H331" i="5"/>
  <c r="L331" i="5"/>
  <c r="D332" i="5"/>
  <c r="J332" i="5"/>
  <c r="E332" i="5"/>
  <c r="F332" i="5"/>
  <c r="H332" i="5"/>
  <c r="I332" i="5"/>
  <c r="D333" i="5"/>
  <c r="E333" i="5"/>
  <c r="K333" i="5"/>
  <c r="F333" i="5"/>
  <c r="G333" i="5"/>
  <c r="H333" i="5"/>
  <c r="I333" i="5"/>
  <c r="J333" i="5"/>
  <c r="H303" i="5"/>
  <c r="I303" i="5"/>
  <c r="J303" i="5"/>
  <c r="F303" i="5"/>
  <c r="K288" i="5"/>
  <c r="L288" i="5"/>
  <c r="G288" i="5"/>
  <c r="I13" i="5"/>
  <c r="I12" i="5"/>
  <c r="G332" i="5"/>
  <c r="L332" i="5"/>
  <c r="K332" i="5"/>
  <c r="K331" i="5"/>
  <c r="L329" i="5"/>
  <c r="G329" i="5"/>
  <c r="K328" i="5"/>
  <c r="G328" i="5"/>
  <c r="I319" i="5"/>
  <c r="K314" i="5"/>
  <c r="L311" i="5"/>
  <c r="K280" i="5"/>
  <c r="L280" i="5"/>
  <c r="G280" i="5"/>
  <c r="D13" i="5"/>
  <c r="H330" i="5"/>
  <c r="J330" i="5"/>
  <c r="I330" i="5"/>
  <c r="F328" i="5"/>
  <c r="H328" i="5"/>
  <c r="G324" i="5"/>
  <c r="L324" i="5"/>
  <c r="K324" i="5"/>
  <c r="K323" i="5"/>
  <c r="K311" i="5"/>
  <c r="K304" i="5"/>
  <c r="G304" i="5"/>
  <c r="O13" i="5"/>
  <c r="O12" i="5"/>
  <c r="G13" i="5"/>
  <c r="G12" i="5"/>
  <c r="K12" i="5"/>
  <c r="F331" i="5"/>
  <c r="I331" i="5"/>
  <c r="J331" i="5"/>
  <c r="J327" i="5"/>
  <c r="F327" i="5"/>
  <c r="F323" i="5"/>
  <c r="I323" i="5"/>
  <c r="J323" i="5"/>
  <c r="L321" i="5"/>
  <c r="G321" i="5"/>
  <c r="K320" i="5"/>
  <c r="G320" i="5"/>
  <c r="H304" i="5"/>
  <c r="J304" i="5"/>
  <c r="F304" i="5"/>
  <c r="I304" i="5"/>
  <c r="N13" i="5"/>
  <c r="N12" i="5"/>
  <c r="F13" i="5"/>
  <c r="F12" i="5"/>
  <c r="C12" i="5"/>
  <c r="Q13" i="5"/>
  <c r="Q12" i="5"/>
  <c r="H13" i="5"/>
  <c r="H12" i="5"/>
  <c r="H322" i="5"/>
  <c r="J322" i="5"/>
  <c r="I322" i="5"/>
  <c r="J312" i="5"/>
  <c r="H320" i="5"/>
  <c r="F320" i="5"/>
  <c r="G316" i="5"/>
  <c r="K316" i="5"/>
  <c r="L316" i="5"/>
  <c r="K315" i="5"/>
  <c r="L303" i="5"/>
  <c r="H295" i="5"/>
  <c r="I295" i="5"/>
  <c r="J295" i="5"/>
  <c r="K295" i="5"/>
  <c r="F295" i="5"/>
  <c r="M13" i="5"/>
  <c r="M12" i="5"/>
  <c r="E13" i="5"/>
  <c r="E12" i="5"/>
  <c r="J319" i="5"/>
  <c r="F319" i="5"/>
  <c r="F315" i="5"/>
  <c r="I315" i="5"/>
  <c r="J315" i="5"/>
  <c r="J314" i="5"/>
  <c r="H314" i="5"/>
  <c r="I314" i="5"/>
  <c r="L313" i="5"/>
  <c r="G313" i="5"/>
  <c r="K312" i="5"/>
  <c r="G312" i="5"/>
  <c r="K303" i="5"/>
  <c r="H287" i="5"/>
  <c r="I287" i="5"/>
  <c r="J287" i="5"/>
  <c r="K287" i="5"/>
  <c r="F287" i="5"/>
  <c r="L13" i="5"/>
  <c r="L12" i="5"/>
  <c r="H312" i="5"/>
  <c r="F312" i="5"/>
  <c r="I311" i="5"/>
  <c r="J311" i="5"/>
  <c r="F311" i="5"/>
  <c r="K305" i="5"/>
  <c r="L305" i="5"/>
  <c r="G305" i="5"/>
  <c r="H279" i="5"/>
  <c r="I279" i="5"/>
  <c r="J279" i="5"/>
  <c r="K279" i="5"/>
  <c r="F279" i="5"/>
  <c r="L319" i="5"/>
  <c r="K296" i="5"/>
  <c r="L296" i="5"/>
  <c r="G296" i="5"/>
  <c r="J13" i="5"/>
  <c r="J12" i="5"/>
  <c r="P13" i="5"/>
  <c r="P12" i="5"/>
  <c r="I329" i="5"/>
  <c r="L333" i="5"/>
  <c r="L325" i="5"/>
  <c r="L317" i="5"/>
  <c r="L309" i="5"/>
  <c r="K308" i="5"/>
  <c r="J307" i="5"/>
  <c r="I306" i="5"/>
  <c r="L301" i="5"/>
  <c r="K300" i="5"/>
  <c r="J299" i="5"/>
  <c r="I298" i="5"/>
  <c r="L293" i="5"/>
  <c r="K292" i="5"/>
  <c r="J291" i="5"/>
  <c r="I290" i="5"/>
  <c r="L285" i="5"/>
  <c r="K284" i="5"/>
  <c r="J283" i="5"/>
  <c r="I282" i="5"/>
  <c r="I307" i="5"/>
  <c r="H306" i="5"/>
  <c r="I299" i="5"/>
  <c r="H298" i="5"/>
  <c r="G297" i="5"/>
  <c r="F296" i="5"/>
  <c r="I291" i="5"/>
  <c r="H290" i="5"/>
  <c r="G289" i="5"/>
  <c r="F288" i="5"/>
  <c r="I283" i="5"/>
  <c r="H282" i="5"/>
  <c r="G281" i="5"/>
  <c r="F280" i="5"/>
  <c r="G308" i="5"/>
  <c r="G300" i="5"/>
  <c r="L297" i="5"/>
  <c r="G292" i="5"/>
  <c r="L289" i="5"/>
  <c r="G284" i="5"/>
  <c r="L281" i="5"/>
  <c r="J296" i="5"/>
  <c r="K289" i="5"/>
  <c r="J288" i="5"/>
  <c r="K281" i="5"/>
  <c r="J280" i="5"/>
  <c r="I296" i="5"/>
  <c r="I288" i="5"/>
  <c r="I280" i="5"/>
  <c r="G152" i="5"/>
  <c r="G136" i="5"/>
  <c r="G120" i="5"/>
  <c r="G104" i="5"/>
  <c r="G88" i="5"/>
  <c r="G72" i="5"/>
  <c r="G56" i="5"/>
  <c r="G40" i="5"/>
  <c r="G24" i="5"/>
  <c r="K277" i="5"/>
  <c r="G160" i="5"/>
  <c r="G144" i="5"/>
  <c r="G128" i="5"/>
  <c r="G112" i="5"/>
  <c r="G96" i="5"/>
  <c r="G80" i="5"/>
  <c r="G64" i="5"/>
  <c r="G48" i="5"/>
  <c r="G32" i="5"/>
  <c r="G148" i="5"/>
  <c r="G132" i="5"/>
  <c r="G116" i="5"/>
  <c r="G100" i="5"/>
  <c r="G84" i="5"/>
  <c r="G68" i="5"/>
  <c r="G52" i="5"/>
  <c r="G36" i="5"/>
  <c r="H28" i="5"/>
  <c r="J28" i="5"/>
  <c r="J46" i="5"/>
  <c r="H46" i="5"/>
  <c r="H52" i="5"/>
  <c r="J52" i="5"/>
  <c r="J38" i="5"/>
  <c r="H38" i="5"/>
  <c r="H44" i="5"/>
  <c r="J44" i="5"/>
  <c r="J30" i="5"/>
  <c r="H30" i="5"/>
  <c r="H36" i="5"/>
  <c r="J36" i="5"/>
  <c r="J54" i="5"/>
  <c r="H54" i="5"/>
  <c r="G34" i="6"/>
  <c r="I34" i="6"/>
  <c r="I19" i="6"/>
  <c r="N65" i="6"/>
  <c r="Q65" i="6"/>
  <c r="G65" i="6"/>
  <c r="I65" i="6"/>
  <c r="N109" i="6"/>
  <c r="Q109" i="6"/>
  <c r="G109" i="6"/>
  <c r="I109" i="6"/>
  <c r="N154" i="6"/>
  <c r="Q154" i="6"/>
  <c r="G139" i="6"/>
  <c r="I139" i="6"/>
  <c r="N139" i="6"/>
  <c r="Q139" i="6"/>
  <c r="N73" i="6"/>
  <c r="Q73" i="6"/>
  <c r="Q34" i="6"/>
  <c r="N89" i="6"/>
  <c r="G89" i="6"/>
  <c r="I89" i="6"/>
  <c r="N71" i="6"/>
  <c r="G71" i="6"/>
  <c r="I71" i="6"/>
  <c r="I190" i="6"/>
  <c r="N146" i="6"/>
  <c r="G146" i="6"/>
  <c r="I146" i="6"/>
  <c r="H22" i="5"/>
  <c r="G37" i="6"/>
  <c r="I37" i="6"/>
  <c r="N115" i="6"/>
  <c r="Q115" i="6"/>
  <c r="G115" i="6"/>
  <c r="I115" i="6"/>
  <c r="G131" i="6"/>
  <c r="I131" i="6"/>
  <c r="N131" i="6"/>
  <c r="N99" i="6"/>
  <c r="Q99" i="6"/>
  <c r="G99" i="6"/>
  <c r="I99" i="6"/>
  <c r="N82" i="6"/>
  <c r="G82" i="6"/>
  <c r="I82" i="6"/>
  <c r="G144" i="6"/>
  <c r="I144" i="6"/>
  <c r="N144" i="6"/>
  <c r="Q144" i="6" s="1"/>
  <c r="D16" i="4"/>
  <c r="D19" i="4" s="1"/>
  <c r="N39" i="6"/>
  <c r="Q39" i="6"/>
  <c r="G39" i="6"/>
  <c r="I39" i="6"/>
  <c r="N137" i="6"/>
  <c r="Q137" i="6"/>
  <c r="N92" i="6"/>
  <c r="Q92" i="6" s="1"/>
  <c r="G92" i="6"/>
  <c r="I92" i="6"/>
  <c r="N63" i="6"/>
  <c r="G63" i="6"/>
  <c r="I63" i="6"/>
  <c r="N83" i="6"/>
  <c r="Q83" i="6"/>
  <c r="G83" i="6"/>
  <c r="I83" i="6"/>
  <c r="N86" i="6"/>
  <c r="Q86" i="6"/>
  <c r="G86" i="6"/>
  <c r="I86" i="6"/>
  <c r="G129" i="6"/>
  <c r="I129" i="6"/>
  <c r="N129" i="6"/>
  <c r="N57" i="6"/>
  <c r="G57" i="6"/>
  <c r="I57" i="6"/>
  <c r="Q40" i="6"/>
  <c r="N41" i="6"/>
  <c r="G41" i="6"/>
  <c r="I41" i="6"/>
  <c r="N62" i="6"/>
  <c r="Q62" i="6"/>
  <c r="G62" i="6"/>
  <c r="I62" i="6"/>
  <c r="N162" i="6"/>
  <c r="G162" i="6"/>
  <c r="J162" i="6"/>
  <c r="Q198" i="6"/>
  <c r="G148" i="6"/>
  <c r="I148" i="6"/>
  <c r="N148" i="6"/>
  <c r="Q148" i="6"/>
  <c r="N142" i="6"/>
  <c r="Q142" i="6" s="1"/>
  <c r="G142" i="6"/>
  <c r="I142" i="6"/>
  <c r="N107" i="6"/>
  <c r="G107" i="6"/>
  <c r="I107" i="6"/>
  <c r="N72" i="6"/>
  <c r="G72" i="6"/>
  <c r="I72" i="6"/>
  <c r="G127" i="6"/>
  <c r="I127" i="6"/>
  <c r="N127" i="6"/>
  <c r="Q127" i="6" s="1"/>
  <c r="G120" i="6"/>
  <c r="I120" i="6"/>
  <c r="N120" i="6"/>
  <c r="D15" i="4"/>
  <c r="C19" i="4"/>
  <c r="N45" i="4"/>
  <c r="P45" i="4"/>
  <c r="N41" i="4"/>
  <c r="P41" i="4"/>
  <c r="N37" i="4"/>
  <c r="P37" i="4" s="1"/>
  <c r="N33" i="4"/>
  <c r="P33" i="4"/>
  <c r="N29" i="4"/>
  <c r="P29" i="4"/>
  <c r="N25" i="4"/>
  <c r="P25" i="4"/>
  <c r="N21" i="4"/>
  <c r="P21" i="4" s="1"/>
  <c r="W9" i="4"/>
  <c r="W3" i="4"/>
  <c r="W13" i="4"/>
  <c r="W8" i="4"/>
  <c r="W2" i="4"/>
  <c r="G22" i="4"/>
  <c r="K22" i="4"/>
  <c r="W20" i="4"/>
  <c r="W15" i="4"/>
  <c r="N44" i="4"/>
  <c r="P44" i="4" s="1"/>
  <c r="N40" i="4"/>
  <c r="P40" i="4" s="1"/>
  <c r="N36" i="4"/>
  <c r="P36" i="4"/>
  <c r="N32" i="4"/>
  <c r="P32" i="4"/>
  <c r="N28" i="4"/>
  <c r="P28" i="4" s="1"/>
  <c r="N24" i="4"/>
  <c r="P24" i="4" s="1"/>
  <c r="W7" i="4"/>
  <c r="N43" i="4"/>
  <c r="P43" i="4"/>
  <c r="N39" i="4"/>
  <c r="P39" i="4"/>
  <c r="N35" i="4"/>
  <c r="P35" i="4"/>
  <c r="N31" i="4"/>
  <c r="P31" i="4"/>
  <c r="N27" i="4"/>
  <c r="P27" i="4" s="1"/>
  <c r="N23" i="4"/>
  <c r="P23" i="4"/>
  <c r="W5" i="4"/>
  <c r="W14" i="4"/>
  <c r="W11" i="4"/>
  <c r="W4" i="4"/>
  <c r="W16" i="4"/>
  <c r="N42" i="4"/>
  <c r="P42" i="4"/>
  <c r="N38" i="4"/>
  <c r="P38" i="4" s="1"/>
  <c r="N34" i="4"/>
  <c r="P34" i="4" s="1"/>
  <c r="N30" i="4"/>
  <c r="P30" i="4"/>
  <c r="N26" i="4"/>
  <c r="P26" i="4"/>
  <c r="K237" i="6"/>
  <c r="J176" i="6"/>
  <c r="J157" i="6"/>
  <c r="J19" i="6"/>
  <c r="G294" i="6"/>
  <c r="K294" i="6"/>
  <c r="N294" i="6"/>
  <c r="Q294" i="6"/>
  <c r="N285" i="6"/>
  <c r="Q285" i="6"/>
  <c r="G285" i="6"/>
  <c r="K285" i="6"/>
  <c r="G323" i="6"/>
  <c r="K323" i="6"/>
  <c r="N323" i="6"/>
  <c r="N326" i="6"/>
  <c r="Q326" i="6" s="1"/>
  <c r="G326" i="6"/>
  <c r="K326" i="6"/>
  <c r="E72" i="7"/>
  <c r="E64" i="7"/>
  <c r="E56" i="7"/>
  <c r="E48" i="7"/>
  <c r="E40" i="7"/>
  <c r="G328" i="6"/>
  <c r="K328" i="6"/>
  <c r="N328" i="6"/>
  <c r="Q328" i="6" s="1"/>
  <c r="G322" i="6"/>
  <c r="K322" i="6"/>
  <c r="N322" i="6"/>
  <c r="Q322" i="6"/>
  <c r="G317" i="6"/>
  <c r="K317" i="6"/>
  <c r="N317" i="6"/>
  <c r="E37" i="7"/>
  <c r="G282" i="6"/>
  <c r="K282" i="6"/>
  <c r="N282" i="6"/>
  <c r="Q282" i="6"/>
  <c r="G302" i="6"/>
  <c r="I302" i="6"/>
  <c r="N302" i="6"/>
  <c r="G321" i="6"/>
  <c r="K321" i="6"/>
  <c r="N321" i="6"/>
  <c r="Q321" i="6" s="1"/>
  <c r="N281" i="6"/>
  <c r="Q281" i="6" s="1"/>
  <c r="G281" i="6"/>
  <c r="K281" i="6"/>
  <c r="N292" i="6"/>
  <c r="G292" i="6"/>
  <c r="K292" i="6"/>
  <c r="E71" i="7"/>
  <c r="E63" i="7"/>
  <c r="E55" i="7"/>
  <c r="E47" i="7"/>
  <c r="E39" i="7"/>
  <c r="G277" i="6"/>
  <c r="N277" i="6"/>
  <c r="G184" i="6"/>
  <c r="J184" i="6"/>
  <c r="N184" i="6"/>
  <c r="Q184" i="6"/>
  <c r="G165" i="6"/>
  <c r="J165" i="6"/>
  <c r="N165" i="6"/>
  <c r="N296" i="6"/>
  <c r="Q296" i="6" s="1"/>
  <c r="G296" i="6"/>
  <c r="K296" i="6"/>
  <c r="N320" i="6"/>
  <c r="Q320" i="6" s="1"/>
  <c r="G320" i="6"/>
  <c r="K320" i="6"/>
  <c r="G330" i="6"/>
  <c r="K330" i="6"/>
  <c r="N330" i="6"/>
  <c r="Q330" i="6" s="1"/>
  <c r="E44" i="7"/>
  <c r="E36" i="7"/>
  <c r="G225" i="6"/>
  <c r="I225" i="6"/>
  <c r="N225" i="6"/>
  <c r="G172" i="6"/>
  <c r="J172" i="6"/>
  <c r="N172" i="6"/>
  <c r="G47" i="6"/>
  <c r="I47" i="6"/>
  <c r="N47" i="6"/>
  <c r="Q47" i="6"/>
  <c r="G305" i="6"/>
  <c r="K306" i="6"/>
  <c r="N305" i="6"/>
  <c r="Q305" i="6" s="1"/>
  <c r="G256" i="6"/>
  <c r="K256" i="6"/>
  <c r="N256" i="6"/>
  <c r="G181" i="6"/>
  <c r="J181" i="6"/>
  <c r="N181" i="6"/>
  <c r="G163" i="6"/>
  <c r="J163" i="6"/>
  <c r="N163" i="6"/>
  <c r="Q163" i="6"/>
  <c r="I299" i="6"/>
  <c r="N238" i="6"/>
  <c r="Q238" i="6" s="1"/>
  <c r="G238" i="6"/>
  <c r="K238" i="6"/>
  <c r="N178" i="6"/>
  <c r="Q178" i="6"/>
  <c r="G178" i="6"/>
  <c r="J178" i="6"/>
  <c r="N159" i="6"/>
  <c r="G159" i="6"/>
  <c r="J159" i="6"/>
  <c r="I290" i="6"/>
  <c r="G324" i="6"/>
  <c r="K324" i="6"/>
  <c r="N324" i="6"/>
  <c r="N329" i="6"/>
  <c r="Q329" i="6" s="1"/>
  <c r="N332" i="6"/>
  <c r="Q332" i="6"/>
  <c r="N336" i="6"/>
  <c r="Q336" i="6"/>
  <c r="N335" i="6"/>
  <c r="Q335" i="6"/>
  <c r="N333" i="6"/>
  <c r="Q333" i="6" s="1"/>
  <c r="N337" i="6"/>
  <c r="Q337" i="6"/>
  <c r="Q159" i="6"/>
  <c r="Q181" i="6"/>
  <c r="Q172" i="6"/>
  <c r="Q277" i="6"/>
  <c r="Q292" i="6"/>
  <c r="Q323" i="6"/>
  <c r="Q41" i="6"/>
  <c r="Q129" i="6"/>
  <c r="Q131" i="6"/>
  <c r="P22" i="4"/>
  <c r="Q89" i="6"/>
  <c r="K277" i="6"/>
  <c r="Q324" i="6"/>
  <c r="Q256" i="6"/>
  <c r="Q225" i="6"/>
  <c r="Q317" i="6"/>
  <c r="Q72" i="6"/>
  <c r="Q146" i="6"/>
  <c r="Q165" i="6"/>
  <c r="Q107" i="6"/>
  <c r="Q162" i="6"/>
  <c r="Q82" i="6"/>
  <c r="Q302" i="6"/>
  <c r="Q120" i="6"/>
  <c r="Q71" i="6"/>
  <c r="Q57" i="6"/>
  <c r="Q63" i="6"/>
  <c r="C12" i="4"/>
  <c r="D18" i="5"/>
  <c r="E18" i="5"/>
  <c r="C11" i="4"/>
  <c r="C18" i="5"/>
  <c r="D15" i="6" l="1"/>
  <c r="C19" i="6" s="1"/>
  <c r="G339" i="6"/>
  <c r="N339" i="6"/>
  <c r="Q339" i="6" s="1"/>
  <c r="D16" i="6"/>
  <c r="D19" i="6" s="1"/>
  <c r="N342" i="6"/>
  <c r="Q342" i="6" s="1"/>
  <c r="N341" i="6"/>
  <c r="Q341" i="6" s="1"/>
  <c r="N340" i="6"/>
  <c r="Q340" i="6" s="1"/>
  <c r="C15" i="4"/>
  <c r="C16" i="4"/>
  <c r="D18" i="4" s="1"/>
  <c r="G82" i="5"/>
  <c r="L82" i="5"/>
  <c r="K82" i="5"/>
  <c r="G58" i="5"/>
  <c r="L58" i="5"/>
  <c r="K58" i="5"/>
  <c r="I62" i="5"/>
  <c r="F62" i="5"/>
  <c r="H62" i="5"/>
  <c r="J62" i="5"/>
  <c r="K62" i="5"/>
  <c r="L62" i="5"/>
  <c r="E14" i="4"/>
  <c r="I78" i="5"/>
  <c r="F78" i="5"/>
  <c r="H78" i="5"/>
  <c r="J78" i="5"/>
  <c r="G78" i="5"/>
  <c r="K78" i="5"/>
  <c r="L78" i="5"/>
  <c r="J83" i="5"/>
  <c r="I83" i="5"/>
  <c r="J67" i="5"/>
  <c r="I67" i="5"/>
  <c r="J27" i="5"/>
  <c r="I27" i="5"/>
  <c r="N273" i="6"/>
  <c r="N33" i="6"/>
  <c r="N49" i="6"/>
  <c r="N55" i="6"/>
  <c r="N103" i="6"/>
  <c r="N141" i="6"/>
  <c r="N26" i="6"/>
  <c r="N38" i="6"/>
  <c r="N50" i="6"/>
  <c r="N84" i="6"/>
  <c r="N112" i="6"/>
  <c r="N205" i="6"/>
  <c r="N192" i="6"/>
  <c r="Q192" i="6" s="1"/>
  <c r="N222" i="6"/>
  <c r="Q222" i="6" s="1"/>
  <c r="N64" i="6"/>
  <c r="Q64" i="6" s="1"/>
  <c r="N45" i="6"/>
  <c r="Q45" i="6" s="1"/>
  <c r="N155" i="6"/>
  <c r="N183" i="6"/>
  <c r="Q183" i="6" s="1"/>
  <c r="N308" i="6"/>
  <c r="Q308" i="6" s="1"/>
  <c r="N312" i="6"/>
  <c r="Q312" i="6" s="1"/>
  <c r="N23" i="6"/>
  <c r="Q23" i="6" s="1"/>
  <c r="N279" i="6"/>
  <c r="Q279" i="6" s="1"/>
  <c r="N22" i="6"/>
  <c r="Q22" i="6" s="1"/>
  <c r="N286" i="6"/>
  <c r="Q286" i="6" s="1"/>
  <c r="N288" i="6"/>
  <c r="Q288" i="6" s="1"/>
  <c r="N78" i="6"/>
  <c r="Q78" i="6" s="1"/>
  <c r="N208" i="6"/>
  <c r="Q208" i="6" s="1"/>
  <c r="N104" i="6"/>
  <c r="Q104" i="6" s="1"/>
  <c r="N21" i="6"/>
  <c r="Q21" i="6" s="1"/>
  <c r="N85" i="6"/>
  <c r="Q85" i="6" s="1"/>
  <c r="N132" i="6"/>
  <c r="Q132" i="6" s="1"/>
  <c r="N69" i="6"/>
  <c r="Q69" i="6" s="1"/>
  <c r="N110" i="6"/>
  <c r="Q110" i="6" s="1"/>
  <c r="N96" i="6"/>
  <c r="Q96" i="6" s="1"/>
  <c r="N27" i="6"/>
  <c r="N43" i="6"/>
  <c r="N51" i="6"/>
  <c r="N91" i="6"/>
  <c r="N114" i="6"/>
  <c r="N206" i="6"/>
  <c r="N197" i="6"/>
  <c r="N338" i="6"/>
  <c r="Q338" i="6" s="1"/>
  <c r="J82" i="5"/>
  <c r="H82" i="5"/>
  <c r="J66" i="5"/>
  <c r="H66" i="5"/>
  <c r="G76" i="5"/>
  <c r="I71" i="5"/>
  <c r="F71" i="5"/>
  <c r="I55" i="5"/>
  <c r="F55" i="5"/>
  <c r="J49" i="5"/>
  <c r="I49" i="5"/>
  <c r="H49" i="5"/>
  <c r="F49" i="5"/>
  <c r="N325" i="6"/>
  <c r="Q325" i="6" s="1"/>
  <c r="K60" i="5"/>
  <c r="I70" i="5"/>
  <c r="F70" i="5"/>
  <c r="H70" i="5"/>
  <c r="H37" i="5"/>
  <c r="F37" i="5"/>
  <c r="J37" i="5"/>
  <c r="N167" i="6"/>
  <c r="Q167" i="6" s="1"/>
  <c r="J75" i="5"/>
  <c r="I75" i="5"/>
  <c r="J59" i="5"/>
  <c r="I59" i="5"/>
  <c r="N307" i="6"/>
  <c r="Q307" i="6" s="1"/>
  <c r="J74" i="5"/>
  <c r="H74" i="5"/>
  <c r="J58" i="5"/>
  <c r="H58" i="5"/>
  <c r="I79" i="5"/>
  <c r="F79" i="5"/>
  <c r="I63" i="5"/>
  <c r="F63" i="5"/>
  <c r="I46" i="5"/>
  <c r="F46" i="5"/>
  <c r="I41" i="5"/>
  <c r="J41" i="5"/>
  <c r="F41" i="5"/>
  <c r="I23" i="5"/>
  <c r="F23" i="5"/>
  <c r="N194" i="6"/>
  <c r="Q194" i="6" s="1"/>
  <c r="N175" i="6"/>
  <c r="Q175" i="6" s="1"/>
  <c r="I35" i="5"/>
  <c r="J31" i="5"/>
  <c r="H40" i="5"/>
  <c r="H35" i="5"/>
  <c r="H31" i="5"/>
  <c r="H26" i="5"/>
  <c r="J22" i="5"/>
  <c r="N35" i="6"/>
  <c r="Q35" i="6" s="1"/>
  <c r="N164" i="6"/>
  <c r="Q164" i="6" s="1"/>
  <c r="N53" i="6"/>
  <c r="Q53" i="6" s="1"/>
  <c r="N87" i="6"/>
  <c r="Q87" i="6" s="1"/>
  <c r="N74" i="6"/>
  <c r="Q74" i="6" s="1"/>
  <c r="N136" i="6"/>
  <c r="Q136" i="6" s="1"/>
  <c r="N32" i="6"/>
  <c r="Q32" i="6" s="1"/>
  <c r="N106" i="6"/>
  <c r="Q106" i="6" s="1"/>
  <c r="N98" i="6"/>
  <c r="Q98" i="6" s="1"/>
  <c r="N135" i="6"/>
  <c r="Q135" i="6" s="1"/>
  <c r="N75" i="6"/>
  <c r="Q75" i="6" s="1"/>
  <c r="N152" i="6"/>
  <c r="Q152" i="6" s="1"/>
  <c r="N185" i="6"/>
  <c r="Q185" i="6" s="1"/>
  <c r="N76" i="6"/>
  <c r="Q76" i="6" s="1"/>
  <c r="N58" i="6"/>
  <c r="Q58" i="6" s="1"/>
  <c r="N97" i="6"/>
  <c r="Q97" i="6" s="1"/>
  <c r="N147" i="6"/>
  <c r="Q147" i="6" s="1"/>
  <c r="N186" i="6"/>
  <c r="Q186" i="6" s="1"/>
  <c r="N188" i="6"/>
  <c r="Q188" i="6" s="1"/>
  <c r="N235" i="6"/>
  <c r="Q235" i="6" s="1"/>
  <c r="N231" i="6"/>
  <c r="Q231" i="6" s="1"/>
  <c r="N229" i="6"/>
  <c r="Q229" i="6" s="1"/>
  <c r="N246" i="6"/>
  <c r="Q246" i="6" s="1"/>
  <c r="N245" i="6"/>
  <c r="Q245" i="6" s="1"/>
  <c r="N252" i="6"/>
  <c r="Q252" i="6" s="1"/>
  <c r="N259" i="6"/>
  <c r="Q259" i="6" s="1"/>
  <c r="N239" i="6"/>
  <c r="Q239" i="6" s="1"/>
  <c r="N236" i="6"/>
  <c r="Q236" i="6" s="1"/>
  <c r="N173" i="6"/>
  <c r="Q173" i="6" s="1"/>
  <c r="N177" i="6"/>
  <c r="Q177" i="6" s="1"/>
  <c r="N182" i="6"/>
  <c r="Q182" i="6" s="1"/>
  <c r="N268" i="6"/>
  <c r="Q268" i="6" s="1"/>
  <c r="N25" i="6"/>
  <c r="Q25" i="6" s="1"/>
  <c r="N290" i="6"/>
  <c r="Q290" i="6" s="1"/>
  <c r="N108" i="6"/>
  <c r="Q108" i="6" s="1"/>
  <c r="N327" i="6"/>
  <c r="Q327" i="6" s="1"/>
  <c r="N331" i="6"/>
  <c r="Q331" i="6" s="1"/>
  <c r="F31" i="5"/>
  <c r="N196" i="6"/>
  <c r="Q196" i="6" s="1"/>
  <c r="N95" i="6"/>
  <c r="Q95" i="6" s="1"/>
  <c r="N138" i="6"/>
  <c r="Q138" i="6" s="1"/>
  <c r="N68" i="6"/>
  <c r="Q68" i="6" s="1"/>
  <c r="N204" i="6"/>
  <c r="Q204" i="6" s="1"/>
  <c r="N215" i="6"/>
  <c r="Q215" i="6" s="1"/>
  <c r="N150" i="6"/>
  <c r="Q150" i="6" s="1"/>
  <c r="N28" i="6"/>
  <c r="Q28" i="6" s="1"/>
  <c r="N48" i="6"/>
  <c r="Q48" i="6" s="1"/>
  <c r="N220" i="6"/>
  <c r="Q220" i="6" s="1"/>
  <c r="N216" i="6"/>
  <c r="Q216" i="6" s="1"/>
  <c r="N210" i="6"/>
  <c r="Q210" i="6" s="1"/>
  <c r="N59" i="6"/>
  <c r="Q59" i="6" s="1"/>
  <c r="N195" i="6"/>
  <c r="Q195" i="6" s="1"/>
  <c r="N221" i="6"/>
  <c r="Q221" i="6" s="1"/>
  <c r="N226" i="6"/>
  <c r="Q226" i="6" s="1"/>
  <c r="N228" i="6"/>
  <c r="Q228" i="6" s="1"/>
  <c r="N261" i="6"/>
  <c r="Q261" i="6" s="1"/>
  <c r="N244" i="6"/>
  <c r="Q244" i="6" s="1"/>
  <c r="N242" i="6"/>
  <c r="Q242" i="6" s="1"/>
  <c r="N241" i="6"/>
  <c r="Q241" i="6" s="1"/>
  <c r="N263" i="6"/>
  <c r="Q263" i="6" s="1"/>
  <c r="N260" i="6"/>
  <c r="Q260" i="6" s="1"/>
  <c r="N267" i="6"/>
  <c r="Q267" i="6" s="1"/>
  <c r="N170" i="6"/>
  <c r="Q170" i="6" s="1"/>
  <c r="N179" i="6"/>
  <c r="Q179" i="6" s="1"/>
  <c r="N269" i="6"/>
  <c r="Q269" i="6" s="1"/>
  <c r="N276" i="6"/>
  <c r="Q276" i="6" s="1"/>
  <c r="N224" i="6"/>
  <c r="Q224" i="6" s="1"/>
  <c r="F22" i="5"/>
  <c r="N36" i="6"/>
  <c r="Q36" i="6" s="1"/>
  <c r="N81" i="6"/>
  <c r="Q81" i="6" s="1"/>
  <c r="N30" i="6"/>
  <c r="Q30" i="6" s="1"/>
  <c r="N80" i="6"/>
  <c r="Q80" i="6" s="1"/>
  <c r="N213" i="6"/>
  <c r="Q213" i="6" s="1"/>
  <c r="N133" i="6"/>
  <c r="Q133" i="6" s="1"/>
  <c r="N193" i="6"/>
  <c r="Q193" i="6" s="1"/>
  <c r="N223" i="6"/>
  <c r="Q223" i="6" s="1"/>
  <c r="N145" i="6"/>
  <c r="Q145" i="6" s="1"/>
  <c r="N255" i="6"/>
  <c r="Q255" i="6" s="1"/>
  <c r="N79" i="6"/>
  <c r="Q79" i="6" s="1"/>
  <c r="N24" i="6"/>
  <c r="Q24" i="6" s="1"/>
  <c r="N280" i="6"/>
  <c r="Q280" i="6" s="1"/>
  <c r="N284" i="6"/>
  <c r="Q284" i="6" s="1"/>
  <c r="N295" i="6"/>
  <c r="Q295" i="6" s="1"/>
  <c r="N293" i="6"/>
  <c r="Q293" i="6" s="1"/>
  <c r="N309" i="6"/>
  <c r="Q309" i="6" s="1"/>
  <c r="N316" i="6"/>
  <c r="Q316" i="6" s="1"/>
  <c r="W12" i="4"/>
  <c r="N299" i="6"/>
  <c r="Q299" i="6" s="1"/>
  <c r="N289" i="6"/>
  <c r="Q289" i="6" s="1"/>
  <c r="N237" i="6"/>
  <c r="Q237" i="6" s="1"/>
  <c r="N169" i="6"/>
  <c r="Q169" i="6" s="1"/>
  <c r="N219" i="6"/>
  <c r="Q219" i="6" s="1"/>
  <c r="N90" i="6"/>
  <c r="Q90" i="6" s="1"/>
  <c r="N140" i="6"/>
  <c r="Q140" i="6" s="1"/>
  <c r="N211" i="6"/>
  <c r="Q211" i="6" s="1"/>
  <c r="N44" i="6"/>
  <c r="Q44" i="6" s="1"/>
  <c r="N190" i="6"/>
  <c r="Q190" i="6" s="1"/>
  <c r="N113" i="6"/>
  <c r="Q113" i="6" s="1"/>
  <c r="N128" i="6"/>
  <c r="Q128" i="6" s="1"/>
  <c r="N151" i="6"/>
  <c r="Q151" i="6" s="1"/>
  <c r="N61" i="6"/>
  <c r="Q61" i="6" s="1"/>
  <c r="N88" i="6"/>
  <c r="Q88" i="6" s="1"/>
  <c r="N37" i="6"/>
  <c r="Q37" i="6" s="1"/>
  <c r="N199" i="6"/>
  <c r="Q199" i="6" s="1"/>
  <c r="N122" i="6"/>
  <c r="Q122" i="6" s="1"/>
  <c r="N77" i="6"/>
  <c r="Q77" i="6" s="1"/>
  <c r="N29" i="6"/>
  <c r="Q29" i="6" s="1"/>
  <c r="N254" i="6"/>
  <c r="Q254" i="6" s="1"/>
  <c r="N209" i="6"/>
  <c r="Q209" i="6" s="1"/>
  <c r="N207" i="6"/>
  <c r="Q207" i="6" s="1"/>
  <c r="N250" i="6"/>
  <c r="Q250" i="6" s="1"/>
  <c r="N227" i="6"/>
  <c r="Q227" i="6" s="1"/>
  <c r="N233" i="6"/>
  <c r="Q233" i="6" s="1"/>
  <c r="N156" i="6"/>
  <c r="Q156" i="6" s="1"/>
  <c r="N243" i="6"/>
  <c r="Q243" i="6" s="1"/>
  <c r="N249" i="6"/>
  <c r="Q249" i="6" s="1"/>
  <c r="N262" i="6"/>
  <c r="Q262" i="6" s="1"/>
  <c r="N251" i="6"/>
  <c r="Q251" i="6" s="1"/>
  <c r="N258" i="6"/>
  <c r="Q258" i="6" s="1"/>
  <c r="N168" i="6"/>
  <c r="Q168" i="6" s="1"/>
  <c r="N257" i="6"/>
  <c r="Q257" i="6" s="1"/>
  <c r="N180" i="6"/>
  <c r="Q180" i="6" s="1"/>
  <c r="N271" i="6"/>
  <c r="Q271" i="6" s="1"/>
  <c r="W19" i="4"/>
  <c r="W10" i="4"/>
  <c r="N311" i="6"/>
  <c r="Q311" i="6" s="1"/>
  <c r="N304" i="6"/>
  <c r="Q304" i="6" s="1"/>
  <c r="N176" i="6"/>
  <c r="Q176" i="6" s="1"/>
  <c r="N319" i="6"/>
  <c r="Q319" i="6" s="1"/>
  <c r="N126" i="6"/>
  <c r="N187" i="6"/>
  <c r="Q187" i="6" s="1"/>
  <c r="N60" i="6"/>
  <c r="Q60" i="6" s="1"/>
  <c r="N94" i="6"/>
  <c r="Q94" i="6" s="1"/>
  <c r="N117" i="6"/>
  <c r="Q117" i="6" s="1"/>
  <c r="N56" i="6"/>
  <c r="Q56" i="6" s="1"/>
  <c r="N111" i="6"/>
  <c r="Q111" i="6" s="1"/>
  <c r="N125" i="6"/>
  <c r="Q125" i="6" s="1"/>
  <c r="N102" i="6"/>
  <c r="Q102" i="6" s="1"/>
  <c r="N67" i="6"/>
  <c r="Q67" i="6" s="1"/>
  <c r="N101" i="6"/>
  <c r="Q101" i="6" s="1"/>
  <c r="N124" i="6"/>
  <c r="Q124" i="6" s="1"/>
  <c r="N287" i="6"/>
  <c r="Q287" i="6" s="1"/>
  <c r="N283" i="6"/>
  <c r="Q283" i="6" s="1"/>
  <c r="N301" i="6"/>
  <c r="Q301" i="6" s="1"/>
  <c r="N300" i="6"/>
  <c r="Q300" i="6" s="1"/>
  <c r="N298" i="6"/>
  <c r="Q298" i="6" s="1"/>
  <c r="N314" i="6"/>
  <c r="Q314" i="6" s="1"/>
  <c r="N313" i="6"/>
  <c r="Q313" i="6" s="1"/>
  <c r="W18" i="4"/>
  <c r="N157" i="6"/>
  <c r="Q157" i="6" s="1"/>
  <c r="C11" i="6"/>
  <c r="C12" i="6"/>
  <c r="G18" i="5"/>
  <c r="F18" i="5"/>
  <c r="L18" i="5"/>
  <c r="I18" i="5"/>
  <c r="K18" i="5"/>
  <c r="H18" i="5"/>
  <c r="J18" i="5"/>
  <c r="C16" i="6" l="1"/>
  <c r="D18" i="6" s="1"/>
  <c r="M339" i="6"/>
  <c r="M340" i="6"/>
  <c r="M341" i="6"/>
  <c r="M342" i="6"/>
  <c r="M303" i="6"/>
  <c r="M278" i="6"/>
  <c r="M333" i="6"/>
  <c r="M316" i="6"/>
  <c r="M318" i="6"/>
  <c r="M242" i="6"/>
  <c r="M297" i="6"/>
  <c r="M331" i="6"/>
  <c r="M249" i="6"/>
  <c r="M175" i="6"/>
  <c r="M257" i="6"/>
  <c r="M311" i="6"/>
  <c r="M254" i="6"/>
  <c r="M285" i="6"/>
  <c r="M296" i="6"/>
  <c r="M237" i="6"/>
  <c r="M260" i="6"/>
  <c r="M313" i="6"/>
  <c r="M321" i="6"/>
  <c r="M229" i="6"/>
  <c r="M329" i="6"/>
  <c r="M286" i="6"/>
  <c r="M328" i="6"/>
  <c r="M309" i="6"/>
  <c r="M159" i="6"/>
  <c r="M244" i="6"/>
  <c r="M276" i="6"/>
  <c r="M194" i="6"/>
  <c r="M243" i="6"/>
  <c r="M289" i="6"/>
  <c r="M251" i="6"/>
  <c r="M338" i="6"/>
  <c r="M304" i="6"/>
  <c r="M280" i="6"/>
  <c r="M306" i="6"/>
  <c r="M287" i="6"/>
  <c r="M290" i="6"/>
  <c r="M247" i="6"/>
  <c r="M335" i="6"/>
  <c r="M231" i="6"/>
  <c r="M330" i="6"/>
  <c r="M288" i="6"/>
  <c r="M323" i="6"/>
  <c r="M300" i="6"/>
  <c r="M178" i="6"/>
  <c r="M261" i="6"/>
  <c r="M267" i="6"/>
  <c r="M284" i="6"/>
  <c r="M227" i="6"/>
  <c r="M236" i="6"/>
  <c r="M246" i="6"/>
  <c r="M270" i="6"/>
  <c r="M282" i="6"/>
  <c r="M279" i="6"/>
  <c r="M302" i="6"/>
  <c r="M240" i="6"/>
  <c r="M305" i="6"/>
  <c r="M274" i="6"/>
  <c r="M317" i="6"/>
  <c r="M235" i="6"/>
  <c r="M324" i="6"/>
  <c r="M239" i="6"/>
  <c r="M47" i="6"/>
  <c r="M301" i="6"/>
  <c r="M292" i="6"/>
  <c r="M226" i="6"/>
  <c r="M263" i="6"/>
  <c r="M265" i="6"/>
  <c r="M293" i="6"/>
  <c r="M250" i="6"/>
  <c r="M221" i="6"/>
  <c r="M167" i="6"/>
  <c r="M334" i="6"/>
  <c r="M315" i="6"/>
  <c r="M325" i="6"/>
  <c r="M248" i="6"/>
  <c r="M336" i="6"/>
  <c r="M255" i="6"/>
  <c r="M320" i="6"/>
  <c r="M223" i="6"/>
  <c r="M165" i="6"/>
  <c r="M259" i="6"/>
  <c r="M225" i="6"/>
  <c r="M162" i="6"/>
  <c r="M172" i="6"/>
  <c r="M184" i="6"/>
  <c r="M157" i="6"/>
  <c r="M238" i="6"/>
  <c r="M275" i="6"/>
  <c r="M322" i="6"/>
  <c r="M281" i="6"/>
  <c r="M283" i="6"/>
  <c r="M319" i="6"/>
  <c r="M310" i="6"/>
  <c r="M163" i="6"/>
  <c r="M253" i="6"/>
  <c r="M332" i="6"/>
  <c r="M273" i="6"/>
  <c r="M307" i="6"/>
  <c r="M308" i="6"/>
  <c r="M277" i="6"/>
  <c r="M245" i="6"/>
  <c r="M294" i="6"/>
  <c r="M234" i="6"/>
  <c r="C15" i="6"/>
  <c r="C18" i="6" s="1"/>
  <c r="M169" i="6"/>
  <c r="M269" i="6"/>
  <c r="M176" i="6"/>
  <c r="M312" i="6"/>
  <c r="M337" i="6"/>
  <c r="M272" i="6"/>
  <c r="M326" i="6"/>
  <c r="M241" i="6"/>
  <c r="M314" i="6"/>
  <c r="M299" i="6"/>
  <c r="M262" i="6"/>
  <c r="M108" i="6"/>
  <c r="M271" i="6"/>
  <c r="M256" i="6"/>
  <c r="M230" i="6"/>
  <c r="M224" i="6"/>
  <c r="M266" i="6"/>
  <c r="M232" i="6"/>
  <c r="M258" i="6"/>
  <c r="M233" i="6"/>
  <c r="M291" i="6"/>
  <c r="M181" i="6"/>
  <c r="M264" i="6"/>
  <c r="M327" i="6"/>
  <c r="M298" i="6"/>
  <c r="M295" i="6"/>
  <c r="M268" i="6"/>
  <c r="M252" i="6"/>
  <c r="M228" i="6"/>
  <c r="K339" i="6"/>
  <c r="O4" i="5"/>
  <c r="O1" i="5"/>
  <c r="O6" i="5"/>
  <c r="O5" i="5"/>
  <c r="O3" i="5"/>
  <c r="O2" i="5"/>
  <c r="Q19" i="6"/>
  <c r="E14" i="6"/>
  <c r="F18" i="4"/>
  <c r="F19" i="4" s="1"/>
  <c r="C18" i="4"/>
  <c r="F18" i="6" l="1"/>
  <c r="F19" i="6" s="1"/>
  <c r="P47" i="5"/>
  <c r="P37" i="5"/>
  <c r="P40" i="5"/>
  <c r="P116" i="5"/>
  <c r="P180" i="5"/>
  <c r="P244" i="5"/>
  <c r="P62" i="5"/>
  <c r="P133" i="5"/>
  <c r="P197" i="5"/>
  <c r="P261" i="5"/>
  <c r="P84" i="5"/>
  <c r="P150" i="5"/>
  <c r="P214" i="5"/>
  <c r="P278" i="5"/>
  <c r="P96" i="5"/>
  <c r="P160" i="5"/>
  <c r="P224" i="5"/>
  <c r="P35" i="5"/>
  <c r="P113" i="5"/>
  <c r="P177" i="5"/>
  <c r="P241" i="5"/>
  <c r="P58" i="5"/>
  <c r="P55" i="5"/>
  <c r="P45" i="5"/>
  <c r="P50" i="5"/>
  <c r="P124" i="5"/>
  <c r="P188" i="5"/>
  <c r="P252" i="5"/>
  <c r="P73" i="5"/>
  <c r="P141" i="5"/>
  <c r="P205" i="5"/>
  <c r="P269" i="5"/>
  <c r="P94" i="5"/>
  <c r="P158" i="5"/>
  <c r="P222" i="5"/>
  <c r="P24" i="5"/>
  <c r="P104" i="5"/>
  <c r="P168" i="5"/>
  <c r="P63" i="5"/>
  <c r="P53" i="5"/>
  <c r="P60" i="5"/>
  <c r="P132" i="5"/>
  <c r="P196" i="5"/>
  <c r="P260" i="5"/>
  <c r="P83" i="5"/>
  <c r="P149" i="5"/>
  <c r="P213" i="5"/>
  <c r="P277" i="5"/>
  <c r="P102" i="5"/>
  <c r="P166" i="5"/>
  <c r="P230" i="5"/>
  <c r="P34" i="5"/>
  <c r="P112" i="5"/>
  <c r="P176" i="5"/>
  <c r="P240" i="5"/>
  <c r="P57" i="5"/>
  <c r="P129" i="5"/>
  <c r="P193" i="5"/>
  <c r="P257" i="5"/>
  <c r="P80" i="5"/>
  <c r="P146" i="5"/>
  <c r="P210" i="5"/>
  <c r="P274" i="5"/>
  <c r="P79" i="5"/>
  <c r="P69" i="5"/>
  <c r="P82" i="5"/>
  <c r="P148" i="5"/>
  <c r="P212" i="5"/>
  <c r="P276" i="5"/>
  <c r="P101" i="5"/>
  <c r="P165" i="5"/>
  <c r="P229" i="5"/>
  <c r="P42" i="5"/>
  <c r="P118" i="5"/>
  <c r="P182" i="5"/>
  <c r="P246" i="5"/>
  <c r="P56" i="5"/>
  <c r="P128" i="5"/>
  <c r="P192" i="5"/>
  <c r="P256" i="5"/>
  <c r="P78" i="5"/>
  <c r="P145" i="5"/>
  <c r="P209" i="5"/>
  <c r="P273" i="5"/>
  <c r="P31" i="5"/>
  <c r="P21" i="5"/>
  <c r="P85" i="5"/>
  <c r="P100" i="5"/>
  <c r="P164" i="5"/>
  <c r="P228" i="5"/>
  <c r="P41" i="5"/>
  <c r="P117" i="5"/>
  <c r="P181" i="5"/>
  <c r="P245" i="5"/>
  <c r="P64" i="5"/>
  <c r="P134" i="5"/>
  <c r="P198" i="5"/>
  <c r="P262" i="5"/>
  <c r="P76" i="5"/>
  <c r="P144" i="5"/>
  <c r="P208" i="5"/>
  <c r="P23" i="5"/>
  <c r="P72" i="5"/>
  <c r="P236" i="5"/>
  <c r="P173" i="5"/>
  <c r="P110" i="5"/>
  <c r="P270" i="5"/>
  <c r="P200" i="5"/>
  <c r="P67" i="5"/>
  <c r="P169" i="5"/>
  <c r="P26" i="5"/>
  <c r="P122" i="5"/>
  <c r="P194" i="5"/>
  <c r="P266" i="5"/>
  <c r="P263" i="5"/>
  <c r="P107" i="5"/>
  <c r="P295" i="5"/>
  <c r="P239" i="5"/>
  <c r="P115" i="5"/>
  <c r="P301" i="5"/>
  <c r="P151" i="5"/>
  <c r="P127" i="5"/>
  <c r="P306" i="5"/>
  <c r="P131" i="5"/>
  <c r="P305" i="5"/>
  <c r="P319" i="5"/>
  <c r="P323" i="5"/>
  <c r="P187" i="5"/>
  <c r="P39" i="5"/>
  <c r="P92" i="5"/>
  <c r="P268" i="5"/>
  <c r="P189" i="5"/>
  <c r="P126" i="5"/>
  <c r="P44" i="5"/>
  <c r="P216" i="5"/>
  <c r="P89" i="5"/>
  <c r="P185" i="5"/>
  <c r="P36" i="5"/>
  <c r="P130" i="5"/>
  <c r="P202" i="5"/>
  <c r="P22" i="5"/>
  <c r="P280" i="5"/>
  <c r="P139" i="5"/>
  <c r="P303" i="5"/>
  <c r="P271" i="5"/>
  <c r="P147" i="5"/>
  <c r="P309" i="5"/>
  <c r="P183" i="5"/>
  <c r="P159" i="5"/>
  <c r="P314" i="5"/>
  <c r="P163" i="5"/>
  <c r="P313" i="5"/>
  <c r="P91" i="5"/>
  <c r="P324" i="5"/>
  <c r="P307" i="5"/>
  <c r="P71" i="5"/>
  <c r="P108" i="5"/>
  <c r="P30" i="5"/>
  <c r="P221" i="5"/>
  <c r="P142" i="5"/>
  <c r="P66" i="5"/>
  <c r="P232" i="5"/>
  <c r="P97" i="5"/>
  <c r="P201" i="5"/>
  <c r="P48" i="5"/>
  <c r="P138" i="5"/>
  <c r="P218" i="5"/>
  <c r="P65" i="5"/>
  <c r="P288" i="5"/>
  <c r="P171" i="5"/>
  <c r="P33" i="5"/>
  <c r="P286" i="5"/>
  <c r="P179" i="5"/>
  <c r="P317" i="5"/>
  <c r="P215" i="5"/>
  <c r="P191" i="5"/>
  <c r="P322" i="5"/>
  <c r="P195" i="5"/>
  <c r="P321" i="5"/>
  <c r="P283" i="5"/>
  <c r="P327" i="5"/>
  <c r="P219" i="5"/>
  <c r="P87" i="5"/>
  <c r="P140" i="5"/>
  <c r="P51" i="5"/>
  <c r="P237" i="5"/>
  <c r="P174" i="5"/>
  <c r="P88" i="5"/>
  <c r="P248" i="5"/>
  <c r="P105" i="5"/>
  <c r="P217" i="5"/>
  <c r="P68" i="5"/>
  <c r="P154" i="5"/>
  <c r="P226" i="5"/>
  <c r="P103" i="5"/>
  <c r="P296" i="5"/>
  <c r="P203" i="5"/>
  <c r="P75" i="5"/>
  <c r="P294" i="5"/>
  <c r="P211" i="5"/>
  <c r="P325" i="5"/>
  <c r="P247" i="5"/>
  <c r="P223" i="5"/>
  <c r="P330" i="5"/>
  <c r="P227" i="5"/>
  <c r="P329" i="5"/>
  <c r="P300" i="5"/>
  <c r="P331" i="5"/>
  <c r="P251" i="5"/>
  <c r="P29" i="5"/>
  <c r="P156" i="5"/>
  <c r="P93" i="5"/>
  <c r="P253" i="5"/>
  <c r="P190" i="5"/>
  <c r="P120" i="5"/>
  <c r="P264" i="5"/>
  <c r="P121" i="5"/>
  <c r="P225" i="5"/>
  <c r="P90" i="5"/>
  <c r="P162" i="5"/>
  <c r="P234" i="5"/>
  <c r="P135" i="5"/>
  <c r="P304" i="5"/>
  <c r="P235" i="5"/>
  <c r="P111" i="5"/>
  <c r="P302" i="5"/>
  <c r="P243" i="5"/>
  <c r="P333" i="5"/>
  <c r="P284" i="5"/>
  <c r="P255" i="5"/>
  <c r="P320" i="5"/>
  <c r="P259" i="5"/>
  <c r="P318" i="5"/>
  <c r="P326" i="5"/>
  <c r="P155" i="5"/>
  <c r="P61" i="5"/>
  <c r="P172" i="5"/>
  <c r="P109" i="5"/>
  <c r="P32" i="5"/>
  <c r="P206" i="5"/>
  <c r="P136" i="5"/>
  <c r="P272" i="5"/>
  <c r="P137" i="5"/>
  <c r="P233" i="5"/>
  <c r="P98" i="5"/>
  <c r="P170" i="5"/>
  <c r="P242" i="5"/>
  <c r="P167" i="5"/>
  <c r="P312" i="5"/>
  <c r="P267" i="5"/>
  <c r="P143" i="5"/>
  <c r="P310" i="5"/>
  <c r="P275" i="5"/>
  <c r="P43" i="5"/>
  <c r="P292" i="5"/>
  <c r="P282" i="5"/>
  <c r="P328" i="5"/>
  <c r="P281" i="5"/>
  <c r="P49" i="5"/>
  <c r="P123" i="5"/>
  <c r="P299" i="5"/>
  <c r="P77" i="5"/>
  <c r="P204" i="5"/>
  <c r="P125" i="5"/>
  <c r="P52" i="5"/>
  <c r="P238" i="5"/>
  <c r="P152" i="5"/>
  <c r="P25" i="5"/>
  <c r="P153" i="5"/>
  <c r="P249" i="5"/>
  <c r="P106" i="5"/>
  <c r="P178" i="5"/>
  <c r="P250" i="5"/>
  <c r="P199" i="5"/>
  <c r="P27" i="5"/>
  <c r="P279" i="5"/>
  <c r="P175" i="5"/>
  <c r="P38" i="5"/>
  <c r="P285" i="5"/>
  <c r="P86" i="5"/>
  <c r="P54" i="5"/>
  <c r="P290" i="5"/>
  <c r="P59" i="5"/>
  <c r="P289" i="5"/>
  <c r="P315" i="5"/>
  <c r="P291" i="5"/>
  <c r="P332" i="5"/>
  <c r="P161" i="5"/>
  <c r="P207" i="5"/>
  <c r="P316" i="5"/>
  <c r="P28" i="5"/>
  <c r="P265" i="5"/>
  <c r="P81" i="5"/>
  <c r="P308" i="5"/>
  <c r="P220" i="5"/>
  <c r="P114" i="5"/>
  <c r="P293" i="5"/>
  <c r="P311" i="5"/>
  <c r="P157" i="5"/>
  <c r="P186" i="5"/>
  <c r="P119" i="5"/>
  <c r="P74" i="5"/>
  <c r="P258" i="5"/>
  <c r="P95" i="5"/>
  <c r="P254" i="5"/>
  <c r="P231" i="5"/>
  <c r="P298" i="5"/>
  <c r="P184" i="5"/>
  <c r="P70" i="5"/>
  <c r="P99" i="5"/>
  <c r="P287" i="5"/>
  <c r="P297" i="5"/>
  <c r="P46" i="5"/>
  <c r="Q68" i="5"/>
  <c r="Q132" i="5"/>
  <c r="Q61" i="5"/>
  <c r="Q125" i="5"/>
  <c r="Q189" i="5"/>
  <c r="Q22" i="5"/>
  <c r="Q86" i="5"/>
  <c r="Q150" i="5"/>
  <c r="Q72" i="5"/>
  <c r="Q136" i="5"/>
  <c r="Q57" i="5"/>
  <c r="Q121" i="5"/>
  <c r="Q185" i="5"/>
  <c r="Q249" i="5"/>
  <c r="Q82" i="5"/>
  <c r="Q146" i="5"/>
  <c r="Q188" i="5"/>
  <c r="Q268" i="5"/>
  <c r="Q329" i="5"/>
  <c r="Q190" i="5"/>
  <c r="Q269" i="5"/>
  <c r="Q131" i="5"/>
  <c r="Q234" i="5"/>
  <c r="Q295" i="5"/>
  <c r="Q182" i="5"/>
  <c r="Q263" i="5"/>
  <c r="Q43" i="5"/>
  <c r="Q204" i="5"/>
  <c r="Q285" i="5"/>
  <c r="Q186" i="5"/>
  <c r="Q266" i="5"/>
  <c r="Q331" i="5"/>
  <c r="Q187" i="5"/>
  <c r="Q267" i="5"/>
  <c r="Q330" i="5"/>
  <c r="Q292" i="5"/>
  <c r="Q300" i="5"/>
  <c r="Q308" i="5"/>
  <c r="Q174" i="5"/>
  <c r="Q76" i="5"/>
  <c r="Q140" i="5"/>
  <c r="Q69" i="5"/>
  <c r="Q133" i="5"/>
  <c r="Q197" i="5"/>
  <c r="Q30" i="5"/>
  <c r="Q94" i="5"/>
  <c r="Q158" i="5"/>
  <c r="Q80" i="5"/>
  <c r="Q144" i="5"/>
  <c r="Q65" i="5"/>
  <c r="Q129" i="5"/>
  <c r="Q193" i="5"/>
  <c r="Q26" i="5"/>
  <c r="Q90" i="5"/>
  <c r="Q27" i="5"/>
  <c r="Q199" i="5"/>
  <c r="Q276" i="5"/>
  <c r="Q31" i="5"/>
  <c r="Q200" i="5"/>
  <c r="Q277" i="5"/>
  <c r="Q156" i="5"/>
  <c r="Q244" i="5"/>
  <c r="Q303" i="5"/>
  <c r="Q192" i="5"/>
  <c r="Q271" i="5"/>
  <c r="Q84" i="5"/>
  <c r="Q148" i="5"/>
  <c r="Q77" i="5"/>
  <c r="Q141" i="5"/>
  <c r="Q205" i="5"/>
  <c r="Q38" i="5"/>
  <c r="Q102" i="5"/>
  <c r="Q24" i="5"/>
  <c r="Q88" i="5"/>
  <c r="Q152" i="5"/>
  <c r="Q73" i="5"/>
  <c r="Q137" i="5"/>
  <c r="Q201" i="5"/>
  <c r="Q34" i="5"/>
  <c r="Q98" i="5"/>
  <c r="Q59" i="5"/>
  <c r="Q210" i="5"/>
  <c r="Q281" i="5"/>
  <c r="Q63" i="5"/>
  <c r="Q211" i="5"/>
  <c r="Q280" i="5"/>
  <c r="Q170" i="5"/>
  <c r="Q254" i="5"/>
  <c r="Q39" i="5"/>
  <c r="Q203" i="5"/>
  <c r="Q286" i="5"/>
  <c r="Q28" i="5"/>
  <c r="Q92" i="5"/>
  <c r="Q21" i="5"/>
  <c r="Q85" i="5"/>
  <c r="Q149" i="5"/>
  <c r="Q213" i="5"/>
  <c r="Q46" i="5"/>
  <c r="Q110" i="5"/>
  <c r="Q32" i="5"/>
  <c r="Q96" i="5"/>
  <c r="Q160" i="5"/>
  <c r="Q81" i="5"/>
  <c r="Q145" i="5"/>
  <c r="Q209" i="5"/>
  <c r="Q42" i="5"/>
  <c r="Q106" i="5"/>
  <c r="Q91" i="5"/>
  <c r="Q220" i="5"/>
  <c r="Q289" i="5"/>
  <c r="Q95" i="5"/>
  <c r="Q222" i="5"/>
  <c r="Q288" i="5"/>
  <c r="Q180" i="5"/>
  <c r="Q262" i="5"/>
  <c r="Q71" i="5"/>
  <c r="Q214" i="5"/>
  <c r="Q36" i="5"/>
  <c r="Q100" i="5"/>
  <c r="Q29" i="5"/>
  <c r="Q93" i="5"/>
  <c r="Q157" i="5"/>
  <c r="Q221" i="5"/>
  <c r="Q54" i="5"/>
  <c r="Q118" i="5"/>
  <c r="Q40" i="5"/>
  <c r="Q104" i="5"/>
  <c r="Q25" i="5"/>
  <c r="Q89" i="5"/>
  <c r="Q153" i="5"/>
  <c r="Q217" i="5"/>
  <c r="Q50" i="5"/>
  <c r="Q114" i="5"/>
  <c r="Q123" i="5"/>
  <c r="Q231" i="5"/>
  <c r="Q297" i="5"/>
  <c r="Q127" i="5"/>
  <c r="Q232" i="5"/>
  <c r="Q296" i="5"/>
  <c r="Q191" i="5"/>
  <c r="Q270" i="5"/>
  <c r="Q103" i="5"/>
  <c r="Q224" i="5"/>
  <c r="Q302" i="5"/>
  <c r="Q162" i="5"/>
  <c r="Q247" i="5"/>
  <c r="Q115" i="5"/>
  <c r="Q228" i="5"/>
  <c r="Q299" i="5"/>
  <c r="Q119" i="5"/>
  <c r="Q230" i="5"/>
  <c r="Q298" i="5"/>
  <c r="Q284" i="5"/>
  <c r="Q316" i="5"/>
  <c r="Q332" i="5"/>
  <c r="Q184" i="5"/>
  <c r="Q52" i="5"/>
  <c r="Q116" i="5"/>
  <c r="Q45" i="5"/>
  <c r="Q109" i="5"/>
  <c r="Q173" i="5"/>
  <c r="Q237" i="5"/>
  <c r="Q70" i="5"/>
  <c r="Q134" i="5"/>
  <c r="Q56" i="5"/>
  <c r="Q120" i="5"/>
  <c r="Q41" i="5"/>
  <c r="Q105" i="5"/>
  <c r="Q169" i="5"/>
  <c r="Q233" i="5"/>
  <c r="Q66" i="5"/>
  <c r="Q130" i="5"/>
  <c r="Q167" i="5"/>
  <c r="Q252" i="5"/>
  <c r="Q313" i="5"/>
  <c r="Q168" i="5"/>
  <c r="Q253" i="5"/>
  <c r="Q67" i="5"/>
  <c r="Q212" i="5"/>
  <c r="Q279" i="5"/>
  <c r="Q60" i="5"/>
  <c r="Q181" i="5"/>
  <c r="Q64" i="5"/>
  <c r="Q177" i="5"/>
  <c r="Q178" i="5"/>
  <c r="Q261" i="5"/>
  <c r="Q159" i="5"/>
  <c r="Q326" i="5"/>
  <c r="Q226" i="5"/>
  <c r="Q147" i="5"/>
  <c r="Q258" i="5"/>
  <c r="Q55" i="5"/>
  <c r="Q240" i="5"/>
  <c r="Q322" i="5"/>
  <c r="Q79" i="5"/>
  <c r="Q312" i="5"/>
  <c r="Q265" i="5"/>
  <c r="Q108" i="5"/>
  <c r="Q229" i="5"/>
  <c r="Q112" i="5"/>
  <c r="Q225" i="5"/>
  <c r="Q242" i="5"/>
  <c r="Q35" i="5"/>
  <c r="Q171" i="5"/>
  <c r="Q75" i="5"/>
  <c r="Q236" i="5"/>
  <c r="Q164" i="5"/>
  <c r="Q274" i="5"/>
  <c r="Q87" i="5"/>
  <c r="Q251" i="5"/>
  <c r="Q304" i="5"/>
  <c r="Q216" i="5"/>
  <c r="Q143" i="5"/>
  <c r="Q257" i="5"/>
  <c r="Q124" i="5"/>
  <c r="Q245" i="5"/>
  <c r="Q128" i="5"/>
  <c r="Q241" i="5"/>
  <c r="Q260" i="5"/>
  <c r="Q99" i="5"/>
  <c r="Q235" i="5"/>
  <c r="Q107" i="5"/>
  <c r="Q256" i="5"/>
  <c r="Q175" i="5"/>
  <c r="Q283" i="5"/>
  <c r="Q151" i="5"/>
  <c r="Q259" i="5"/>
  <c r="Q195" i="5"/>
  <c r="Q319" i="5"/>
  <c r="Q238" i="5"/>
  <c r="Q325" i="5"/>
  <c r="Q37" i="5"/>
  <c r="Q62" i="5"/>
  <c r="Q33" i="5"/>
  <c r="Q58" i="5"/>
  <c r="Q305" i="5"/>
  <c r="Q202" i="5"/>
  <c r="Q246" i="5"/>
  <c r="Q139" i="5"/>
  <c r="Q264" i="5"/>
  <c r="Q196" i="5"/>
  <c r="Q291" i="5"/>
  <c r="Q166" i="5"/>
  <c r="Q275" i="5"/>
  <c r="Q273" i="5"/>
  <c r="Q111" i="5"/>
  <c r="Q309" i="5"/>
  <c r="Q333" i="5"/>
  <c r="Q53" i="5"/>
  <c r="Q78" i="5"/>
  <c r="Q49" i="5"/>
  <c r="Q74" i="5"/>
  <c r="Q321" i="5"/>
  <c r="Q223" i="5"/>
  <c r="Q255" i="5"/>
  <c r="Q172" i="5"/>
  <c r="Q272" i="5"/>
  <c r="Q207" i="5"/>
  <c r="Q307" i="5"/>
  <c r="Q176" i="5"/>
  <c r="Q282" i="5"/>
  <c r="Q311" i="5"/>
  <c r="Q227" i="5"/>
  <c r="Q317" i="5"/>
  <c r="Q101" i="5"/>
  <c r="Q126" i="5"/>
  <c r="Q97" i="5"/>
  <c r="Q122" i="5"/>
  <c r="Q155" i="5"/>
  <c r="Q278" i="5"/>
  <c r="Q294" i="5"/>
  <c r="Q183" i="5"/>
  <c r="Q293" i="5"/>
  <c r="Q218" i="5"/>
  <c r="Q315" i="5"/>
  <c r="Q198" i="5"/>
  <c r="Q290" i="5"/>
  <c r="Q47" i="5"/>
  <c r="Q301" i="5"/>
  <c r="Q327" i="5"/>
  <c r="Q117" i="5"/>
  <c r="Q142" i="5"/>
  <c r="Q113" i="5"/>
  <c r="Q138" i="5"/>
  <c r="Q179" i="5"/>
  <c r="Q287" i="5"/>
  <c r="Q310" i="5"/>
  <c r="Q194" i="5"/>
  <c r="Q51" i="5"/>
  <c r="Q239" i="5"/>
  <c r="Q323" i="5"/>
  <c r="Q208" i="5"/>
  <c r="Q306" i="5"/>
  <c r="Q206" i="5"/>
  <c r="Q328" i="5"/>
  <c r="Q163" i="5"/>
  <c r="Q135" i="5"/>
  <c r="Q320" i="5"/>
  <c r="Q318" i="5"/>
  <c r="Q324" i="5"/>
  <c r="Q44" i="5"/>
  <c r="Q215" i="5"/>
  <c r="Q248" i="5"/>
  <c r="Q165" i="5"/>
  <c r="Q83" i="5"/>
  <c r="Q48" i="5"/>
  <c r="Q250" i="5"/>
  <c r="Q161" i="5"/>
  <c r="Q23" i="5"/>
  <c r="Q154" i="5"/>
  <c r="Q219" i="5"/>
  <c r="Q243" i="5"/>
  <c r="Q314" i="5"/>
  <c r="O46" i="5"/>
  <c r="O110" i="5"/>
  <c r="O78" i="5"/>
  <c r="O142" i="5"/>
  <c r="O62" i="5"/>
  <c r="O150" i="5"/>
  <c r="O71" i="5"/>
  <c r="O135" i="5"/>
  <c r="O199" i="5"/>
  <c r="O263" i="5"/>
  <c r="O73" i="5"/>
  <c r="O137" i="5"/>
  <c r="O201" i="5"/>
  <c r="O58" i="5"/>
  <c r="O122" i="5"/>
  <c r="O186" i="5"/>
  <c r="O43" i="5"/>
  <c r="O107" i="5"/>
  <c r="O21" i="5"/>
  <c r="O85" i="5"/>
  <c r="O149" i="5"/>
  <c r="O213" i="5"/>
  <c r="O277" i="5"/>
  <c r="O132" i="5"/>
  <c r="O260" i="5"/>
  <c r="O198" i="5"/>
  <c r="O76" i="5"/>
  <c r="O242" i="5"/>
  <c r="O52" i="5"/>
  <c r="O234" i="5"/>
  <c r="O120" i="5"/>
  <c r="O257" i="5"/>
  <c r="O176" i="5"/>
  <c r="O187" i="5"/>
  <c r="O249" i="5"/>
  <c r="O309" i="5"/>
  <c r="O324" i="5"/>
  <c r="O233" i="5"/>
  <c r="O329" i="5"/>
  <c r="O304" i="5"/>
  <c r="O323" i="5"/>
  <c r="O160" i="5"/>
  <c r="O318" i="5"/>
  <c r="O70" i="5"/>
  <c r="O158" i="5"/>
  <c r="O79" i="5"/>
  <c r="O143" i="5"/>
  <c r="O207" i="5"/>
  <c r="O271" i="5"/>
  <c r="O81" i="5"/>
  <c r="O145" i="5"/>
  <c r="O209" i="5"/>
  <c r="O66" i="5"/>
  <c r="O130" i="5"/>
  <c r="O194" i="5"/>
  <c r="O51" i="5"/>
  <c r="O115" i="5"/>
  <c r="O29" i="5"/>
  <c r="O93" i="5"/>
  <c r="O157" i="5"/>
  <c r="O221" i="5"/>
  <c r="O32" i="5"/>
  <c r="O164" i="5"/>
  <c r="O272" i="5"/>
  <c r="O214" i="5"/>
  <c r="O108" i="5"/>
  <c r="O252" i="5"/>
  <c r="O84" i="5"/>
  <c r="O244" i="5"/>
  <c r="O152" i="5"/>
  <c r="O267" i="5"/>
  <c r="O192" i="5"/>
  <c r="O243" i="5"/>
  <c r="O286" i="5"/>
  <c r="O211" i="5"/>
  <c r="O332" i="5"/>
  <c r="O275" i="5"/>
  <c r="O327" i="5"/>
  <c r="O312" i="5"/>
  <c r="O317" i="5"/>
  <c r="O290" i="5"/>
  <c r="O86" i="5"/>
  <c r="O23" i="5"/>
  <c r="O87" i="5"/>
  <c r="O151" i="5"/>
  <c r="O215" i="5"/>
  <c r="O25" i="5"/>
  <c r="O89" i="5"/>
  <c r="O153" i="5"/>
  <c r="O217" i="5"/>
  <c r="O74" i="5"/>
  <c r="O138" i="5"/>
  <c r="O202" i="5"/>
  <c r="O59" i="5"/>
  <c r="O123" i="5"/>
  <c r="O37" i="5"/>
  <c r="O101" i="5"/>
  <c r="O165" i="5"/>
  <c r="O229" i="5"/>
  <c r="O64" i="5"/>
  <c r="O180" i="5"/>
  <c r="O40" i="5"/>
  <c r="O230" i="5"/>
  <c r="O140" i="5"/>
  <c r="O264" i="5"/>
  <c r="O116" i="5"/>
  <c r="O256" i="5"/>
  <c r="O174" i="5"/>
  <c r="O278" i="5"/>
  <c r="O208" i="5"/>
  <c r="O279" i="5"/>
  <c r="O294" i="5"/>
  <c r="O259" i="5"/>
  <c r="O219" i="5"/>
  <c r="O281" i="5"/>
  <c r="O302" i="5"/>
  <c r="O320" i="5"/>
  <c r="O322" i="5"/>
  <c r="O325" i="5"/>
  <c r="O94" i="5"/>
  <c r="O31" i="5"/>
  <c r="O95" i="5"/>
  <c r="O159" i="5"/>
  <c r="O223" i="5"/>
  <c r="O33" i="5"/>
  <c r="O97" i="5"/>
  <c r="O161" i="5"/>
  <c r="O225" i="5"/>
  <c r="O82" i="5"/>
  <c r="O146" i="5"/>
  <c r="O22" i="5"/>
  <c r="O102" i="5"/>
  <c r="O39" i="5"/>
  <c r="O103" i="5"/>
  <c r="O167" i="5"/>
  <c r="O231" i="5"/>
  <c r="O41" i="5"/>
  <c r="O105" i="5"/>
  <c r="O169" i="5"/>
  <c r="O26" i="5"/>
  <c r="O90" i="5"/>
  <c r="O154" i="5"/>
  <c r="O218" i="5"/>
  <c r="O75" i="5"/>
  <c r="O139" i="5"/>
  <c r="O53" i="5"/>
  <c r="O117" i="5"/>
  <c r="O181" i="5"/>
  <c r="O245" i="5"/>
  <c r="O128" i="5"/>
  <c r="O212" i="5"/>
  <c r="O104" i="5"/>
  <c r="O251" i="5"/>
  <c r="O184" i="5"/>
  <c r="O48" i="5"/>
  <c r="O172" i="5"/>
  <c r="O276" i="5"/>
  <c r="O206" i="5"/>
  <c r="O60" i="5"/>
  <c r="O236" i="5"/>
  <c r="O295" i="5"/>
  <c r="O254" i="5"/>
  <c r="O292" i="5"/>
  <c r="O283" i="5"/>
  <c r="O297" i="5"/>
  <c r="O238" i="5"/>
  <c r="O319" i="5"/>
  <c r="O330" i="5"/>
  <c r="O227" i="5"/>
  <c r="O30" i="5"/>
  <c r="O118" i="5"/>
  <c r="O47" i="5"/>
  <c r="O111" i="5"/>
  <c r="O175" i="5"/>
  <c r="O239" i="5"/>
  <c r="O49" i="5"/>
  <c r="O113" i="5"/>
  <c r="O177" i="5"/>
  <c r="O34" i="5"/>
  <c r="O98" i="5"/>
  <c r="O162" i="5"/>
  <c r="O226" i="5"/>
  <c r="O83" i="5"/>
  <c r="O147" i="5"/>
  <c r="O61" i="5"/>
  <c r="O125" i="5"/>
  <c r="O189" i="5"/>
  <c r="O253" i="5"/>
  <c r="O36" i="5"/>
  <c r="O228" i="5"/>
  <c r="O136" i="5"/>
  <c r="O262" i="5"/>
  <c r="O200" i="5"/>
  <c r="O80" i="5"/>
  <c r="O188" i="5"/>
  <c r="O24" i="5"/>
  <c r="O222" i="5"/>
  <c r="O92" i="5"/>
  <c r="O38" i="5"/>
  <c r="O126" i="5"/>
  <c r="O55" i="5"/>
  <c r="O119" i="5"/>
  <c r="O183" i="5"/>
  <c r="O247" i="5"/>
  <c r="O57" i="5"/>
  <c r="O121" i="5"/>
  <c r="O185" i="5"/>
  <c r="O42" i="5"/>
  <c r="O106" i="5"/>
  <c r="O170" i="5"/>
  <c r="O27" i="5"/>
  <c r="O91" i="5"/>
  <c r="O155" i="5"/>
  <c r="O69" i="5"/>
  <c r="O133" i="5"/>
  <c r="O197" i="5"/>
  <c r="O261" i="5"/>
  <c r="O68" i="5"/>
  <c r="O240" i="5"/>
  <c r="O166" i="5"/>
  <c r="O273" i="5"/>
  <c r="O216" i="5"/>
  <c r="O112" i="5"/>
  <c r="O204" i="5"/>
  <c r="O56" i="5"/>
  <c r="O235" i="5"/>
  <c r="O124" i="5"/>
  <c r="O258" i="5"/>
  <c r="O311" i="5"/>
  <c r="O293" i="5"/>
  <c r="O308" i="5"/>
  <c r="O299" i="5"/>
  <c r="O313" i="5"/>
  <c r="O288" i="5"/>
  <c r="O314" i="5"/>
  <c r="O282" i="5"/>
  <c r="O306" i="5"/>
  <c r="O255" i="5"/>
  <c r="O35" i="5"/>
  <c r="O141" i="5"/>
  <c r="O250" i="5"/>
  <c r="O144" i="5"/>
  <c r="O156" i="5"/>
  <c r="O285" i="5"/>
  <c r="O289" i="5"/>
  <c r="O326" i="5"/>
  <c r="O65" i="5"/>
  <c r="O67" i="5"/>
  <c r="O173" i="5"/>
  <c r="O72" i="5"/>
  <c r="O148" i="5"/>
  <c r="O224" i="5"/>
  <c r="O301" i="5"/>
  <c r="O305" i="5"/>
  <c r="O331" i="5"/>
  <c r="O129" i="5"/>
  <c r="O99" i="5"/>
  <c r="O205" i="5"/>
  <c r="O182" i="5"/>
  <c r="O220" i="5"/>
  <c r="O248" i="5"/>
  <c r="O284" i="5"/>
  <c r="O321" i="5"/>
  <c r="O270" i="5"/>
  <c r="O54" i="5"/>
  <c r="O193" i="5"/>
  <c r="O131" i="5"/>
  <c r="O237" i="5"/>
  <c r="O241" i="5"/>
  <c r="O266" i="5"/>
  <c r="O268" i="5"/>
  <c r="O300" i="5"/>
  <c r="O179" i="5"/>
  <c r="O307" i="5"/>
  <c r="O134" i="5"/>
  <c r="O50" i="5"/>
  <c r="O163" i="5"/>
  <c r="O269" i="5"/>
  <c r="O44" i="5"/>
  <c r="O88" i="5"/>
  <c r="O287" i="5"/>
  <c r="O316" i="5"/>
  <c r="O280" i="5"/>
  <c r="O310" i="5"/>
  <c r="O63" i="5"/>
  <c r="O114" i="5"/>
  <c r="O45" i="5"/>
  <c r="O96" i="5"/>
  <c r="O168" i="5"/>
  <c r="O190" i="5"/>
  <c r="O303" i="5"/>
  <c r="O265" i="5"/>
  <c r="O296" i="5"/>
  <c r="O298" i="5"/>
  <c r="O127" i="5"/>
  <c r="O178" i="5"/>
  <c r="O77" i="5"/>
  <c r="O100" i="5"/>
  <c r="O232" i="5"/>
  <c r="O246" i="5"/>
  <c r="O195" i="5"/>
  <c r="O291" i="5"/>
  <c r="O328" i="5"/>
  <c r="O333" i="5"/>
  <c r="O210" i="5"/>
  <c r="O109" i="5"/>
  <c r="O196" i="5"/>
  <c r="O274" i="5"/>
  <c r="O28" i="5"/>
  <c r="O203" i="5"/>
  <c r="O171" i="5"/>
  <c r="O315" i="5"/>
  <c r="O191" i="5"/>
  <c r="O7" i="5"/>
  <c r="E5" i="5" s="1"/>
  <c r="O18" i="5"/>
  <c r="Q18" i="5"/>
  <c r="P18" i="5"/>
  <c r="E4" i="5" l="1"/>
  <c r="E6" i="5"/>
  <c r="E9" i="5" s="1"/>
  <c r="E10" i="5" s="1"/>
  <c r="M22" i="5" l="1"/>
  <c r="M54" i="5"/>
  <c r="M86" i="5"/>
  <c r="M118" i="5"/>
  <c r="M150" i="5"/>
  <c r="M182" i="5"/>
  <c r="M214" i="5"/>
  <c r="M246" i="5"/>
  <c r="M278" i="5"/>
  <c r="M51" i="5"/>
  <c r="M83" i="5"/>
  <c r="M115" i="5"/>
  <c r="M147" i="5"/>
  <c r="M179" i="5"/>
  <c r="M211" i="5"/>
  <c r="M243" i="5"/>
  <c r="M275" i="5"/>
  <c r="M44" i="5"/>
  <c r="M76" i="5"/>
  <c r="M108" i="5"/>
  <c r="M140" i="5"/>
  <c r="M172" i="5"/>
  <c r="M204" i="5"/>
  <c r="M236" i="5"/>
  <c r="M268" i="5"/>
  <c r="M41" i="5"/>
  <c r="M73" i="5"/>
  <c r="M105" i="5"/>
  <c r="M26" i="5"/>
  <c r="M58" i="5"/>
  <c r="M90" i="5"/>
  <c r="M122" i="5"/>
  <c r="M154" i="5"/>
  <c r="M186" i="5"/>
  <c r="M218" i="5"/>
  <c r="M250" i="5"/>
  <c r="M23" i="5"/>
  <c r="M55" i="5"/>
  <c r="M87" i="5"/>
  <c r="M119" i="5"/>
  <c r="M151" i="5"/>
  <c r="M183" i="5"/>
  <c r="M215" i="5"/>
  <c r="M30" i="5"/>
  <c r="M62" i="5"/>
  <c r="M94" i="5"/>
  <c r="M126" i="5"/>
  <c r="M158" i="5"/>
  <c r="M190" i="5"/>
  <c r="M222" i="5"/>
  <c r="M254" i="5"/>
  <c r="M27" i="5"/>
  <c r="M59" i="5"/>
  <c r="M91" i="5"/>
  <c r="M123" i="5"/>
  <c r="M155" i="5"/>
  <c r="M187" i="5"/>
  <c r="M219" i="5"/>
  <c r="M251" i="5"/>
  <c r="V3" i="5"/>
  <c r="M52" i="5"/>
  <c r="M84" i="5"/>
  <c r="M116" i="5"/>
  <c r="M148" i="5"/>
  <c r="M180" i="5"/>
  <c r="M212" i="5"/>
  <c r="M244" i="5"/>
  <c r="M276" i="5"/>
  <c r="M49" i="5"/>
  <c r="M81" i="5"/>
  <c r="M113" i="5"/>
  <c r="M145" i="5"/>
  <c r="M177" i="5"/>
  <c r="M209" i="5"/>
  <c r="M241" i="5"/>
  <c r="M34" i="5"/>
  <c r="M66" i="5"/>
  <c r="M98" i="5"/>
  <c r="M130" i="5"/>
  <c r="M162" i="5"/>
  <c r="M194" i="5"/>
  <c r="M226" i="5"/>
  <c r="M258" i="5"/>
  <c r="M31" i="5"/>
  <c r="M63" i="5"/>
  <c r="M95" i="5"/>
  <c r="M127" i="5"/>
  <c r="M159" i="5"/>
  <c r="M191" i="5"/>
  <c r="M223" i="5"/>
  <c r="M255" i="5"/>
  <c r="M24" i="5"/>
  <c r="M56" i="5"/>
  <c r="M88" i="5"/>
  <c r="M120" i="5"/>
  <c r="M152" i="5"/>
  <c r="M184" i="5"/>
  <c r="M216" i="5"/>
  <c r="M248" i="5"/>
  <c r="M21" i="5"/>
  <c r="M53" i="5"/>
  <c r="M85" i="5"/>
  <c r="M117" i="5"/>
  <c r="M149" i="5"/>
  <c r="M181" i="5"/>
  <c r="M213" i="5"/>
  <c r="M245" i="5"/>
  <c r="M277" i="5"/>
  <c r="V9" i="5"/>
  <c r="V18" i="5"/>
  <c r="M330" i="5"/>
  <c r="V13" i="5"/>
  <c r="M317" i="5"/>
  <c r="M294" i="5"/>
  <c r="M300" i="5"/>
  <c r="M323" i="5"/>
  <c r="M304" i="5"/>
  <c r="M38" i="5"/>
  <c r="M70" i="5"/>
  <c r="M102" i="5"/>
  <c r="M134" i="5"/>
  <c r="M166" i="5"/>
  <c r="M198" i="5"/>
  <c r="M230" i="5"/>
  <c r="M262" i="5"/>
  <c r="M35" i="5"/>
  <c r="M67" i="5"/>
  <c r="M99" i="5"/>
  <c r="M131" i="5"/>
  <c r="M163" i="5"/>
  <c r="M195" i="5"/>
  <c r="M227" i="5"/>
  <c r="M259" i="5"/>
  <c r="M28" i="5"/>
  <c r="M60" i="5"/>
  <c r="M92" i="5"/>
  <c r="M124" i="5"/>
  <c r="M156" i="5"/>
  <c r="M188" i="5"/>
  <c r="M220" i="5"/>
  <c r="M252" i="5"/>
  <c r="M25" i="5"/>
  <c r="M57" i="5"/>
  <c r="M89" i="5"/>
  <c r="M121" i="5"/>
  <c r="M153" i="5"/>
  <c r="M185" i="5"/>
  <c r="M217" i="5"/>
  <c r="M249" i="5"/>
  <c r="V4" i="5"/>
  <c r="V22" i="5"/>
  <c r="V23" i="5"/>
  <c r="V11" i="5"/>
  <c r="M279" i="5"/>
  <c r="V6" i="5"/>
  <c r="M302" i="5"/>
  <c r="M308" i="5"/>
  <c r="M324" i="5"/>
  <c r="M305" i="5"/>
  <c r="M42" i="5"/>
  <c r="M74" i="5"/>
  <c r="M106" i="5"/>
  <c r="M138" i="5"/>
  <c r="M170" i="5"/>
  <c r="M202" i="5"/>
  <c r="M234" i="5"/>
  <c r="M266" i="5"/>
  <c r="M39" i="5"/>
  <c r="M71" i="5"/>
  <c r="M103" i="5"/>
  <c r="M135" i="5"/>
  <c r="M167" i="5"/>
  <c r="M199" i="5"/>
  <c r="M231" i="5"/>
  <c r="M263" i="5"/>
  <c r="M32" i="5"/>
  <c r="M64" i="5"/>
  <c r="M96" i="5"/>
  <c r="M128" i="5"/>
  <c r="M160" i="5"/>
  <c r="M192" i="5"/>
  <c r="M224" i="5"/>
  <c r="M256" i="5"/>
  <c r="M29" i="5"/>
  <c r="M61" i="5"/>
  <c r="M93" i="5"/>
  <c r="M125" i="5"/>
  <c r="M157" i="5"/>
  <c r="M189" i="5"/>
  <c r="M221" i="5"/>
  <c r="M46" i="5"/>
  <c r="M78" i="5"/>
  <c r="M110" i="5"/>
  <c r="M142" i="5"/>
  <c r="M174" i="5"/>
  <c r="M206" i="5"/>
  <c r="M238" i="5"/>
  <c r="M270" i="5"/>
  <c r="M43" i="5"/>
  <c r="M75" i="5"/>
  <c r="M107" i="5"/>
  <c r="M139" i="5"/>
  <c r="M171" i="5"/>
  <c r="M203" i="5"/>
  <c r="M235" i="5"/>
  <c r="M267" i="5"/>
  <c r="M36" i="5"/>
  <c r="M68" i="5"/>
  <c r="M100" i="5"/>
  <c r="M132" i="5"/>
  <c r="M164" i="5"/>
  <c r="M196" i="5"/>
  <c r="M228" i="5"/>
  <c r="M260" i="5"/>
  <c r="M33" i="5"/>
  <c r="M65" i="5"/>
  <c r="M97" i="5"/>
  <c r="M178" i="5"/>
  <c r="M175" i="5"/>
  <c r="M72" i="5"/>
  <c r="M200" i="5"/>
  <c r="M69" i="5"/>
  <c r="M161" i="5"/>
  <c r="M225" i="5"/>
  <c r="M269" i="5"/>
  <c r="M284" i="5"/>
  <c r="M298" i="5"/>
  <c r="M297" i="5"/>
  <c r="V14" i="5"/>
  <c r="M326" i="5"/>
  <c r="M296" i="5"/>
  <c r="M280" i="5"/>
  <c r="M210" i="5"/>
  <c r="M207" i="5"/>
  <c r="M80" i="5"/>
  <c r="M208" i="5"/>
  <c r="M77" i="5"/>
  <c r="M165" i="5"/>
  <c r="M229" i="5"/>
  <c r="M273" i="5"/>
  <c r="M283" i="5"/>
  <c r="M306" i="5"/>
  <c r="V5" i="5"/>
  <c r="V15" i="5"/>
  <c r="M325" i="5"/>
  <c r="M321" i="5"/>
  <c r="M315" i="5"/>
  <c r="M242" i="5"/>
  <c r="M239" i="5"/>
  <c r="M104" i="5"/>
  <c r="M232" i="5"/>
  <c r="M101" i="5"/>
  <c r="M169" i="5"/>
  <c r="M233" i="5"/>
  <c r="V17" i="5"/>
  <c r="M291" i="5"/>
  <c r="M314" i="5"/>
  <c r="M287" i="5"/>
  <c r="V16" i="5"/>
  <c r="M333" i="5"/>
  <c r="M328" i="5"/>
  <c r="M312" i="5"/>
  <c r="M274" i="5"/>
  <c r="M247" i="5"/>
  <c r="M112" i="5"/>
  <c r="M240" i="5"/>
  <c r="M109" i="5"/>
  <c r="M173" i="5"/>
  <c r="M237" i="5"/>
  <c r="M285" i="5"/>
  <c r="M299" i="5"/>
  <c r="M322" i="5"/>
  <c r="M295" i="5"/>
  <c r="V21" i="5"/>
  <c r="M292" i="5"/>
  <c r="M329" i="5"/>
  <c r="M313" i="5"/>
  <c r="M50" i="5"/>
  <c r="M47" i="5"/>
  <c r="M271" i="5"/>
  <c r="M136" i="5"/>
  <c r="M264" i="5"/>
  <c r="M129" i="5"/>
  <c r="M193" i="5"/>
  <c r="M253" i="5"/>
  <c r="M293" i="5"/>
  <c r="M307" i="5"/>
  <c r="V12" i="5"/>
  <c r="M303" i="5"/>
  <c r="V25" i="5"/>
  <c r="V20" i="5"/>
  <c r="M331" i="5"/>
  <c r="M82" i="5"/>
  <c r="M79" i="5"/>
  <c r="V2" i="5"/>
  <c r="M144" i="5"/>
  <c r="M272" i="5"/>
  <c r="M133" i="5"/>
  <c r="M197" i="5"/>
  <c r="M257" i="5"/>
  <c r="M301" i="5"/>
  <c r="V10" i="5"/>
  <c r="V19" i="5"/>
  <c r="M311" i="5"/>
  <c r="M286" i="5"/>
  <c r="M288" i="5"/>
  <c r="M332" i="5"/>
  <c r="M114" i="5"/>
  <c r="M111" i="5"/>
  <c r="M40" i="5"/>
  <c r="M168" i="5"/>
  <c r="M37" i="5"/>
  <c r="M137" i="5"/>
  <c r="M201" i="5"/>
  <c r="M261" i="5"/>
  <c r="M309" i="5"/>
  <c r="M282" i="5"/>
  <c r="M281" i="5"/>
  <c r="M319" i="5"/>
  <c r="M310" i="5"/>
  <c r="M320" i="5"/>
  <c r="V8" i="5"/>
  <c r="M205" i="5"/>
  <c r="M316" i="5"/>
  <c r="M45" i="5"/>
  <c r="M141" i="5"/>
  <c r="M265" i="5"/>
  <c r="M176" i="5"/>
  <c r="M146" i="5"/>
  <c r="V7" i="5"/>
  <c r="M289" i="5"/>
  <c r="M327" i="5"/>
  <c r="M143" i="5"/>
  <c r="M290" i="5"/>
  <c r="V24" i="5"/>
  <c r="M48" i="5"/>
  <c r="M318" i="5"/>
  <c r="N310" i="5" l="1"/>
  <c r="R310" i="5"/>
  <c r="R322" i="5"/>
  <c r="N322" i="5"/>
  <c r="N280" i="5"/>
  <c r="R280" i="5"/>
  <c r="N78" i="5"/>
  <c r="R78" i="5"/>
  <c r="N39" i="5"/>
  <c r="R39" i="5"/>
  <c r="N92" i="5"/>
  <c r="R92" i="5"/>
  <c r="N102" i="5"/>
  <c r="R102" i="5"/>
  <c r="N149" i="5"/>
  <c r="R149" i="5"/>
  <c r="N159" i="5"/>
  <c r="R159" i="5"/>
  <c r="N145" i="5"/>
  <c r="R145" i="5"/>
  <c r="N155" i="5"/>
  <c r="R155" i="5"/>
  <c r="R119" i="5"/>
  <c r="N119" i="5"/>
  <c r="N236" i="5"/>
  <c r="R236" i="5"/>
  <c r="N243" i="5"/>
  <c r="R243" i="5"/>
  <c r="N265" i="5"/>
  <c r="R265" i="5"/>
  <c r="R319" i="5"/>
  <c r="N319" i="5"/>
  <c r="N168" i="5"/>
  <c r="R168" i="5"/>
  <c r="N307" i="5"/>
  <c r="R307" i="5"/>
  <c r="R47" i="5"/>
  <c r="N47" i="5"/>
  <c r="R299" i="5"/>
  <c r="N299" i="5"/>
  <c r="R274" i="5"/>
  <c r="N274" i="5"/>
  <c r="N315" i="5"/>
  <c r="R315" i="5"/>
  <c r="N229" i="5"/>
  <c r="R229" i="5"/>
  <c r="R296" i="5"/>
  <c r="N296" i="5"/>
  <c r="N161" i="5"/>
  <c r="R161" i="5"/>
  <c r="N33" i="5"/>
  <c r="R33" i="5"/>
  <c r="N36" i="5"/>
  <c r="R36" i="5"/>
  <c r="N43" i="5"/>
  <c r="R43" i="5"/>
  <c r="N46" i="5"/>
  <c r="R46" i="5"/>
  <c r="N256" i="5"/>
  <c r="R256" i="5"/>
  <c r="N263" i="5"/>
  <c r="R263" i="5"/>
  <c r="N266" i="5"/>
  <c r="R266" i="5"/>
  <c r="N305" i="5"/>
  <c r="R305" i="5"/>
  <c r="N57" i="5"/>
  <c r="R57" i="5"/>
  <c r="N60" i="5"/>
  <c r="R60" i="5"/>
  <c r="N67" i="5"/>
  <c r="R67" i="5"/>
  <c r="N70" i="5"/>
  <c r="R70" i="5"/>
  <c r="N330" i="5"/>
  <c r="R330" i="5"/>
  <c r="N117" i="5"/>
  <c r="R117" i="5"/>
  <c r="N120" i="5"/>
  <c r="R120" i="5"/>
  <c r="N127" i="5"/>
  <c r="R127" i="5"/>
  <c r="N130" i="5"/>
  <c r="R130" i="5"/>
  <c r="N113" i="5"/>
  <c r="R113" i="5"/>
  <c r="N116" i="5"/>
  <c r="R116" i="5"/>
  <c r="N123" i="5"/>
  <c r="R123" i="5"/>
  <c r="N126" i="5"/>
  <c r="R126" i="5"/>
  <c r="R87" i="5"/>
  <c r="N87" i="5"/>
  <c r="R90" i="5"/>
  <c r="N90" i="5"/>
  <c r="R204" i="5"/>
  <c r="N204" i="5"/>
  <c r="N211" i="5"/>
  <c r="R211" i="5"/>
  <c r="N214" i="5"/>
  <c r="R214" i="5"/>
  <c r="R37" i="5"/>
  <c r="N37" i="5"/>
  <c r="N247" i="5"/>
  <c r="R247" i="5"/>
  <c r="N225" i="5"/>
  <c r="R225" i="5"/>
  <c r="N32" i="5"/>
  <c r="R32" i="5"/>
  <c r="N42" i="5"/>
  <c r="R42" i="5"/>
  <c r="N89" i="5"/>
  <c r="R89" i="5"/>
  <c r="N99" i="5"/>
  <c r="R99" i="5"/>
  <c r="N152" i="5"/>
  <c r="R152" i="5"/>
  <c r="N162" i="5"/>
  <c r="R162" i="5"/>
  <c r="N148" i="5"/>
  <c r="R148" i="5"/>
  <c r="R158" i="5"/>
  <c r="N158" i="5"/>
  <c r="R122" i="5"/>
  <c r="N122" i="5"/>
  <c r="R246" i="5"/>
  <c r="N246" i="5"/>
  <c r="R290" i="5"/>
  <c r="N290" i="5"/>
  <c r="N141" i="5"/>
  <c r="R141" i="5"/>
  <c r="R281" i="5"/>
  <c r="N281" i="5"/>
  <c r="R40" i="5"/>
  <c r="N40" i="5"/>
  <c r="N79" i="5"/>
  <c r="R79" i="5"/>
  <c r="N293" i="5"/>
  <c r="R293" i="5"/>
  <c r="R50" i="5"/>
  <c r="N50" i="5"/>
  <c r="N285" i="5"/>
  <c r="R285" i="5"/>
  <c r="N312" i="5"/>
  <c r="R312" i="5"/>
  <c r="R233" i="5"/>
  <c r="N233" i="5"/>
  <c r="N321" i="5"/>
  <c r="R321" i="5"/>
  <c r="N165" i="5"/>
  <c r="R165" i="5"/>
  <c r="N326" i="5"/>
  <c r="R326" i="5"/>
  <c r="R69" i="5"/>
  <c r="N69" i="5"/>
  <c r="N260" i="5"/>
  <c r="R260" i="5"/>
  <c r="N267" i="5"/>
  <c r="R267" i="5"/>
  <c r="N270" i="5"/>
  <c r="R270" i="5"/>
  <c r="N221" i="5"/>
  <c r="R221" i="5"/>
  <c r="N224" i="5"/>
  <c r="R224" i="5"/>
  <c r="N231" i="5"/>
  <c r="R231" i="5"/>
  <c r="N234" i="5"/>
  <c r="R234" i="5"/>
  <c r="N324" i="5"/>
  <c r="R324" i="5"/>
  <c r="N25" i="5"/>
  <c r="R25" i="5"/>
  <c r="N28" i="5"/>
  <c r="R28" i="5"/>
  <c r="N35" i="5"/>
  <c r="R35" i="5"/>
  <c r="N38" i="5"/>
  <c r="R38" i="5"/>
  <c r="N85" i="5"/>
  <c r="R85" i="5"/>
  <c r="N88" i="5"/>
  <c r="R88" i="5"/>
  <c r="N95" i="5"/>
  <c r="R95" i="5"/>
  <c r="N98" i="5"/>
  <c r="R98" i="5"/>
  <c r="N81" i="5"/>
  <c r="R81" i="5"/>
  <c r="N84" i="5"/>
  <c r="R84" i="5"/>
  <c r="N91" i="5"/>
  <c r="R91" i="5"/>
  <c r="N94" i="5"/>
  <c r="R94" i="5"/>
  <c r="N55" i="5"/>
  <c r="R55" i="5"/>
  <c r="N58" i="5"/>
  <c r="R58" i="5"/>
  <c r="N172" i="5"/>
  <c r="R172" i="5"/>
  <c r="N179" i="5"/>
  <c r="R179" i="5"/>
  <c r="R182" i="5"/>
  <c r="N182" i="5"/>
  <c r="N48" i="5"/>
  <c r="R48" i="5"/>
  <c r="N144" i="5"/>
  <c r="R144" i="5"/>
  <c r="N273" i="5"/>
  <c r="R273" i="5"/>
  <c r="N75" i="5"/>
  <c r="R75" i="5"/>
  <c r="N45" i="5"/>
  <c r="R45" i="5"/>
  <c r="N111" i="5"/>
  <c r="R111" i="5"/>
  <c r="N313" i="5"/>
  <c r="R313" i="5"/>
  <c r="N169" i="5"/>
  <c r="R169" i="5"/>
  <c r="N238" i="5"/>
  <c r="R238" i="5"/>
  <c r="N308" i="5"/>
  <c r="R308" i="5"/>
  <c r="N259" i="5"/>
  <c r="R259" i="5"/>
  <c r="N63" i="5"/>
  <c r="R63" i="5"/>
  <c r="N52" i="5"/>
  <c r="R52" i="5"/>
  <c r="N62" i="5"/>
  <c r="R62" i="5"/>
  <c r="R150" i="5"/>
  <c r="N150" i="5"/>
  <c r="R327" i="5"/>
  <c r="N327" i="5"/>
  <c r="N316" i="5"/>
  <c r="R316" i="5"/>
  <c r="N309" i="5"/>
  <c r="R309" i="5"/>
  <c r="N114" i="5"/>
  <c r="R114" i="5"/>
  <c r="N257" i="5"/>
  <c r="R257" i="5"/>
  <c r="R331" i="5"/>
  <c r="N331" i="5"/>
  <c r="N193" i="5"/>
  <c r="R193" i="5"/>
  <c r="N329" i="5"/>
  <c r="R329" i="5"/>
  <c r="N173" i="5"/>
  <c r="R173" i="5"/>
  <c r="R333" i="5"/>
  <c r="N333" i="5"/>
  <c r="N101" i="5"/>
  <c r="R101" i="5"/>
  <c r="N208" i="5"/>
  <c r="R208" i="5"/>
  <c r="N297" i="5"/>
  <c r="R297" i="5"/>
  <c r="R72" i="5"/>
  <c r="N72" i="5"/>
  <c r="N196" i="5"/>
  <c r="R196" i="5"/>
  <c r="N203" i="5"/>
  <c r="R203" i="5"/>
  <c r="N206" i="5"/>
  <c r="R206" i="5"/>
  <c r="N157" i="5"/>
  <c r="R157" i="5"/>
  <c r="N160" i="5"/>
  <c r="R160" i="5"/>
  <c r="N167" i="5"/>
  <c r="R167" i="5"/>
  <c r="N170" i="5"/>
  <c r="R170" i="5"/>
  <c r="N302" i="5"/>
  <c r="R302" i="5"/>
  <c r="N217" i="5"/>
  <c r="R217" i="5"/>
  <c r="N220" i="5"/>
  <c r="R220" i="5"/>
  <c r="N227" i="5"/>
  <c r="R227" i="5"/>
  <c r="N230" i="5"/>
  <c r="R230" i="5"/>
  <c r="N323" i="5"/>
  <c r="R323" i="5"/>
  <c r="N277" i="5"/>
  <c r="R277" i="5"/>
  <c r="N21" i="5"/>
  <c r="R21" i="5"/>
  <c r="N24" i="5"/>
  <c r="R24" i="5"/>
  <c r="N31" i="5"/>
  <c r="R31" i="5"/>
  <c r="N34" i="5"/>
  <c r="R34" i="5"/>
  <c r="N276" i="5"/>
  <c r="R276" i="5"/>
  <c r="N27" i="5"/>
  <c r="R27" i="5"/>
  <c r="R30" i="5"/>
  <c r="N30" i="5"/>
  <c r="R250" i="5"/>
  <c r="N250" i="5"/>
  <c r="N105" i="5"/>
  <c r="R105" i="5"/>
  <c r="N108" i="5"/>
  <c r="R108" i="5"/>
  <c r="N115" i="5"/>
  <c r="R115" i="5"/>
  <c r="R118" i="5"/>
  <c r="N118" i="5"/>
  <c r="N242" i="5"/>
  <c r="R242" i="5"/>
  <c r="N68" i="5"/>
  <c r="R68" i="5"/>
  <c r="R143" i="5"/>
  <c r="N143" i="5"/>
  <c r="N301" i="5"/>
  <c r="R301" i="5"/>
  <c r="R237" i="5"/>
  <c r="N237" i="5"/>
  <c r="N325" i="5"/>
  <c r="R325" i="5"/>
  <c r="R200" i="5"/>
  <c r="N200" i="5"/>
  <c r="N189" i="5"/>
  <c r="R189" i="5"/>
  <c r="N202" i="5"/>
  <c r="R202" i="5"/>
  <c r="N252" i="5"/>
  <c r="R252" i="5"/>
  <c r="N304" i="5"/>
  <c r="R304" i="5"/>
  <c r="N66" i="5"/>
  <c r="R66" i="5"/>
  <c r="N59" i="5"/>
  <c r="R59" i="5"/>
  <c r="N23" i="5"/>
  <c r="R23" i="5"/>
  <c r="N147" i="5"/>
  <c r="R147" i="5"/>
  <c r="N289" i="5"/>
  <c r="R289" i="5"/>
  <c r="N205" i="5"/>
  <c r="R205" i="5"/>
  <c r="N261" i="5"/>
  <c r="R261" i="5"/>
  <c r="N332" i="5"/>
  <c r="R332" i="5"/>
  <c r="N197" i="5"/>
  <c r="R197" i="5"/>
  <c r="N129" i="5"/>
  <c r="R129" i="5"/>
  <c r="R292" i="5"/>
  <c r="N292" i="5"/>
  <c r="R109" i="5"/>
  <c r="N109" i="5"/>
  <c r="R232" i="5"/>
  <c r="N232" i="5"/>
  <c r="N80" i="5"/>
  <c r="R80" i="5"/>
  <c r="R298" i="5"/>
  <c r="N298" i="5"/>
  <c r="N175" i="5"/>
  <c r="R175" i="5"/>
  <c r="N164" i="5"/>
  <c r="R164" i="5"/>
  <c r="N171" i="5"/>
  <c r="R171" i="5"/>
  <c r="N174" i="5"/>
  <c r="R174" i="5"/>
  <c r="N125" i="5"/>
  <c r="R125" i="5"/>
  <c r="N128" i="5"/>
  <c r="R128" i="5"/>
  <c r="N135" i="5"/>
  <c r="R135" i="5"/>
  <c r="N138" i="5"/>
  <c r="R138" i="5"/>
  <c r="N185" i="5"/>
  <c r="R185" i="5"/>
  <c r="N188" i="5"/>
  <c r="R188" i="5"/>
  <c r="N195" i="5"/>
  <c r="R195" i="5"/>
  <c r="N198" i="5"/>
  <c r="R198" i="5"/>
  <c r="R300" i="5"/>
  <c r="N300" i="5"/>
  <c r="N245" i="5"/>
  <c r="R245" i="5"/>
  <c r="N248" i="5"/>
  <c r="R248" i="5"/>
  <c r="N255" i="5"/>
  <c r="R255" i="5"/>
  <c r="N258" i="5"/>
  <c r="R258" i="5"/>
  <c r="N241" i="5"/>
  <c r="R241" i="5"/>
  <c r="N244" i="5"/>
  <c r="R244" i="5"/>
  <c r="N251" i="5"/>
  <c r="R251" i="5"/>
  <c r="N254" i="5"/>
  <c r="R254" i="5"/>
  <c r="R215" i="5"/>
  <c r="N215" i="5"/>
  <c r="R218" i="5"/>
  <c r="N218" i="5"/>
  <c r="N73" i="5"/>
  <c r="R73" i="5"/>
  <c r="R76" i="5"/>
  <c r="N76" i="5"/>
  <c r="N83" i="5"/>
  <c r="R83" i="5"/>
  <c r="R86" i="5"/>
  <c r="N86" i="5"/>
  <c r="N176" i="5"/>
  <c r="R176" i="5"/>
  <c r="R271" i="5"/>
  <c r="N271" i="5"/>
  <c r="N65" i="5"/>
  <c r="R65" i="5"/>
  <c r="R282" i="5"/>
  <c r="N282" i="5"/>
  <c r="N253" i="5"/>
  <c r="R253" i="5"/>
  <c r="N77" i="5"/>
  <c r="R77" i="5"/>
  <c r="N235" i="5"/>
  <c r="R235" i="5"/>
  <c r="N199" i="5"/>
  <c r="R199" i="5"/>
  <c r="N262" i="5"/>
  <c r="R262" i="5"/>
  <c r="N56" i="5"/>
  <c r="R56" i="5"/>
  <c r="N49" i="5"/>
  <c r="R49" i="5"/>
  <c r="N26" i="5"/>
  <c r="R26" i="5"/>
  <c r="N288" i="5"/>
  <c r="R288" i="5"/>
  <c r="R264" i="5"/>
  <c r="N264" i="5"/>
  <c r="R240" i="5"/>
  <c r="N240" i="5"/>
  <c r="R287" i="5"/>
  <c r="N287" i="5"/>
  <c r="N104" i="5"/>
  <c r="R104" i="5"/>
  <c r="R306" i="5"/>
  <c r="N306" i="5"/>
  <c r="R207" i="5"/>
  <c r="N207" i="5"/>
  <c r="N284" i="5"/>
  <c r="R284" i="5"/>
  <c r="N178" i="5"/>
  <c r="R178" i="5"/>
  <c r="N132" i="5"/>
  <c r="R132" i="5"/>
  <c r="N139" i="5"/>
  <c r="R139" i="5"/>
  <c r="N142" i="5"/>
  <c r="R142" i="5"/>
  <c r="N93" i="5"/>
  <c r="R93" i="5"/>
  <c r="N96" i="5"/>
  <c r="R96" i="5"/>
  <c r="N103" i="5"/>
  <c r="R103" i="5"/>
  <c r="N106" i="5"/>
  <c r="R106" i="5"/>
  <c r="R279" i="5"/>
  <c r="N279" i="5"/>
  <c r="N153" i="5"/>
  <c r="R153" i="5"/>
  <c r="N156" i="5"/>
  <c r="R156" i="5"/>
  <c r="N163" i="5"/>
  <c r="R163" i="5"/>
  <c r="N166" i="5"/>
  <c r="R166" i="5"/>
  <c r="N294" i="5"/>
  <c r="R294" i="5"/>
  <c r="N213" i="5"/>
  <c r="R213" i="5"/>
  <c r="N216" i="5"/>
  <c r="R216" i="5"/>
  <c r="N223" i="5"/>
  <c r="R223" i="5"/>
  <c r="N226" i="5"/>
  <c r="R226" i="5"/>
  <c r="N209" i="5"/>
  <c r="R209" i="5"/>
  <c r="N212" i="5"/>
  <c r="R212" i="5"/>
  <c r="N219" i="5"/>
  <c r="R219" i="5"/>
  <c r="N222" i="5"/>
  <c r="R222" i="5"/>
  <c r="N183" i="5"/>
  <c r="R183" i="5"/>
  <c r="N186" i="5"/>
  <c r="R186" i="5"/>
  <c r="N41" i="5"/>
  <c r="R41" i="5"/>
  <c r="R44" i="5"/>
  <c r="N44" i="5"/>
  <c r="R51" i="5"/>
  <c r="N51" i="5"/>
  <c r="R54" i="5"/>
  <c r="N54" i="5"/>
  <c r="R311" i="5"/>
  <c r="N311" i="5"/>
  <c r="N291" i="5"/>
  <c r="R291" i="5"/>
  <c r="N29" i="5"/>
  <c r="R29" i="5"/>
  <c r="R82" i="5"/>
  <c r="N82" i="5"/>
  <c r="N328" i="5"/>
  <c r="R328" i="5"/>
  <c r="N228" i="5"/>
  <c r="R228" i="5"/>
  <c r="N192" i="5"/>
  <c r="R192" i="5"/>
  <c r="N249" i="5"/>
  <c r="R249" i="5"/>
  <c r="N53" i="5"/>
  <c r="R53" i="5"/>
  <c r="N140" i="5"/>
  <c r="R140" i="5"/>
  <c r="N201" i="5"/>
  <c r="R201" i="5"/>
  <c r="R133" i="5"/>
  <c r="N133" i="5"/>
  <c r="N318" i="5"/>
  <c r="R318" i="5"/>
  <c r="R146" i="5"/>
  <c r="N146" i="5"/>
  <c r="N320" i="5"/>
  <c r="R320" i="5"/>
  <c r="N137" i="5"/>
  <c r="R137" i="5"/>
  <c r="N286" i="5"/>
  <c r="R286" i="5"/>
  <c r="N272" i="5"/>
  <c r="R272" i="5"/>
  <c r="R303" i="5"/>
  <c r="N303" i="5"/>
  <c r="R136" i="5"/>
  <c r="N136" i="5"/>
  <c r="R295" i="5"/>
  <c r="N295" i="5"/>
  <c r="R112" i="5"/>
  <c r="N112" i="5"/>
  <c r="N314" i="5"/>
  <c r="R314" i="5"/>
  <c r="N239" i="5"/>
  <c r="R239" i="5"/>
  <c r="N283" i="5"/>
  <c r="R283" i="5"/>
  <c r="R210" i="5"/>
  <c r="N210" i="5"/>
  <c r="N269" i="5"/>
  <c r="R269" i="5"/>
  <c r="N97" i="5"/>
  <c r="R97" i="5"/>
  <c r="N100" i="5"/>
  <c r="R100" i="5"/>
  <c r="N107" i="5"/>
  <c r="R107" i="5"/>
  <c r="N110" i="5"/>
  <c r="R110" i="5"/>
  <c r="N61" i="5"/>
  <c r="R61" i="5"/>
  <c r="N64" i="5"/>
  <c r="R64" i="5"/>
  <c r="N71" i="5"/>
  <c r="R71" i="5"/>
  <c r="N74" i="5"/>
  <c r="R74" i="5"/>
  <c r="N121" i="5"/>
  <c r="R121" i="5"/>
  <c r="N124" i="5"/>
  <c r="R124" i="5"/>
  <c r="N131" i="5"/>
  <c r="R131" i="5"/>
  <c r="N134" i="5"/>
  <c r="R134" i="5"/>
  <c r="N317" i="5"/>
  <c r="R317" i="5"/>
  <c r="N181" i="5"/>
  <c r="R181" i="5"/>
  <c r="R184" i="5"/>
  <c r="N184" i="5"/>
  <c r="N191" i="5"/>
  <c r="R191" i="5"/>
  <c r="N194" i="5"/>
  <c r="R194" i="5"/>
  <c r="R177" i="5"/>
  <c r="N177" i="5"/>
  <c r="N180" i="5"/>
  <c r="R180" i="5"/>
  <c r="N187" i="5"/>
  <c r="R187" i="5"/>
  <c r="R190" i="5"/>
  <c r="N190" i="5"/>
  <c r="N151" i="5"/>
  <c r="R151" i="5"/>
  <c r="N154" i="5"/>
  <c r="R154" i="5"/>
  <c r="N268" i="5"/>
  <c r="R268" i="5"/>
  <c r="R275" i="5"/>
  <c r="N275" i="5"/>
  <c r="N278" i="5"/>
  <c r="R278" i="5"/>
  <c r="N22" i="5"/>
  <c r="R22" i="5"/>
  <c r="N18" i="5"/>
  <c r="E7" i="5" l="1"/>
  <c r="F4" i="5" l="1"/>
  <c r="H4" i="5" s="1"/>
  <c r="F5" i="5"/>
  <c r="H5" i="5" s="1"/>
  <c r="F6" i="5"/>
  <c r="H6" i="5" s="1"/>
  <c r="F9" i="5" s="1"/>
  <c r="F8" i="5"/>
  <c r="G9" i="5"/>
</calcChain>
</file>

<file path=xl/sharedStrings.xml><?xml version="1.0" encoding="utf-8"?>
<sst xmlns="http://schemas.openxmlformats.org/spreadsheetml/2006/main" count="3267" uniqueCount="1092">
  <si>
    <t>0.0036</t>
  </si>
  <si>
    <t>IBVS 6196</t>
  </si>
  <si>
    <t>0.0052</t>
  </si>
  <si>
    <t>0.0076</t>
  </si>
  <si>
    <t>0.0001</t>
  </si>
  <si>
    <t>0.0002</t>
  </si>
  <si>
    <t>0.0027</t>
  </si>
  <si>
    <t>0.0012</t>
  </si>
  <si>
    <t>Epoch =</t>
  </si>
  <si>
    <t>error</t>
  </si>
  <si>
    <t>EW</t>
  </si>
  <si>
    <t>GCVS 4</t>
  </si>
  <si>
    <t>IBVS 3080</t>
  </si>
  <si>
    <t>n</t>
  </si>
  <si>
    <t>n'</t>
  </si>
  <si>
    <t>New Period =</t>
  </si>
  <si>
    <t>Note:  apparent typo in IBVS 3080; ToM was adjusted to match the authors' listed O-C value.</t>
  </si>
  <si>
    <t>Note&gt;&gt;</t>
  </si>
  <si>
    <t>O-C</t>
  </si>
  <si>
    <t>Period =</t>
  </si>
  <si>
    <t>s</t>
  </si>
  <si>
    <t>See</t>
  </si>
  <si>
    <t>See note below</t>
  </si>
  <si>
    <t>Source</t>
  </si>
  <si>
    <t>ToM</t>
  </si>
  <si>
    <t>Typ</t>
  </si>
  <si>
    <t>Y1</t>
  </si>
  <si>
    <t>Y2</t>
  </si>
  <si>
    <t>Y3</t>
  </si>
  <si>
    <t>Date</t>
  </si>
  <si>
    <t>System Type:</t>
  </si>
  <si>
    <t>GCVS 4 Eph.</t>
  </si>
  <si>
    <t>--- Working ----</t>
  </si>
  <si>
    <t>LS Intercept =</t>
  </si>
  <si>
    <t>LS Slope =</t>
  </si>
  <si>
    <t>LS Quadr term =</t>
  </si>
  <si>
    <t>New epoch =</t>
  </si>
  <si>
    <t>Linear</t>
  </si>
  <si>
    <t>Quadratic</t>
  </si>
  <si>
    <t>Lin. Fit</t>
  </si>
  <si>
    <t>Q. fit</t>
  </si>
  <si>
    <t>Dvorak</t>
  </si>
  <si>
    <t>S</t>
  </si>
  <si>
    <t>Locher K</t>
  </si>
  <si>
    <t>BBSAG Bull.13</t>
  </si>
  <si>
    <t>B</t>
  </si>
  <si>
    <t>v</t>
  </si>
  <si>
    <t>BBSAG Bull.14</t>
  </si>
  <si>
    <t>BBSAG Bull.17</t>
  </si>
  <si>
    <t>BBSAG Bull.18</t>
  </si>
  <si>
    <t>BBSAG Bull.19</t>
  </si>
  <si>
    <t>BBSAG Bull.20</t>
  </si>
  <si>
    <t>BBSAG Bull.21</t>
  </si>
  <si>
    <t>Diethelm R</t>
  </si>
  <si>
    <t>BBSAG Bull.35</t>
  </si>
  <si>
    <t>BBSAG Bull.38</t>
  </si>
  <si>
    <t>BBSAG Bull.39</t>
  </si>
  <si>
    <t>BBSAG Bull.40</t>
  </si>
  <si>
    <t>BBSAG Bull.41</t>
  </si>
  <si>
    <t>BBSAG Bull.44</t>
  </si>
  <si>
    <t>BBSAG Bull.45</t>
  </si>
  <si>
    <t>BBSAG Bull.46</t>
  </si>
  <si>
    <t>BBSAG Bull.48</t>
  </si>
  <si>
    <t>BBSAG Bull.49</t>
  </si>
  <si>
    <t>BBSAG Bull.50</t>
  </si>
  <si>
    <t>BBSAG Bull.51</t>
  </si>
  <si>
    <t>BBSAG Bull.52</t>
  </si>
  <si>
    <t>Elias D</t>
  </si>
  <si>
    <t>BBSAG Bull.53</t>
  </si>
  <si>
    <t>BBSAG 53</t>
  </si>
  <si>
    <t>K</t>
  </si>
  <si>
    <t>BBSAG Bull.54</t>
  </si>
  <si>
    <t>BBSAG Bull.55</t>
  </si>
  <si>
    <t>BBSAG Bull.56</t>
  </si>
  <si>
    <t>Mourikis D</t>
  </si>
  <si>
    <t>BBSAG Bull.57</t>
  </si>
  <si>
    <t>BBSAG 58</t>
  </si>
  <si>
    <t>BBSAG Bull.58</t>
  </si>
  <si>
    <t>Staub B</t>
  </si>
  <si>
    <t>Gruebeler T</t>
  </si>
  <si>
    <t>Amsler S</t>
  </si>
  <si>
    <t>Dokic P</t>
  </si>
  <si>
    <t>BBSAG Bull.59</t>
  </si>
  <si>
    <t>BBSAG Bull.60</t>
  </si>
  <si>
    <t>BBSAG Bull.61</t>
  </si>
  <si>
    <t>BBSAG Bull.62</t>
  </si>
  <si>
    <t>BBSAG Bull.63</t>
  </si>
  <si>
    <t>BBSAG Bull.64</t>
  </si>
  <si>
    <t>BBSAG Bull.67</t>
  </si>
  <si>
    <t>BBSAG Bull.68</t>
  </si>
  <si>
    <t>Wils P</t>
  </si>
  <si>
    <t>BBSAG Bull.69</t>
  </si>
  <si>
    <t>BBSAG Bull.70</t>
  </si>
  <si>
    <t>BBSAG Bull.71</t>
  </si>
  <si>
    <t>BBSAG Bull.73</t>
  </si>
  <si>
    <t>BBSAG Bull.74</t>
  </si>
  <si>
    <t>BBSAG Bull.75</t>
  </si>
  <si>
    <t>BBSAG Bull.79</t>
  </si>
  <si>
    <t>BBSAG Bull.81</t>
  </si>
  <si>
    <t>BBSAG Bull.84</t>
  </si>
  <si>
    <t>Brno 30</t>
  </si>
  <si>
    <t>BBSAG Bull.85</t>
  </si>
  <si>
    <t>BBSAG</t>
  </si>
  <si>
    <t>Misc</t>
  </si>
  <si>
    <t>IBVS 5378</t>
  </si>
  <si>
    <t>BBSAG Bull.86</t>
  </si>
  <si>
    <t>BBSAG Bull.87</t>
  </si>
  <si>
    <t>BBSAG Bull.88</t>
  </si>
  <si>
    <t>BBSAG Bull.90</t>
  </si>
  <si>
    <t>BBSAG Bull.91</t>
  </si>
  <si>
    <t>BBSAG Bull.93</t>
  </si>
  <si>
    <t>BBSAG Bull.94</t>
  </si>
  <si>
    <t>BBSAG Bull.95</t>
  </si>
  <si>
    <t>BBSAG Bull.97</t>
  </si>
  <si>
    <t>BBSAG Bull.98</t>
  </si>
  <si>
    <t>BBSAG Bull.99</t>
  </si>
  <si>
    <t>BAV-M 62</t>
  </si>
  <si>
    <t>BBSAG Bull.102</t>
  </si>
  <si>
    <t>BBSAG Bull.104</t>
  </si>
  <si>
    <t>BBSAG Bull.106</t>
  </si>
  <si>
    <t>BBSAG Bull.108</t>
  </si>
  <si>
    <t>BBSAG Bull.110</t>
  </si>
  <si>
    <t>BBSAG Bull.114</t>
  </si>
  <si>
    <t>BBSAG Bull.117</t>
  </si>
  <si>
    <t>BBSAG 120</t>
  </si>
  <si>
    <t>II</t>
  </si>
  <si>
    <t>I</t>
  </si>
  <si>
    <t>IBVS 5583</t>
  </si>
  <si>
    <t>IBVS</t>
  </si>
  <si>
    <t>IBVS 5579</t>
  </si>
  <si>
    <t>IBVS 5543</t>
  </si>
  <si>
    <t>IBVS 5623</t>
  </si>
  <si>
    <t>IBVS 5592</t>
  </si>
  <si>
    <t>IBVS 5643</t>
  </si>
  <si>
    <t>IBVS 5677</t>
  </si>
  <si>
    <t>IBVS 5657</t>
  </si>
  <si>
    <t>IBVS 5694</t>
  </si>
  <si>
    <t>GZ And / GSC 02842-01599</t>
  </si>
  <si>
    <t># of data points:</t>
  </si>
  <si>
    <t xml:space="preserve">IBVS 5736 </t>
  </si>
  <si>
    <t>IBVS 5731</t>
  </si>
  <si>
    <t>IBVS 0855</t>
  </si>
  <si>
    <t>IBVS 5741</t>
  </si>
  <si>
    <t>IBVS 5777</t>
  </si>
  <si>
    <t>My time zone &gt;&gt;&gt;&gt;&gt;</t>
  </si>
  <si>
    <t>(PST=8, PDT=MDT=7, MDT=CST=6, etc.)</t>
  </si>
  <si>
    <t>na</t>
  </si>
  <si>
    <t>JD today</t>
  </si>
  <si>
    <t>New Cycle</t>
  </si>
  <si>
    <t>Next ToM</t>
  </si>
  <si>
    <t>Start of linear fit &gt;&gt;&gt;&gt;&gt;&gt;&gt;&gt;&gt;&gt;&gt;&gt;&gt;&gt;&gt;&gt;&gt;&gt;&gt;&gt;&gt;</t>
  </si>
  <si>
    <t>OEJV 0074</t>
  </si>
  <si>
    <t>IBVS 5898</t>
  </si>
  <si>
    <t>CCD+I</t>
  </si>
  <si>
    <t>vis</t>
  </si>
  <si>
    <t>OEJV 0107</t>
  </si>
  <si>
    <t>Yang 2003</t>
  </si>
  <si>
    <t>Note bad quad fit in Yang &amp; Liu 2003A&amp;A...401..631Y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</si>
  <si>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</si>
  <si>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</si>
  <si>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</si>
  <si>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</si>
  <si>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</si>
  <si>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</si>
  <si>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</si>
  <si>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</si>
  <si>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</si>
  <si>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</si>
  <si>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</si>
  <si>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</si>
  <si>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</si>
  <si>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</si>
  <si>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</si>
  <si>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</si>
  <si>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</si>
  <si>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</si>
  <si>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</si>
  <si>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</si>
  <si>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</si>
  <si>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</si>
  <si>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</si>
  <si>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</si>
  <si>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</si>
  <si>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</si>
  <si>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</si>
  <si>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</si>
  <si>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</si>
  <si>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</si>
  <si>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</si>
  <si>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</si>
  <si>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</si>
  <si>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</si>
  <si>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</si>
  <si>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 xml:space="preserve">Correlation = </t>
  </si>
  <si>
    <t>H</t>
  </si>
  <si>
    <t>J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</si>
  <si>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</si>
  <si>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</si>
  <si>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</si>
  <si>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</si>
  <si>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</si>
  <si>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</si>
  <si>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</si>
  <si>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</si>
  <si>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</si>
  <si>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</si>
  <si>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R</t>
  </si>
  <si>
    <t>DUMP DATA HERE</t>
  </si>
  <si>
    <t>X1</t>
  </si>
  <si>
    <t>X2</t>
  </si>
  <si>
    <t>X3</t>
  </si>
  <si>
    <t>X4</t>
  </si>
  <si>
    <t>W1</t>
  </si>
  <si>
    <t>W2</t>
  </si>
  <si>
    <t>X</t>
  </si>
  <si>
    <t>Y</t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</si>
  <si>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</si>
  <si>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</si>
  <si>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</si>
  <si>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</si>
  <si>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</si>
  <si>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</si>
  <si>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</si>
  <si>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</si>
  <si>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</si>
  <si>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</si>
  <si>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Bad</t>
  </si>
  <si>
    <t>IBVS 5920</t>
  </si>
  <si>
    <t>IBVS 5960</t>
  </si>
  <si>
    <t>IBVS 5980</t>
  </si>
  <si>
    <t>Quad. Ephemeris =</t>
  </si>
  <si>
    <t>Linear Ephemeris =</t>
  </si>
  <si>
    <t>Add cycle</t>
  </si>
  <si>
    <t>Old Cycle</t>
  </si>
  <si>
    <t>OEJV 0137</t>
  </si>
  <si>
    <t>Solver</t>
  </si>
  <si>
    <t>Q_fit</t>
  </si>
  <si>
    <t>PE</t>
  </si>
  <si>
    <t>OEJV 0003</t>
  </si>
  <si>
    <t>IBVS 5918</t>
  </si>
  <si>
    <t>IBVS 6011</t>
  </si>
  <si>
    <t>JAVSO..39..177</t>
  </si>
  <si>
    <t>pe</t>
  </si>
  <si>
    <t>Walker, R. L. 1973, IBVS No. 855</t>
  </si>
  <si>
    <t>Liu, X., Yang, J., &amp; Tan, H. 1987, IBVS No. 3080</t>
  </si>
  <si>
    <t>Locher, K. 1995, BBSAG Bull., 108, 3</t>
  </si>
  <si>
    <t>Locher, K. 1997, BBSAG Bull., 114, 2</t>
  </si>
  <si>
    <t>Locher, K. 1998, BBSAG Bull., 117, 2</t>
  </si>
  <si>
    <t>Locher, K. 1999, BBSAG Bull., 120, 2</t>
  </si>
  <si>
    <t>Locher, K. 2000, BBSAG Bull., 121, 2</t>
  </si>
  <si>
    <t>Yang &amp; Liu 2003 A&amp;A...401..631</t>
  </si>
  <si>
    <t>Bad quad fit in Yang &amp; Liu 2003A&amp;A...401..631Y</t>
  </si>
  <si>
    <t>IBVS 6042</t>
  </si>
  <si>
    <t>IBVS 6070</t>
  </si>
  <si>
    <t>OEJV 0160</t>
  </si>
  <si>
    <t>pg</t>
  </si>
  <si>
    <t>Z</t>
  </si>
  <si>
    <t>dP/dt</t>
  </si>
  <si>
    <t>days/year</t>
  </si>
  <si>
    <t>w</t>
  </si>
  <si>
    <t>w*X</t>
  </si>
  <si>
    <t>w*Y</t>
  </si>
  <si>
    <t>w*YX</t>
  </si>
  <si>
    <t>ZA</t>
  </si>
  <si>
    <t>ZB</t>
  </si>
  <si>
    <t>ZC</t>
  </si>
  <si>
    <t>ZD</t>
  </si>
  <si>
    <t>ZE</t>
  </si>
  <si>
    <t>ZF</t>
  </si>
  <si>
    <t>wt</t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</si>
  <si>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</si>
  <si>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</si>
  <si>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</si>
  <si>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r>
      <t>w*YX</t>
    </r>
    <r>
      <rPr>
        <b/>
        <vertAlign val="superscript"/>
        <sz val="10"/>
        <rFont val="Arial"/>
        <family val="2"/>
      </rPr>
      <t>2</t>
    </r>
  </si>
  <si>
    <r>
      <t>diff</t>
    </r>
    <r>
      <rPr>
        <vertAlign val="superscript"/>
        <sz val="10"/>
        <rFont val="Arial"/>
        <family val="2"/>
      </rPr>
      <t>2</t>
    </r>
  </si>
  <si>
    <r>
      <t>wt.diff</t>
    </r>
    <r>
      <rPr>
        <vertAlign val="superscript"/>
        <sz val="10"/>
        <rFont val="Arial"/>
        <family val="2"/>
      </rPr>
      <t>2</t>
    </r>
  </si>
  <si>
    <t>CCD</t>
  </si>
  <si>
    <t>Minima from the Lichtenknecker Database of the BAV</t>
  </si>
  <si>
    <t>http://www.bav-astro.de/LkDB/index.php?lang=en&amp;sprache_dial=en</t>
  </si>
  <si>
    <t>V </t>
  </si>
  <si>
    <t> K.Locher </t>
  </si>
  <si>
    <t> 0.004 </t>
  </si>
  <si>
    <t> -0.003 </t>
  </si>
  <si>
    <t> -0.004 </t>
  </si>
  <si>
    <t>2441976.8470 </t>
  </si>
  <si>
    <t> 21.10.1973 08:19 </t>
  </si>
  <si>
    <t> -0.0385 </t>
  </si>
  <si>
    <t>E </t>
  </si>
  <si>
    <t>?</t>
  </si>
  <si>
    <t> R.L.Walker </t>
  </si>
  <si>
    <t>IBVS 855 </t>
  </si>
  <si>
    <t>2441977.7605 </t>
  </si>
  <si>
    <t> 22.10.1973 06:15 </t>
  </si>
  <si>
    <t> -0.0401 </t>
  </si>
  <si>
    <t>2441977.9196 </t>
  </si>
  <si>
    <t> 22.10.1973 10:04 </t>
  </si>
  <si>
    <t> -0.0335 </t>
  </si>
  <si>
    <t>2441992.8599 </t>
  </si>
  <si>
    <t> 06.11.1973 08:38 </t>
  </si>
  <si>
    <t> -0.0390 </t>
  </si>
  <si>
    <t>2441993.9981 </t>
  </si>
  <si>
    <t> 07.11.1973 11:57 </t>
  </si>
  <si>
    <t> -0.1209 </t>
  </si>
  <si>
    <t>2442071.393 </t>
  </si>
  <si>
    <t> 23.01.1974 21:25 </t>
  </si>
  <si>
    <t> -0.048 </t>
  </si>
  <si>
    <t> BBS 13 </t>
  </si>
  <si>
    <t>2442074.295 </t>
  </si>
  <si>
    <t> 26.01.1974 19:04 </t>
  </si>
  <si>
    <t> -0.043 </t>
  </si>
  <si>
    <t>2442074.449 </t>
  </si>
  <si>
    <t> 26.01.1974 22:46 </t>
  </si>
  <si>
    <t> -0.042 </t>
  </si>
  <si>
    <t>2442076.285 </t>
  </si>
  <si>
    <t> 28.01.1974 18:50 </t>
  </si>
  <si>
    <t> -0.036 </t>
  </si>
  <si>
    <t>2442116.293 </t>
  </si>
  <si>
    <t> 09.03.1974 19:01 </t>
  </si>
  <si>
    <t> 0.015 </t>
  </si>
  <si>
    <t> BBS 14 </t>
  </si>
  <si>
    <t>2442122.333 </t>
  </si>
  <si>
    <t> 15.03.1974 19:59 </t>
  </si>
  <si>
    <t> -0.046 </t>
  </si>
  <si>
    <t>2442263.594 </t>
  </si>
  <si>
    <t> 04.08.1974 02:15 </t>
  </si>
  <si>
    <t> -0.007 </t>
  </si>
  <si>
    <t> BBS 17 </t>
  </si>
  <si>
    <t>2442266.615 </t>
  </si>
  <si>
    <t> 07.08.1974 02:45 </t>
  </si>
  <si>
    <t> -0.037 </t>
  </si>
  <si>
    <t>2442273.487 </t>
  </si>
  <si>
    <t> 13.08.1974 23:41 </t>
  </si>
  <si>
    <t> -0.027 </t>
  </si>
  <si>
    <t>2442274.554 </t>
  </si>
  <si>
    <t> 15.08.1974 01:17 </t>
  </si>
  <si>
    <t> -0.028 </t>
  </si>
  <si>
    <t>2442275.613 </t>
  </si>
  <si>
    <t> 16.08.1974 02:42 </t>
  </si>
  <si>
    <t>2442288.589 </t>
  </si>
  <si>
    <t> 29.08.1974 02:08 </t>
  </si>
  <si>
    <t> -0.024 </t>
  </si>
  <si>
    <t>2442290.557 </t>
  </si>
  <si>
    <t> 31.08.1974 01:22 </t>
  </si>
  <si>
    <t> -0.038 </t>
  </si>
  <si>
    <t>2442291.474 </t>
  </si>
  <si>
    <t> 31.08.1974 23:22 </t>
  </si>
  <si>
    <t>2442296.503 </t>
  </si>
  <si>
    <t> 06.09.1974 00:04 </t>
  </si>
  <si>
    <t> -0.040 </t>
  </si>
  <si>
    <t>2442302.448 </t>
  </si>
  <si>
    <t> 11.09.1974 22:45 </t>
  </si>
  <si>
    <t>2442303.497 </t>
  </si>
  <si>
    <t> 12.09.1974 23:55 </t>
  </si>
  <si>
    <t> -0.062 </t>
  </si>
  <si>
    <t>2442318.461 </t>
  </si>
  <si>
    <t> 27.09.1974 23:03 </t>
  </si>
  <si>
    <t>2442337.389 </t>
  </si>
  <si>
    <t> 16.10.1974 21:20 </t>
  </si>
  <si>
    <t> BBS 18 </t>
  </si>
  <si>
    <t>2442373.551 </t>
  </si>
  <si>
    <t> 22.11.1974 01:13 </t>
  </si>
  <si>
    <t> -0.009 </t>
  </si>
  <si>
    <t>2442396.248 </t>
  </si>
  <si>
    <t> 14.12.1974 17:57 </t>
  </si>
  <si>
    <t> BBS 19 </t>
  </si>
  <si>
    <t>2442402.208 </t>
  </si>
  <si>
    <t> 20.12.1974 16:59 </t>
  </si>
  <si>
    <t>2442403.280 </t>
  </si>
  <si>
    <t> 21.12.1974 18:43 </t>
  </si>
  <si>
    <t> -0.019 </t>
  </si>
  <si>
    <t>2442417.493 </t>
  </si>
  <si>
    <t> 04.01.1975 23:49 </t>
  </si>
  <si>
    <t> 0.011 </t>
  </si>
  <si>
    <t> BBS 20 </t>
  </si>
  <si>
    <t>2442428.360 </t>
  </si>
  <si>
    <t> 15.01.1975 20:38 </t>
  </si>
  <si>
    <t> 0.049 </t>
  </si>
  <si>
    <t>2442453.277 </t>
  </si>
  <si>
    <t> 09.02.1975 18:38 </t>
  </si>
  <si>
    <t> 0.108 </t>
  </si>
  <si>
    <t> BBS 21 </t>
  </si>
  <si>
    <t>2442471.286 </t>
  </si>
  <si>
    <t> 27.02.1975 18:51 </t>
  </si>
  <si>
    <t> 0.121 </t>
  </si>
  <si>
    <t>2443429.286 </t>
  </si>
  <si>
    <t> 12.10.1977 18:51 </t>
  </si>
  <si>
    <t> 0.062 </t>
  </si>
  <si>
    <t> R.Diethelm </t>
  </si>
  <si>
    <t> BBS 35 </t>
  </si>
  <si>
    <t>2443743.518 </t>
  </si>
  <si>
    <t> 23.08.1978 00:25 </t>
  </si>
  <si>
    <t> -0.025 </t>
  </si>
  <si>
    <t> BBS 38 </t>
  </si>
  <si>
    <t>2443755.412 </t>
  </si>
  <si>
    <t> 03.09.1978 21:53 </t>
  </si>
  <si>
    <t> BBS 39 </t>
  </si>
  <si>
    <t>2443755.563 </t>
  </si>
  <si>
    <t> 04.09.1978 01:30 </t>
  </si>
  <si>
    <t> -0.029 </t>
  </si>
  <si>
    <t>2443767.457 </t>
  </si>
  <si>
    <t> 15.09.1978 22:58 </t>
  </si>
  <si>
    <t> -0.030 </t>
  </si>
  <si>
    <t>2443767.603 </t>
  </si>
  <si>
    <t> 16.09.1978 02:28 </t>
  </si>
  <si>
    <t>2443776.306 </t>
  </si>
  <si>
    <t> 24.09.1978 19:20 </t>
  </si>
  <si>
    <t>2443776.456 </t>
  </si>
  <si>
    <t> 24.09.1978 22:56 </t>
  </si>
  <si>
    <t>2443776.609 </t>
  </si>
  <si>
    <t> 25.09.1978 02:36 </t>
  </si>
  <si>
    <t>2443805.442 </t>
  </si>
  <si>
    <t> 23.10.1978 22:36 </t>
  </si>
  <si>
    <t> -0.020 </t>
  </si>
  <si>
    <t>2443805.587 </t>
  </si>
  <si>
    <t> 24.10.1978 02:05 </t>
  </si>
  <si>
    <t>2443807.561 </t>
  </si>
  <si>
    <t> 26.10.1978 01:27 </t>
  </si>
  <si>
    <t>2443812.598 </t>
  </si>
  <si>
    <t> 31.10.1978 02:21 </t>
  </si>
  <si>
    <t> -0.032 </t>
  </si>
  <si>
    <t>2443814.579 </t>
  </si>
  <si>
    <t> 02.11.1978 01:53 </t>
  </si>
  <si>
    <t> -0.033 </t>
  </si>
  <si>
    <t> BBS 40 </t>
  </si>
  <si>
    <t>2443821.287 </t>
  </si>
  <si>
    <t> 08.11.1978 18:53 </t>
  </si>
  <si>
    <t>2443822.212 </t>
  </si>
  <si>
    <t> 09.11.1978 17:05 </t>
  </si>
  <si>
    <t> -0.026 </t>
  </si>
  <si>
    <t>2443828.308 </t>
  </si>
  <si>
    <t> 15.11.1978 19:23 </t>
  </si>
  <si>
    <t>2443828.460 </t>
  </si>
  <si>
    <t> 15.11.1978 23:02 </t>
  </si>
  <si>
    <t> -0.031 </t>
  </si>
  <si>
    <t>2443828.608 </t>
  </si>
  <si>
    <t> 16.11.1978 02:35 </t>
  </si>
  <si>
    <t> -0.035 </t>
  </si>
  <si>
    <t>2443888.251 </t>
  </si>
  <si>
    <t> 14.01.1979 18:01 </t>
  </si>
  <si>
    <t> -0.023 </t>
  </si>
  <si>
    <t> BBS 41 </t>
  </si>
  <si>
    <t>2443888.394 </t>
  </si>
  <si>
    <t> 14.01.1979 21:27 </t>
  </si>
  <si>
    <t>2443888.548 </t>
  </si>
  <si>
    <t> 15.01.1979 01:09 </t>
  </si>
  <si>
    <t>2444061.497 </t>
  </si>
  <si>
    <t> 06.07.1979 23:55 </t>
  </si>
  <si>
    <t> BBS 44 </t>
  </si>
  <si>
    <t>2444065.462 </t>
  </si>
  <si>
    <t> 10.07.1979 23:05 </t>
  </si>
  <si>
    <t>2444065.614 </t>
  </si>
  <si>
    <t> 11.07.1979 02:44 </t>
  </si>
  <si>
    <t>2444079.487 </t>
  </si>
  <si>
    <t> 24.07.1979 23:41 </t>
  </si>
  <si>
    <t>2444079.639 </t>
  </si>
  <si>
    <t> 25.07.1979 03:20 </t>
  </si>
  <si>
    <t>2444118.381 </t>
  </si>
  <si>
    <t> 01.09.1979 21:08 </t>
  </si>
  <si>
    <t> BBS 45 </t>
  </si>
  <si>
    <t>2444118.533 </t>
  </si>
  <si>
    <t> 02.09.1979 00:47 </t>
  </si>
  <si>
    <t>2444122.512 </t>
  </si>
  <si>
    <t> 06.09.1979 00:17 </t>
  </si>
  <si>
    <t> -0.015 </t>
  </si>
  <si>
    <t>2444122.655 </t>
  </si>
  <si>
    <t> 06.09.1979 03:43 </t>
  </si>
  <si>
    <t>2444129.514 </t>
  </si>
  <si>
    <t> 13.09.1979 00:20 </t>
  </si>
  <si>
    <t>2444181.666 </t>
  </si>
  <si>
    <t> 04.11.1979 03:59 </t>
  </si>
  <si>
    <t> -0.034 </t>
  </si>
  <si>
    <t>2444291.324 </t>
  </si>
  <si>
    <t> 21.02.1980 19:46 </t>
  </si>
  <si>
    <t> BBS 46 </t>
  </si>
  <si>
    <t>2444294.375 </t>
  </si>
  <si>
    <t> 24.02.1980 21:00 </t>
  </si>
  <si>
    <t>2444370.624 </t>
  </si>
  <si>
    <t> 11.05.1980 02:58 </t>
  </si>
  <si>
    <t> BBS 48 </t>
  </si>
  <si>
    <t>2444449.468 </t>
  </si>
  <si>
    <t> 28.07.1980 23:13 </t>
  </si>
  <si>
    <t> BBS 49 </t>
  </si>
  <si>
    <t>2444449.633 </t>
  </si>
  <si>
    <t> 29.07.1980 03:11 </t>
  </si>
  <si>
    <t>2444451.615 </t>
  </si>
  <si>
    <t> 31.07.1980 02:45 </t>
  </si>
  <si>
    <t>2444454.505 </t>
  </si>
  <si>
    <t> 03.08.1980 00:07 </t>
  </si>
  <si>
    <t>2444456.642 </t>
  </si>
  <si>
    <t> 05.08.1980 03:24 </t>
  </si>
  <si>
    <t>2444489.428 </t>
  </si>
  <si>
    <t> 06.09.1980 22:16 </t>
  </si>
  <si>
    <t> BBS 50 </t>
  </si>
  <si>
    <t>2444528.325 </t>
  </si>
  <si>
    <t> 15.10.1980 19:48 </t>
  </si>
  <si>
    <t> BBS 51 </t>
  </si>
  <si>
    <t>2444531.219 </t>
  </si>
  <si>
    <t> 18.10.1980 17:15 </t>
  </si>
  <si>
    <t>2444531.378 </t>
  </si>
  <si>
    <t> 18.10.1980 21:04 </t>
  </si>
  <si>
    <t>2444566.316 </t>
  </si>
  <si>
    <t> 22.11.1980 19:35 </t>
  </si>
  <si>
    <t> -0.011 </t>
  </si>
  <si>
    <t>2444566.455 </t>
  </si>
  <si>
    <t> 22.11.1980 22:55 </t>
  </si>
  <si>
    <t>2444566.609 </t>
  </si>
  <si>
    <t> 23.11.1980 02:36 </t>
  </si>
  <si>
    <t>2444613.265 </t>
  </si>
  <si>
    <t> 08.01.1981 18:21 </t>
  </si>
  <si>
    <t> BBS 52 </t>
  </si>
  <si>
    <t>2444629.285 </t>
  </si>
  <si>
    <t> 24.01.1981 18:50 </t>
  </si>
  <si>
    <t>2444637.366 </t>
  </si>
  <si>
    <t> 01.02.1981 20:47 </t>
  </si>
  <si>
    <t> D.Elias </t>
  </si>
  <si>
    <t> BBS 53 </t>
  </si>
  <si>
    <t>2444639.3481 </t>
  </si>
  <si>
    <t> 03.02.1981 20:21 </t>
  </si>
  <si>
    <t> -0.0300 </t>
  </si>
  <si>
    <t>2444640.266 </t>
  </si>
  <si>
    <t> 04.02.1981 18:23 </t>
  </si>
  <si>
    <t>2444644.378 </t>
  </si>
  <si>
    <t> 08.02.1981 21:04 </t>
  </si>
  <si>
    <t>2444650.330 </t>
  </si>
  <si>
    <t> 14.02.1981 19:55 </t>
  </si>
  <si>
    <t>2444661.305 </t>
  </si>
  <si>
    <t> 25.02.1981 19:19 </t>
  </si>
  <si>
    <t>2444663.293 </t>
  </si>
  <si>
    <t> 27.02.1981 19:01 </t>
  </si>
  <si>
    <t>2444670.295 </t>
  </si>
  <si>
    <t> 06.03.1981 19:04 </t>
  </si>
  <si>
    <t>2444673.361 </t>
  </si>
  <si>
    <t> 09.03.1981 20:39 </t>
  </si>
  <si>
    <t>2444755.561 </t>
  </si>
  <si>
    <t> 31.05.1981 01:27 </t>
  </si>
  <si>
    <t> BBS 54 </t>
  </si>
  <si>
    <t>2444770.516 </t>
  </si>
  <si>
    <t> 15.06.1981 00:23 </t>
  </si>
  <si>
    <t> BBS 55 </t>
  </si>
  <si>
    <t>2444808.501 </t>
  </si>
  <si>
    <t> 23.07.1981 00:01 </t>
  </si>
  <si>
    <t> BBS 56 </t>
  </si>
  <si>
    <t>2444811.528 </t>
  </si>
  <si>
    <t> 26.07.1981 00:40 </t>
  </si>
  <si>
    <t>2444811.529 </t>
  </si>
  <si>
    <t> 26.07.1981 00:41 </t>
  </si>
  <si>
    <t>2444811.533 </t>
  </si>
  <si>
    <t> 26.07.1981 00:47 </t>
  </si>
  <si>
    <t> D.Mourikis </t>
  </si>
  <si>
    <t>2444846.615 </t>
  </si>
  <si>
    <t> 30.08.1981 02:45 </t>
  </si>
  <si>
    <t> -0.022 </t>
  </si>
  <si>
    <t>2444885.356 </t>
  </si>
  <si>
    <t> 07.10.1981 20:32 </t>
  </si>
  <si>
    <t> -0.018 </t>
  </si>
  <si>
    <t> BBS 57 </t>
  </si>
  <si>
    <t>2444889.316 </t>
  </si>
  <si>
    <t> 11.10.1981 19:35 </t>
  </si>
  <si>
    <t>2444973.345 </t>
  </si>
  <si>
    <t> 03.01.1982 20:16 </t>
  </si>
  <si>
    <t> BBS 58 </t>
  </si>
  <si>
    <t>2444984.322 </t>
  </si>
  <si>
    <t> 14.01.1982 19:43 </t>
  </si>
  <si>
    <t>2444985.393 </t>
  </si>
  <si>
    <t> 15.01.1982 21:25 </t>
  </si>
  <si>
    <t> B.Staub </t>
  </si>
  <si>
    <t>2444985.394 </t>
  </si>
  <si>
    <t> 15.01.1982 21:27 </t>
  </si>
  <si>
    <t> T.Grübler </t>
  </si>
  <si>
    <t>2444985.395 </t>
  </si>
  <si>
    <t> 15.01.1982 21:28 </t>
  </si>
  <si>
    <t> S.Amsler </t>
  </si>
  <si>
    <t>2444985.396 </t>
  </si>
  <si>
    <t> 15.01.1982 21:30 </t>
  </si>
  <si>
    <t> P.Dokic </t>
  </si>
  <si>
    <t>2445004.304 </t>
  </si>
  <si>
    <t> 03.02.1982 19:17 </t>
  </si>
  <si>
    <t> BBS 59 </t>
  </si>
  <si>
    <t>2445061.350 </t>
  </si>
  <si>
    <t> 01.04.1982 20:24 </t>
  </si>
  <si>
    <t> BBS 60 </t>
  </si>
  <si>
    <t>2445101.604 </t>
  </si>
  <si>
    <t> 12.05.1982 02:29 </t>
  </si>
  <si>
    <t>2445175.571 </t>
  </si>
  <si>
    <t> 25.07.1982 01:42 </t>
  </si>
  <si>
    <t> BBS 61 </t>
  </si>
  <si>
    <t>2445207.608 </t>
  </si>
  <si>
    <t> 26.08.1982 02:35 </t>
  </si>
  <si>
    <t> -0.017 </t>
  </si>
  <si>
    <t> BBS 62 </t>
  </si>
  <si>
    <t>2445208.517 </t>
  </si>
  <si>
    <t> 27.08.1982 00:24 </t>
  </si>
  <si>
    <t>2445208.522 </t>
  </si>
  <si>
    <t> 27.08.1982 00:31 </t>
  </si>
  <si>
    <t>2445257.322 </t>
  </si>
  <si>
    <t> 14.10.1982 19:43 </t>
  </si>
  <si>
    <t> BBS 63 </t>
  </si>
  <si>
    <t>2445258.242 </t>
  </si>
  <si>
    <t> 15.10.1982 17:48 </t>
  </si>
  <si>
    <t>2445308.423 </t>
  </si>
  <si>
    <t> 04.12.1982 22:09 </t>
  </si>
  <si>
    <t> -0.010 </t>
  </si>
  <si>
    <t> BBS 64 </t>
  </si>
  <si>
    <t>2445333.275 </t>
  </si>
  <si>
    <t> 29.12.1982 18:36 </t>
  </si>
  <si>
    <t>2445333.429 </t>
  </si>
  <si>
    <t> 29.12.1982 22:17 </t>
  </si>
  <si>
    <t>2445528.478 </t>
  </si>
  <si>
    <t> 12.07.1983 23:28 </t>
  </si>
  <si>
    <t> BBS 67 </t>
  </si>
  <si>
    <t>2445547.547 </t>
  </si>
  <si>
    <t> 01.08.1983 01:07 </t>
  </si>
  <si>
    <t>2445547.549 </t>
  </si>
  <si>
    <t> 01.08.1983 01:10 </t>
  </si>
  <si>
    <t>2445548.612 </t>
  </si>
  <si>
    <t> 02.08.1983 02:41 </t>
  </si>
  <si>
    <t> -0.021 </t>
  </si>
  <si>
    <t> BBS 68 </t>
  </si>
  <si>
    <t>2445595.443 </t>
  </si>
  <si>
    <t> 17.09.1983 22:37 </t>
  </si>
  <si>
    <t> P.Wils </t>
  </si>
  <si>
    <t> BBS 69 </t>
  </si>
  <si>
    <t>2445600.312 </t>
  </si>
  <si>
    <t> 22.09.1983 19:29 </t>
  </si>
  <si>
    <t>2445600.469 </t>
  </si>
  <si>
    <t> 22.09.1983 23:15 </t>
  </si>
  <si>
    <t>2445671.227 </t>
  </si>
  <si>
    <t> 02.12.1983 17:26 </t>
  </si>
  <si>
    <t> BBS 70 </t>
  </si>
  <si>
    <t>2445741.235 </t>
  </si>
  <si>
    <t> 10.02.1984 17:38 </t>
  </si>
  <si>
    <t> BBS 71 </t>
  </si>
  <si>
    <t>2445776.307 </t>
  </si>
  <si>
    <t> 16.03.1984 19:22 </t>
  </si>
  <si>
    <t>2445896.487 </t>
  </si>
  <si>
    <t> 14.07.1984 23:41 </t>
  </si>
  <si>
    <t> BBS 73 </t>
  </si>
  <si>
    <t>2445935.366 </t>
  </si>
  <si>
    <t> 22.08.1984 20:47 </t>
  </si>
  <si>
    <t>2445950.9318 </t>
  </si>
  <si>
    <t> 07.09.1984 10:21 </t>
  </si>
  <si>
    <t> -0.0189 </t>
  </si>
  <si>
    <t> Liu Xuefu et al. </t>
  </si>
  <si>
    <t>IBVS 3080 </t>
  </si>
  <si>
    <t>2445951.8468 </t>
  </si>
  <si>
    <t> 08.09.1984 08:19 </t>
  </si>
  <si>
    <t> -0.0190 </t>
  </si>
  <si>
    <t>2445956.420 </t>
  </si>
  <si>
    <t> 12.09.1984 22:04 </t>
  </si>
  <si>
    <t> BBS 74 </t>
  </si>
  <si>
    <t>2445984.9400 </t>
  </si>
  <si>
    <t> 11.10.1984 10:33 </t>
  </si>
  <si>
    <t> -0.0201 </t>
  </si>
  <si>
    <t>2445985.392 </t>
  </si>
  <si>
    <t> 11.10.1984 21:24 </t>
  </si>
  <si>
    <t>2445985.7025 </t>
  </si>
  <si>
    <t> 12.10.1984 04:51 </t>
  </si>
  <si>
    <t> -0.0202 </t>
  </si>
  <si>
    <t>2445985.8550 </t>
  </si>
  <si>
    <t> 12.10.1984 08:31 </t>
  </si>
  <si>
    <t>2445986.6175 </t>
  </si>
  <si>
    <t> 13.10.1984 02:49 </t>
  </si>
  <si>
    <t>2445986.7700 </t>
  </si>
  <si>
    <t> 13.10.1984 06:28 </t>
  </si>
  <si>
    <t>2446007.6630 </t>
  </si>
  <si>
    <t> 03.11.1984 03:54 </t>
  </si>
  <si>
    <t> -0.0209 </t>
  </si>
  <si>
    <t>2446008.5780 </t>
  </si>
  <si>
    <t> 04.11.1984 01:52 </t>
  </si>
  <si>
    <t>2446009.6455 </t>
  </si>
  <si>
    <t> 05.11.1984 03:29 </t>
  </si>
  <si>
    <t> -0.0210 </t>
  </si>
  <si>
    <t>2446012.5431 </t>
  </si>
  <si>
    <t> 08.11.1984 01:02 </t>
  </si>
  <si>
    <t>2446013.6106 </t>
  </si>
  <si>
    <t> 09.11.1984 02:39 </t>
  </si>
  <si>
    <t> -0.0211 </t>
  </si>
  <si>
    <t>2446015.5932 </t>
  </si>
  <si>
    <t> 11.11.1984 02:14 </t>
  </si>
  <si>
    <t>2446029.324 </t>
  </si>
  <si>
    <t> 24.11.1984 19:46 </t>
  </si>
  <si>
    <t> -0.016 </t>
  </si>
  <si>
    <t>2446046.402 </t>
  </si>
  <si>
    <t> 11.12.1984 21:38 </t>
  </si>
  <si>
    <t> BBS 75 </t>
  </si>
  <si>
    <t>2446478.300 </t>
  </si>
  <si>
    <t> 16.02.1986 19:12 </t>
  </si>
  <si>
    <t> BBS 79 </t>
  </si>
  <si>
    <t>2446704.327 </t>
  </si>
  <si>
    <t> 30.09.1986 19:50 </t>
  </si>
  <si>
    <t> BBS 81 </t>
  </si>
  <si>
    <t>2446987.537 </t>
  </si>
  <si>
    <t> 11.07.1987 00:53 </t>
  </si>
  <si>
    <t> -0.014 </t>
  </si>
  <si>
    <t> BBS 84 </t>
  </si>
  <si>
    <t>2447032.531 </t>
  </si>
  <si>
    <t> 25.08.1987 00:44 </t>
  </si>
  <si>
    <t> J.Manek </t>
  </si>
  <si>
    <t> BRNO 30 </t>
  </si>
  <si>
    <t>2447048.542 </t>
  </si>
  <si>
    <t> 10.09.1987 01:00 </t>
  </si>
  <si>
    <t> -0.012 </t>
  </si>
  <si>
    <t> BBS 85 </t>
  </si>
  <si>
    <t>2447060.442 </t>
  </si>
  <si>
    <t> 21.09.1987 22:36 </t>
  </si>
  <si>
    <t> -0.008 </t>
  </si>
  <si>
    <t>2447066.533 </t>
  </si>
  <si>
    <t> 28.09.1987 00:47 </t>
  </si>
  <si>
    <t>2447095.505 </t>
  </si>
  <si>
    <t> 27.10.1987 00:07 </t>
  </si>
  <si>
    <t>2447107.256 </t>
  </si>
  <si>
    <t> 07.11.1987 18:08 </t>
  </si>
  <si>
    <t> BBS 86 </t>
  </si>
  <si>
    <t>2447170.237 </t>
  </si>
  <si>
    <t> 09.01.1988 17:41 </t>
  </si>
  <si>
    <t> H.Peter </t>
  </si>
  <si>
    <t> BBS 87 </t>
  </si>
  <si>
    <t>2447205.335 </t>
  </si>
  <si>
    <t> 13.02.1988 20:02 </t>
  </si>
  <si>
    <t> 0.002 </t>
  </si>
  <si>
    <t>2447322.597 </t>
  </si>
  <si>
    <t> 10.06.1988 02:19 </t>
  </si>
  <si>
    <t> BBS 88 </t>
  </si>
  <si>
    <t>2447451.319 </t>
  </si>
  <si>
    <t> 16.10.1988 19:39 </t>
  </si>
  <si>
    <t> BBS 90 </t>
  </si>
  <si>
    <t>2447468.385 </t>
  </si>
  <si>
    <t> 02.11.1988 21:14 </t>
  </si>
  <si>
    <t>2447483.347 </t>
  </si>
  <si>
    <t> 17.11.1988 20:19 </t>
  </si>
  <si>
    <t>2447522.414 </t>
  </si>
  <si>
    <t> 26.12.1988 21:56 </t>
  </si>
  <si>
    <t> 0.016 </t>
  </si>
  <si>
    <t>2447535.354 </t>
  </si>
  <si>
    <t> 08.01.1989 20:29 </t>
  </si>
  <si>
    <t> BBS 91 </t>
  </si>
  <si>
    <t>2447566.312 </t>
  </si>
  <si>
    <t> 08.02.1989 19:29 </t>
  </si>
  <si>
    <t>2447762.449 </t>
  </si>
  <si>
    <t> 23.08.1989 22:46 </t>
  </si>
  <si>
    <t> 0.003 </t>
  </si>
  <si>
    <t> R.Boninsegna </t>
  </si>
  <si>
    <t> BBS 93 </t>
  </si>
  <si>
    <t>2447763.466 </t>
  </si>
  <si>
    <t> 24.08.1989 23:11 </t>
  </si>
  <si>
    <t> C.Friedlingstein </t>
  </si>
  <si>
    <t>2447787.599 </t>
  </si>
  <si>
    <t> 18.09.1989 02:22 </t>
  </si>
  <si>
    <t> A.Dedoch </t>
  </si>
  <si>
    <t>2447825.419 </t>
  </si>
  <si>
    <t> 25.10.1989 22:03 </t>
  </si>
  <si>
    <t> -0.013 </t>
  </si>
  <si>
    <t>2447940.261 </t>
  </si>
  <si>
    <t> 17.02.1990 18:15 </t>
  </si>
  <si>
    <t> BBS 94 </t>
  </si>
  <si>
    <t>2448067.606 </t>
  </si>
  <si>
    <t> 25.06.1990 02:32 </t>
  </si>
  <si>
    <t> BBS 95 </t>
  </si>
  <si>
    <t>2448248.334 </t>
  </si>
  <si>
    <t> 22.12.1990 20:00 </t>
  </si>
  <si>
    <t> BBS 97 </t>
  </si>
  <si>
    <t>2448493.411 </t>
  </si>
  <si>
    <t> 24.08.1991 21:51 </t>
  </si>
  <si>
    <t> BBS 98 </t>
  </si>
  <si>
    <t>2448532.296 </t>
  </si>
  <si>
    <t> 02.10.1991 19:06 </t>
  </si>
  <si>
    <t> BBS 99 </t>
  </si>
  <si>
    <t>2448925.4726 </t>
  </si>
  <si>
    <t> 29.10.1992 23:20 </t>
  </si>
  <si>
    <t> -0.0029 </t>
  </si>
  <si>
    <t>o</t>
  </si>
  <si>
    <t> F.Agerer </t>
  </si>
  <si>
    <t>BAVM 62 </t>
  </si>
  <si>
    <t>2448946.359 </t>
  </si>
  <si>
    <t> 19.11.1992 20:36 </t>
  </si>
  <si>
    <t> BBS 102 </t>
  </si>
  <si>
    <t>2449202.576 </t>
  </si>
  <si>
    <t> 03.08.1993 01:49 </t>
  </si>
  <si>
    <t> BBS 104 </t>
  </si>
  <si>
    <t>2449426.302 </t>
  </si>
  <si>
    <t> 14.03.1994 19:14 </t>
  </si>
  <si>
    <t> BBS 106 </t>
  </si>
  <si>
    <t>2449732.241 </t>
  </si>
  <si>
    <t> 14.01.1995 17:47 </t>
  </si>
  <si>
    <t> BBS 108 </t>
  </si>
  <si>
    <t>2449945.608 </t>
  </si>
  <si>
    <t> 16.08.1995 02:35 </t>
  </si>
  <si>
    <t> BBS 110 </t>
  </si>
  <si>
    <t>2450390.467 </t>
  </si>
  <si>
    <t> 02.11.1996 23:12 </t>
  </si>
  <si>
    <t> -0.005 </t>
  </si>
  <si>
    <t> BBS 114 </t>
  </si>
  <si>
    <t>2450749.627 </t>
  </si>
  <si>
    <t> 28.10.1997 03:02 </t>
  </si>
  <si>
    <t> -0.002 </t>
  </si>
  <si>
    <t>C </t>
  </si>
  <si>
    <t> S.Cook </t>
  </si>
  <si>
    <t> JAAVSO 39;177 </t>
  </si>
  <si>
    <t>2450925.323 </t>
  </si>
  <si>
    <t> 21.04.1998 19:45 </t>
  </si>
  <si>
    <t> BBS 117 </t>
  </si>
  <si>
    <t>2451384.522 </t>
  </si>
  <si>
    <t> 25.07.1999 00:31 </t>
  </si>
  <si>
    <t> 0.000 </t>
  </si>
  <si>
    <t> BBS 120 </t>
  </si>
  <si>
    <t>2451440.337 </t>
  </si>
  <si>
    <t> 18.09.1999 20:05 </t>
  </si>
  <si>
    <t> BBS 121 </t>
  </si>
  <si>
    <t>2451712.563 </t>
  </si>
  <si>
    <t> 17.06.2000 01:30 </t>
  </si>
  <si>
    <t> BBS 123 </t>
  </si>
  <si>
    <t>2452145.5392 </t>
  </si>
  <si>
    <t> 24.08.2001 00:56 </t>
  </si>
  <si>
    <t> 0.0002 </t>
  </si>
  <si>
    <t> M.Zejda </t>
  </si>
  <si>
    <t>IBVS 5583 </t>
  </si>
  <si>
    <t>2452230.3337 </t>
  </si>
  <si>
    <t> 16.11.2001 20:00 </t>
  </si>
  <si>
    <t> 0.0000 </t>
  </si>
  <si>
    <t> M.Drozdz et al. </t>
  </si>
  <si>
    <t>IBVS 5623 </t>
  </si>
  <si>
    <t>2452230.4869 </t>
  </si>
  <si>
    <t> 16.11.2001 23:41 </t>
  </si>
  <si>
    <t> 0.0007 </t>
  </si>
  <si>
    <t>2452504.8489 </t>
  </si>
  <si>
    <t> 18.08.2002 08:22 </t>
  </si>
  <si>
    <t> S.Dvorak </t>
  </si>
  <si>
    <t>IBVS 5378 </t>
  </si>
  <si>
    <t>2452878.499 </t>
  </si>
  <si>
    <t> 26.08.2003 23:58 </t>
  </si>
  <si>
    <t> P.Lutcha </t>
  </si>
  <si>
    <t>OEJV 0074 </t>
  </si>
  <si>
    <t>2452896.4900 </t>
  </si>
  <si>
    <t> 13.09.2003 23:45 </t>
  </si>
  <si>
    <t> -0.0006 </t>
  </si>
  <si>
    <t>-I</t>
  </si>
  <si>
    <t> K. &amp; M. Rätz </t>
  </si>
  <si>
    <t>BAVM 172 </t>
  </si>
  <si>
    <t>2452917.0772 </t>
  </si>
  <si>
    <t> 04.10.2003 13:51 </t>
  </si>
  <si>
    <t>1367</t>
  </si>
  <si>
    <t> -0.0020 </t>
  </si>
  <si>
    <t> Nakajima </t>
  </si>
  <si>
    <t>VSB 42 </t>
  </si>
  <si>
    <t>2452917.2306 </t>
  </si>
  <si>
    <t> 04.10.2003 17:32 </t>
  </si>
  <si>
    <t>1367.5</t>
  </si>
  <si>
    <t> -0.0011 </t>
  </si>
  <si>
    <t>2452926.3818 </t>
  </si>
  <si>
    <t> 13.10.2003 21:09 </t>
  </si>
  <si>
    <t>1397.5</t>
  </si>
  <si>
    <t> -0.0004 </t>
  </si>
  <si>
    <t> T.Krajci </t>
  </si>
  <si>
    <t>IBVS 5592 </t>
  </si>
  <si>
    <t>2452941.3281 </t>
  </si>
  <si>
    <t> 28.10.2003 19:52 </t>
  </si>
  <si>
    <t>1446.5</t>
  </si>
  <si>
    <t> 0.0001 </t>
  </si>
  <si>
    <t>2452941.4810 </t>
  </si>
  <si>
    <t> 28.10.2003 23:32 </t>
  </si>
  <si>
    <t>1447</t>
  </si>
  <si>
    <t> 0.0004 </t>
  </si>
  <si>
    <t>2452982.5053 </t>
  </si>
  <si>
    <t> 09.12.2003 00:07 </t>
  </si>
  <si>
    <t>1581.5</t>
  </si>
  <si>
    <t> -0.0000 </t>
  </si>
  <si>
    <t>2452991.354 </t>
  </si>
  <si>
    <t> 17.12.2003 20:29 </t>
  </si>
  <si>
    <t>1610.5</t>
  </si>
  <si>
    <t> BBS 130 </t>
  </si>
  <si>
    <t>2453000.5017 </t>
  </si>
  <si>
    <t> 27.12.2003 00:02 </t>
  </si>
  <si>
    <t>1640.5</t>
  </si>
  <si>
    <t>2453000.502 </t>
  </si>
  <si>
    <t> 0.001 </t>
  </si>
  <si>
    <t>2453173.597 </t>
  </si>
  <si>
    <t> 17.06.2004 02:19 </t>
  </si>
  <si>
    <t>2208</t>
  </si>
  <si>
    <t> -0.001 </t>
  </si>
  <si>
    <t>OEJV 0003 </t>
  </si>
  <si>
    <t>2453248.4797 </t>
  </si>
  <si>
    <t> 30.08.2004 23:30 </t>
  </si>
  <si>
    <t>2453.5</t>
  </si>
  <si>
    <t> T.Borkovits et al. </t>
  </si>
  <si>
    <t>IBVS 5579 </t>
  </si>
  <si>
    <t>2453255.4958 </t>
  </si>
  <si>
    <t> 06.09.2004 23:53 </t>
  </si>
  <si>
    <t>2476.5</t>
  </si>
  <si>
    <t> 0.0003 </t>
  </si>
  <si>
    <t> M. Zejda et al. </t>
  </si>
  <si>
    <t>IBVS 5741 </t>
  </si>
  <si>
    <t>2453309.0268 </t>
  </si>
  <si>
    <t> 30.10.2004 12:38 </t>
  </si>
  <si>
    <t>2652</t>
  </si>
  <si>
    <t> 0.0009 </t>
  </si>
  <si>
    <t> C.-H.Kim et al. </t>
  </si>
  <si>
    <t>IBVS 5694 </t>
  </si>
  <si>
    <t>2453316.4994 </t>
  </si>
  <si>
    <t> 06.11.2004 23:59 </t>
  </si>
  <si>
    <t>2676.5</t>
  </si>
  <si>
    <t> 0.0006 </t>
  </si>
  <si>
    <t> v.Poschinger </t>
  </si>
  <si>
    <t>BAVM 173 </t>
  </si>
  <si>
    <t>2453344.2570 </t>
  </si>
  <si>
    <t> 04.12.2004 18:10 </t>
  </si>
  <si>
    <t>2767.5</t>
  </si>
  <si>
    <t> 0.0016 </t>
  </si>
  <si>
    <t> M.Zejda et al. </t>
  </si>
  <si>
    <t>2453344.4088 </t>
  </si>
  <si>
    <t> 04.12.2004 21:48 </t>
  </si>
  <si>
    <t>2768</t>
  </si>
  <si>
    <t>2453349.2889 </t>
  </si>
  <si>
    <t> 09.12.2004 18:56 </t>
  </si>
  <si>
    <t>2784</t>
  </si>
  <si>
    <t> 0.0008 </t>
  </si>
  <si>
    <t> H.Jungbluth </t>
  </si>
  <si>
    <t>2453360.2709 </t>
  </si>
  <si>
    <t> 20.12.2004 18:30 </t>
  </si>
  <si>
    <t>2820</t>
  </si>
  <si>
    <t> 0.0021 </t>
  </si>
  <si>
    <t> U.Schmidt </t>
  </si>
  <si>
    <t>2453563.560 </t>
  </si>
  <si>
    <t> 12.07.2005 01:26 </t>
  </si>
  <si>
    <t>3486.5</t>
  </si>
  <si>
    <t>2453638.9029 </t>
  </si>
  <si>
    <t> 25.09.2005 09:40 </t>
  </si>
  <si>
    <t>3733.5</t>
  </si>
  <si>
    <t> 0.0012 </t>
  </si>
  <si>
    <t>IBVS 5677 </t>
  </si>
  <si>
    <t>2453701.2770 </t>
  </si>
  <si>
    <t> 26.11.2005 18:38 </t>
  </si>
  <si>
    <t>3938</t>
  </si>
  <si>
    <t> -0.0007 </t>
  </si>
  <si>
    <t>BAVM 178 </t>
  </si>
  <si>
    <t>2453705.39571 </t>
  </si>
  <si>
    <t> 30.11.2005 21:29 </t>
  </si>
  <si>
    <t>3951.5</t>
  </si>
  <si>
    <t> 0.00033 </t>
  </si>
  <si>
    <t> L.Šmelcer </t>
  </si>
  <si>
    <t>2453709.36085 </t>
  </si>
  <si>
    <t> 04.12.2005 20:39 </t>
  </si>
  <si>
    <t>3964.5</t>
  </si>
  <si>
    <t> 0.00025 </t>
  </si>
  <si>
    <t>2453943.4620 </t>
  </si>
  <si>
    <t> 26.07.2006 23:05 </t>
  </si>
  <si>
    <t>4732</t>
  </si>
  <si>
    <t> S.Parimucha et al. </t>
  </si>
  <si>
    <t>IBVS 5777 </t>
  </si>
  <si>
    <t>2453947.4616 </t>
  </si>
  <si>
    <t> 30.07.2006 23:04 </t>
  </si>
  <si>
    <t>4745</t>
  </si>
  <si>
    <t> 0.0353 </t>
  </si>
  <si>
    <t>2454027.3420 </t>
  </si>
  <si>
    <t> 18.10.2006 20:12 </t>
  </si>
  <si>
    <t>5007</t>
  </si>
  <si>
    <t> 0.0013 </t>
  </si>
  <si>
    <t>2454059.3677 </t>
  </si>
  <si>
    <t> 19.11.2006 20:49 </t>
  </si>
  <si>
    <t>5112</t>
  </si>
  <si>
    <t> Sz.Csizmadia et al. </t>
  </si>
  <si>
    <t>IBVS 5736 </t>
  </si>
  <si>
    <t>2454433.3182 </t>
  </si>
  <si>
    <t> 28.11.2007 19:38 </t>
  </si>
  <si>
    <t>6338</t>
  </si>
  <si>
    <t>BAVM 193 </t>
  </si>
  <si>
    <t>2454779.2034 </t>
  </si>
  <si>
    <t> 08.11.2008 16:52 </t>
  </si>
  <si>
    <t>7472</t>
  </si>
  <si>
    <t> -0.0040 </t>
  </si>
  <si>
    <t>IBVS 5898 </t>
  </si>
  <si>
    <t>2454779.3566 </t>
  </si>
  <si>
    <t> 08.11.2008 20:33 </t>
  </si>
  <si>
    <t>7472.5</t>
  </si>
  <si>
    <t> -0.0033 </t>
  </si>
  <si>
    <t>2454829.2290 </t>
  </si>
  <si>
    <t> 28.12.2008 17:29 </t>
  </si>
  <si>
    <t>7636</t>
  </si>
  <si>
    <t>-U;-I</t>
  </si>
  <si>
    <t> M.&amp; K.Rätz </t>
  </si>
  <si>
    <t>BAVM 209 </t>
  </si>
  <si>
    <t>2454844.3265 </t>
  </si>
  <si>
    <t> 12.01.2009 19:50 </t>
  </si>
  <si>
    <t>7685.5</t>
  </si>
  <si>
    <t>OEJV 0107 </t>
  </si>
  <si>
    <t>2454844.3266 </t>
  </si>
  <si>
    <t> -0.0019 </t>
  </si>
  <si>
    <t>2455038.4709 </t>
  </si>
  <si>
    <t> 25.07.2009 23:18 </t>
  </si>
  <si>
    <t>8322</t>
  </si>
  <si>
    <t> -0.0008 </t>
  </si>
  <si>
    <t>2455114.8785 </t>
  </si>
  <si>
    <t> 10.10.2009 09:05 </t>
  </si>
  <si>
    <t>8572.5</t>
  </si>
  <si>
    <t>IBVS 5920 </t>
  </si>
  <si>
    <t>2455156.968 </t>
  </si>
  <si>
    <t> 21.11.2009 11:13 </t>
  </si>
  <si>
    <t>8710.5</t>
  </si>
  <si>
    <t> H.Itoh </t>
  </si>
  <si>
    <t>VSB 50 </t>
  </si>
  <si>
    <t>2455157.1221 </t>
  </si>
  <si>
    <t> 21.11.2009 14:55 </t>
  </si>
  <si>
    <t>8711</t>
  </si>
  <si>
    <t> -0.0012 </t>
  </si>
  <si>
    <t>2455213.2455 </t>
  </si>
  <si>
    <t> 16.01.2010 17:53 </t>
  </si>
  <si>
    <t>8895</t>
  </si>
  <si>
    <t> -0.0009 </t>
  </si>
  <si>
    <t>IBVS 5980 </t>
  </si>
  <si>
    <t>2455462.5959 </t>
  </si>
  <si>
    <t> 23.09.2010 02:18 </t>
  </si>
  <si>
    <t>9712.5</t>
  </si>
  <si>
    <t> -0.0018 </t>
  </si>
  <si>
    <t>OEJV 0137 </t>
  </si>
  <si>
    <t>2455462.5962 </t>
  </si>
  <si>
    <t> -0.0015 </t>
  </si>
  <si>
    <t>2455462.5964 </t>
  </si>
  <si>
    <t> -0.0013 </t>
  </si>
  <si>
    <t>2455533.6651 </t>
  </si>
  <si>
    <t> 03.12.2010 03:57 </t>
  </si>
  <si>
    <t>9945.5</t>
  </si>
  <si>
    <t> -0.0016 </t>
  </si>
  <si>
    <t>IBVS 5960 </t>
  </si>
  <si>
    <t>2455577.437 </t>
  </si>
  <si>
    <t> 15.01.2011 22:29 </t>
  </si>
  <si>
    <t>10089</t>
  </si>
  <si>
    <t> K.Kasai </t>
  </si>
  <si>
    <t>VSB 53 </t>
  </si>
  <si>
    <t>2455614.3426 </t>
  </si>
  <si>
    <t> 21.02.2011 20:13 </t>
  </si>
  <si>
    <t>10210</t>
  </si>
  <si>
    <t> -0.0010 </t>
  </si>
  <si>
    <t> F.Rivero </t>
  </si>
  <si>
    <t>2455843.8688 </t>
  </si>
  <si>
    <t> 09.10.2011 08:51 </t>
  </si>
  <si>
    <t>10962.5</t>
  </si>
  <si>
    <t> -0.0001 </t>
  </si>
  <si>
    <t>IBVS 6011 </t>
  </si>
  <si>
    <t>2455850.2730 </t>
  </si>
  <si>
    <t> 15.10.2011 18:33 </t>
  </si>
  <si>
    <t>10983.5</t>
  </si>
  <si>
    <t>BAVM 225 </t>
  </si>
  <si>
    <t>2455850.4258 </t>
  </si>
  <si>
    <t> 15.10.2011 22:13 </t>
  </si>
  <si>
    <t>2455850.5776 </t>
  </si>
  <si>
    <t> 16.10.2011 01:51 </t>
  </si>
  <si>
    <t>2455872.3868 </t>
  </si>
  <si>
    <t> 06.11.2011 21:16 </t>
  </si>
  <si>
    <t>2455880.3170 </t>
  </si>
  <si>
    <t> 14.11.2011 19:36 </t>
  </si>
  <si>
    <t> -0.0014 </t>
  </si>
  <si>
    <t> D.Böhme </t>
  </si>
  <si>
    <t>2456247.24887 </t>
  </si>
  <si>
    <t> 15.11.2012 17:58 </t>
  </si>
  <si>
    <t> -0.00485 </t>
  </si>
  <si>
    <t>OEJV 0160 </t>
  </si>
  <si>
    <t>2456247.2509 </t>
  </si>
  <si>
    <t> 15.11.2012 18:01 </t>
  </si>
  <si>
    <t> -0.0028 </t>
  </si>
  <si>
    <t>2456247.25201 </t>
  </si>
  <si>
    <t> 15.11.2012 18:02 </t>
  </si>
  <si>
    <t> -0.00171 </t>
  </si>
  <si>
    <t>2456249.9954 </t>
  </si>
  <si>
    <t> 18.11.2012 11:53 </t>
  </si>
  <si>
    <t> -0.0035 </t>
  </si>
  <si>
    <t>VSB 55 </t>
  </si>
  <si>
    <t>2456273.6354 </t>
  </si>
  <si>
    <t> 12.12.2012 03:14 </t>
  </si>
  <si>
    <t> -0.0023 </t>
  </si>
  <si>
    <t>IBVS 6042 </t>
  </si>
  <si>
    <t>2456273.7868 </t>
  </si>
  <si>
    <t> 12.12.2012 06:52 </t>
  </si>
  <si>
    <t> -0.0034 </t>
  </si>
  <si>
    <t>2456281.2622 </t>
  </si>
  <si>
    <t> 19.12.2012 18:17 </t>
  </si>
  <si>
    <t>BAVM 231 </t>
  </si>
  <si>
    <t>2456281.4113 </t>
  </si>
  <si>
    <t> 19.12.2012 21:52 </t>
  </si>
  <si>
    <t> -0.0043 </t>
  </si>
  <si>
    <t>2456281.5630 </t>
  </si>
  <si>
    <t> 20.12.2012 01:30 </t>
  </si>
  <si>
    <t> -0.0051 </t>
  </si>
  <si>
    <t>2456593.1396 </t>
  </si>
  <si>
    <t> 27.10.2013 15:21 </t>
  </si>
  <si>
    <t>VSB 56 </t>
  </si>
  <si>
    <t>IBVS 6118</t>
  </si>
  <si>
    <t>IBVS 6114</t>
  </si>
  <si>
    <t>OEJV 0168</t>
  </si>
  <si>
    <t>IBVS 6152</t>
  </si>
  <si>
    <t>IBVS 6167</t>
  </si>
  <si>
    <t>OEJV 0203</t>
  </si>
  <si>
    <t>OEJV 0211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</si>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</sst>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&quot;$&quot;#,##0_);\(&quot;$&quot;#,##0\)"/>
    <numFmt numFmtId="172" formatCode="0.000"/>
    <numFmt numFmtId="174" formatCode="0.00000"/>
    <numFmt numFmtId="179" formatCode="0.0000"/>
    <numFmt numFmtId="180" formatCode="0.0%"/>
    <numFmt numFmtId="181" formatCode="0.E+00"/>
    <numFmt numFmtId="182" formatCode="0.0000E+00"/>
  </numFmts>
  <fonts count="50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4"/>
      <name val="Arial"/>
      <family val="2"/>
    </font>
    <font>
      <b/>
      <sz val="10"/>
      <color indexed="14"/>
      <name val="Arial"/>
      <family val="2"/>
    </font>
    <font>
      <vertAlign val="superscript"/>
      <sz val="10"/>
      <name val="Arial"/>
      <family val="2"/>
    </font>
    <font>
      <i/>
      <sz val="10"/>
      <color indexed="20"/>
      <name val="Arial"/>
      <family val="2"/>
    </font>
    <font>
      <b/>
      <sz val="12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trike/>
      <sz val="10"/>
      <color indexed="8"/>
      <name val="Arial"/>
      <family val="2"/>
    </font>
    <font>
      <sz val="9"/>
      <color indexed="8"/>
      <name val="CourierNewPSMT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/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9" borderId="0" applyNumberFormat="0" applyBorder="0" applyAlignment="0" applyProtection="0"/>
    <xf numFmtId="0" fontId="34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20" borderId="0" applyNumberFormat="0" applyBorder="0" applyAlignment="0" applyProtection="0"/>
    <xf numFmtId="0" fontId="36" fillId="4" borderId="0" applyNumberFormat="0" applyBorder="0" applyAlignment="0" applyProtection="0"/>
    <xf numFmtId="0" fontId="37" fillId="21" borderId="1" applyNumberFormat="0" applyAlignment="0" applyProtection="0"/>
    <xf numFmtId="0" fontId="38" fillId="22" borderId="2" applyNumberFormat="0" applyAlignment="0" applyProtection="0"/>
    <xf numFmtId="3" fontId="5" fillId="2" borderId="0"/>
    <xf numFmtId="164" fontId="5" fillId="2" borderId="0"/>
    <xf numFmtId="0" fontId="5" fillId="2" borderId="0"/>
    <xf numFmtId="0" fontId="39" fillId="0" borderId="0" applyNumberFormat="0" applyFill="0" applyBorder="0" applyAlignment="0" applyProtection="0"/>
    <xf numFmtId="2" fontId="5" fillId="2" borderId="0"/>
    <xf numFmtId="0" fontId="40" fillId="5" borderId="0" applyNumberFormat="0" applyBorder="0" applyAlignment="0" applyProtection="0"/>
    <xf numFmtId="0" fontId="1" fillId="2" borderId="0"/>
    <xf numFmtId="0" fontId="2" fillId="2" borderId="0"/>
    <xf numFmtId="0" fontId="41" fillId="0" borderId="3" applyNumberFormat="0" applyFill="0" applyAlignment="0" applyProtection="0"/>
    <xf numFmtId="0" fontId="41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42" fillId="8" borderId="1" applyNumberFormat="0" applyAlignment="0" applyProtection="0"/>
    <xf numFmtId="0" fontId="43" fillId="0" borderId="4" applyNumberFormat="0" applyFill="0" applyAlignment="0" applyProtection="0"/>
    <xf numFmtId="0" fontId="44" fillId="23" borderId="0" applyNumberFormat="0" applyBorder="0" applyAlignment="0" applyProtection="0"/>
    <xf numFmtId="0" fontId="9" fillId="0" borderId="0"/>
    <xf numFmtId="0" fontId="9" fillId="24" borderId="5" applyNumberFormat="0" applyFont="0" applyAlignment="0" applyProtection="0"/>
    <xf numFmtId="0" fontId="45" fillId="21" borderId="6" applyNumberFormat="0" applyAlignment="0" applyProtection="0"/>
    <xf numFmtId="0" fontId="46" fillId="0" borderId="0" applyNumberFormat="0" applyFill="0" applyBorder="0" applyAlignment="0" applyProtection="0"/>
    <xf numFmtId="0" fontId="5" fillId="2" borderId="7"/>
    <xf numFmtId="0" fontId="47" fillId="0" borderId="0" applyNumberFormat="0" applyFill="0" applyBorder="0" applyAlignment="0" applyProtection="0"/>
  </cellStyleXfs>
  <cellXfs count="192">
    <xf numFmtId="0" fontId="0" fillId="2" borderId="0" xfId="0" applyFill="1"/>
    <xf numFmtId="0" fontId="0" fillId="2" borderId="5" xfId="0" applyFill="1" applyBorder="1"/>
    <xf numFmtId="0" fontId="4" fillId="2" borderId="5" xfId="0" applyFont="1" applyFill="1" applyBorder="1"/>
    <xf numFmtId="0" fontId="0" fillId="2" borderId="5" xfId="0" applyFill="1" applyBorder="1" applyAlignment="1">
      <alignment horizontal="right"/>
    </xf>
    <xf numFmtId="172" fontId="0" fillId="2" borderId="5" xfId="0" applyNumberFormat="1" applyFill="1" applyBorder="1"/>
    <xf numFmtId="0" fontId="0" fillId="2" borderId="8" xfId="0" applyFill="1" applyBorder="1"/>
    <xf numFmtId="0" fontId="0" fillId="2" borderId="9" xfId="0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14" fontId="0" fillId="2" borderId="8" xfId="0" applyNumberFormat="1" applyFill="1" applyBorder="1"/>
    <xf numFmtId="14" fontId="0" fillId="2" borderId="5" xfId="0" applyNumberFormat="1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0" borderId="0" xfId="0"/>
    <xf numFmtId="0" fontId="6" fillId="0" borderId="0" xfId="0" applyFont="1"/>
    <xf numFmtId="0" fontId="4" fillId="0" borderId="0" xfId="0" applyFont="1"/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7" fillId="2" borderId="5" xfId="0" applyFont="1" applyFill="1" applyBorder="1"/>
    <xf numFmtId="0" fontId="8" fillId="2" borderId="5" xfId="0" applyFont="1" applyFill="1" applyBorder="1"/>
    <xf numFmtId="174" fontId="0" fillId="2" borderId="5" xfId="0" applyNumberFormat="1" applyFill="1" applyBorder="1"/>
    <xf numFmtId="174" fontId="0" fillId="2" borderId="9" xfId="0" applyNumberFormat="1" applyFill="1" applyBorder="1" applyAlignment="1">
      <alignment horizontal="center"/>
    </xf>
    <xf numFmtId="174" fontId="0" fillId="2" borderId="8" xfId="0" applyNumberFormat="1" applyFill="1" applyBorder="1"/>
    <xf numFmtId="174" fontId="9" fillId="2" borderId="5" xfId="0" applyNumberFormat="1" applyFont="1" applyFill="1" applyBorder="1"/>
    <xf numFmtId="0" fontId="0" fillId="2" borderId="8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74" fontId="0" fillId="2" borderId="12" xfId="0" applyNumberFormat="1" applyFill="1" applyBorder="1"/>
    <xf numFmtId="0" fontId="10" fillId="2" borderId="5" xfId="0" applyFont="1" applyFill="1" applyBorder="1"/>
    <xf numFmtId="0" fontId="10" fillId="0" borderId="5" xfId="0" applyFont="1" applyBorder="1"/>
    <xf numFmtId="0" fontId="10" fillId="2" borderId="0" xfId="0" applyFont="1" applyFill="1"/>
    <xf numFmtId="2" fontId="0" fillId="2" borderId="5" xfId="0" applyNumberFormat="1" applyFill="1" applyBorder="1"/>
    <xf numFmtId="179" fontId="0" fillId="2" borderId="5" xfId="0" applyNumberFormat="1" applyFill="1" applyBorder="1"/>
    <xf numFmtId="179" fontId="0" fillId="2" borderId="8" xfId="0" applyNumberFormat="1" applyFill="1" applyBorder="1"/>
    <xf numFmtId="0" fontId="0" fillId="2" borderId="8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3" fillId="0" borderId="0" xfId="0" applyFont="1"/>
    <xf numFmtId="0" fontId="3" fillId="2" borderId="5" xfId="0" quotePrefix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2" borderId="5" xfId="0" applyFont="1" applyFill="1" applyBorder="1"/>
    <xf numFmtId="0" fontId="13" fillId="0" borderId="0" xfId="0" applyFont="1"/>
    <xf numFmtId="0" fontId="15" fillId="0" borderId="0" xfId="0" applyFont="1"/>
    <xf numFmtId="0" fontId="16" fillId="0" borderId="0" xfId="0" applyFont="1"/>
    <xf numFmtId="0" fontId="12" fillId="0" borderId="0" xfId="0" applyFont="1"/>
    <xf numFmtId="0" fontId="12" fillId="0" borderId="0" xfId="0" applyFont="1" applyAlignment="1">
      <alignment horizontal="left" vertical="top"/>
    </xf>
    <xf numFmtId="0" fontId="8" fillId="0" borderId="0" xfId="0" applyFont="1"/>
    <xf numFmtId="22" fontId="12" fillId="0" borderId="0" xfId="0" applyNumberFormat="1" applyFont="1"/>
    <xf numFmtId="0" fontId="0" fillId="0" borderId="16" xfId="0" applyBorder="1"/>
    <xf numFmtId="0" fontId="0" fillId="0" borderId="17" xfId="0" applyBorder="1"/>
    <xf numFmtId="0" fontId="17" fillId="0" borderId="0" xfId="0" applyFont="1" applyAlignment="1">
      <alignment vertical="top"/>
    </xf>
    <xf numFmtId="0" fontId="16" fillId="0" borderId="0" xfId="0" applyFont="1" applyAlignment="1">
      <alignment horizontal="left"/>
    </xf>
    <xf numFmtId="0" fontId="8" fillId="25" borderId="5" xfId="0" applyFont="1" applyFill="1" applyBorder="1"/>
    <xf numFmtId="11" fontId="0" fillId="0" borderId="0" xfId="0" applyNumberFormat="1"/>
    <xf numFmtId="11" fontId="0" fillId="0" borderId="0" xfId="0" applyNumberFormat="1" applyAlignment="1">
      <alignment horizontal="center"/>
    </xf>
    <xf numFmtId="11" fontId="0" fillId="2" borderId="11" xfId="0" applyNumberFormat="1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1" fontId="0" fillId="2" borderId="8" xfId="0" applyNumberFormat="1" applyFill="1" applyBorder="1"/>
    <xf numFmtId="0" fontId="7" fillId="0" borderId="0" xfId="0" applyFont="1"/>
    <xf numFmtId="0" fontId="18" fillId="0" borderId="0" xfId="0" applyFont="1"/>
    <xf numFmtId="180" fontId="18" fillId="0" borderId="0" xfId="0" applyNumberFormat="1" applyFont="1"/>
    <xf numFmtId="10" fontId="18" fillId="0" borderId="0" xfId="0" applyNumberFormat="1" applyFont="1" applyFill="1" applyBorder="1"/>
    <xf numFmtId="0" fontId="19" fillId="0" borderId="0" xfId="0" applyFont="1"/>
    <xf numFmtId="0" fontId="21" fillId="0" borderId="0" xfId="0" applyFont="1"/>
    <xf numFmtId="0" fontId="6" fillId="0" borderId="0" xfId="0" applyFont="1" applyAlignment="1">
      <alignment horizontal="center"/>
    </xf>
    <xf numFmtId="0" fontId="6" fillId="0" borderId="21" xfId="0" applyFont="1" applyBorder="1"/>
    <xf numFmtId="0" fontId="7" fillId="0" borderId="22" xfId="0" applyFont="1" applyBorder="1"/>
    <xf numFmtId="0" fontId="12" fillId="0" borderId="18" xfId="0" applyFont="1" applyBorder="1"/>
    <xf numFmtId="181" fontId="12" fillId="0" borderId="18" xfId="0" applyNumberFormat="1" applyFont="1" applyBorder="1" applyAlignment="1">
      <alignment horizontal="center"/>
    </xf>
    <xf numFmtId="180" fontId="6" fillId="0" borderId="0" xfId="0" applyNumberFormat="1" applyFont="1"/>
    <xf numFmtId="14" fontId="0" fillId="0" borderId="0" xfId="0" applyNumberFormat="1"/>
    <xf numFmtId="0" fontId="6" fillId="0" borderId="23" xfId="0" applyFont="1" applyBorder="1"/>
    <xf numFmtId="0" fontId="7" fillId="0" borderId="24" xfId="0" applyFont="1" applyBorder="1"/>
    <xf numFmtId="0" fontId="12" fillId="0" borderId="19" xfId="0" applyFont="1" applyBorder="1"/>
    <xf numFmtId="181" fontId="12" fillId="0" borderId="19" xfId="0" applyNumberFormat="1" applyFont="1" applyBorder="1" applyAlignment="1">
      <alignment horizontal="center"/>
    </xf>
    <xf numFmtId="0" fontId="6" fillId="0" borderId="25" xfId="0" applyFont="1" applyBorder="1"/>
    <xf numFmtId="0" fontId="7" fillId="0" borderId="26" xfId="0" applyFont="1" applyBorder="1"/>
    <xf numFmtId="0" fontId="12" fillId="0" borderId="20" xfId="0" applyFont="1" applyBorder="1"/>
    <xf numFmtId="181" fontId="12" fillId="0" borderId="20" xfId="0" applyNumberFormat="1" applyFont="1" applyBorder="1" applyAlignment="1">
      <alignment horizontal="center"/>
    </xf>
    <xf numFmtId="0" fontId="21" fillId="0" borderId="15" xfId="0" applyFont="1" applyBorder="1"/>
    <xf numFmtId="0" fontId="0" fillId="0" borderId="15" xfId="0" applyBorder="1"/>
    <xf numFmtId="0" fontId="6" fillId="0" borderId="0" xfId="0" applyFont="1" applyFill="1" applyBorder="1"/>
    <xf numFmtId="181" fontId="12" fillId="0" borderId="0" xfId="0" applyNumberFormat="1" applyFont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12" fillId="0" borderId="0" xfId="0" applyFont="1" applyFill="1"/>
    <xf numFmtId="0" fontId="16" fillId="0" borderId="0" xfId="0" applyFont="1" applyAlignment="1">
      <alignment horizontal="center"/>
    </xf>
    <xf numFmtId="0" fontId="22" fillId="0" borderId="0" xfId="0" applyFont="1"/>
    <xf numFmtId="0" fontId="23" fillId="0" borderId="0" xfId="0" applyFont="1" applyAlignment="1">
      <alignment horizontal="center"/>
    </xf>
    <xf numFmtId="0" fontId="9" fillId="0" borderId="0" xfId="0" applyFont="1"/>
    <xf numFmtId="0" fontId="6" fillId="0" borderId="15" xfId="0" applyFont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15" fillId="0" borderId="1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6" fillId="26" borderId="5" xfId="0" applyFont="1" applyFill="1" applyBorder="1"/>
    <xf numFmtId="0" fontId="12" fillId="0" borderId="8" xfId="0" applyFont="1" applyFill="1" applyBorder="1"/>
    <xf numFmtId="0" fontId="12" fillId="2" borderId="5" xfId="0" applyFont="1" applyFill="1" applyBorder="1"/>
    <xf numFmtId="0" fontId="0" fillId="0" borderId="27" xfId="0" applyBorder="1"/>
    <xf numFmtId="0" fontId="0" fillId="0" borderId="28" xfId="0" applyBorder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10" fillId="0" borderId="0" xfId="0" applyFont="1" applyAlignment="1">
      <alignment horizontal="left" wrapText="1"/>
    </xf>
    <xf numFmtId="0" fontId="10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/>
    <xf numFmtId="0" fontId="10" fillId="0" borderId="0" xfId="0" applyFont="1" applyAlignment="1">
      <alignment horizontal="left" vertical="center" wrapText="1"/>
    </xf>
    <xf numFmtId="0" fontId="10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182" fontId="0" fillId="0" borderId="0" xfId="0" applyNumberFormat="1" applyAlignment="1">
      <alignment horizontal="center"/>
    </xf>
    <xf numFmtId="0" fontId="24" fillId="2" borderId="5" xfId="0" applyFont="1" applyFill="1" applyBorder="1"/>
    <xf numFmtId="0" fontId="25" fillId="2" borderId="9" xfId="0" applyFont="1" applyFill="1" applyBorder="1" applyAlignment="1">
      <alignment horizontal="center"/>
    </xf>
    <xf numFmtId="0" fontId="24" fillId="2" borderId="8" xfId="0" applyFont="1" applyFill="1" applyBorder="1"/>
    <xf numFmtId="179" fontId="24" fillId="2" borderId="5" xfId="0" applyNumberFormat="1" applyFont="1" applyFill="1" applyBorder="1"/>
    <xf numFmtId="174" fontId="24" fillId="2" borderId="5" xfId="0" applyNumberFormat="1" applyFont="1" applyFill="1" applyBorder="1"/>
    <xf numFmtId="11" fontId="0" fillId="2" borderId="5" xfId="0" applyNumberFormat="1" applyFill="1" applyBorder="1"/>
    <xf numFmtId="0" fontId="10" fillId="2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left"/>
    </xf>
    <xf numFmtId="0" fontId="10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0" fillId="0" borderId="5" xfId="0" applyFont="1" applyBorder="1" applyAlignment="1">
      <alignment horizontal="center" wrapText="1"/>
    </xf>
    <xf numFmtId="0" fontId="10" fillId="0" borderId="5" xfId="0" applyFont="1" applyBorder="1" applyAlignment="1">
      <alignment horizontal="left" wrapText="1"/>
    </xf>
    <xf numFmtId="0" fontId="16" fillId="0" borderId="0" xfId="0" applyFont="1" applyAlignment="1" applyProtection="1">
      <alignment horizontal="left"/>
      <protection locked="0"/>
    </xf>
    <xf numFmtId="10" fontId="6" fillId="0" borderId="0" xfId="0" applyNumberFormat="1" applyFont="1" applyFill="1" applyBorder="1"/>
    <xf numFmtId="0" fontId="0" fillId="0" borderId="0" xfId="0" applyAlignment="1">
      <alignment horizontal="left"/>
    </xf>
    <xf numFmtId="0" fontId="27" fillId="0" borderId="0" xfId="0" applyFont="1"/>
    <xf numFmtId="0" fontId="16" fillId="26" borderId="8" xfId="0" applyFont="1" applyFill="1" applyBorder="1"/>
    <xf numFmtId="0" fontId="12" fillId="0" borderId="0" xfId="0" applyFont="1" applyAlignment="1">
      <alignment horizontal="left"/>
    </xf>
    <xf numFmtId="0" fontId="10" fillId="0" borderId="0" xfId="0" applyNumberFormat="1" applyFont="1" applyAlignment="1">
      <alignment horizontal="left" wrapText="1"/>
    </xf>
    <xf numFmtId="0" fontId="10" fillId="0" borderId="5" xfId="0" applyFont="1" applyBorder="1" applyAlignment="1">
      <alignment wrapText="1"/>
    </xf>
    <xf numFmtId="0" fontId="10" fillId="2" borderId="0" xfId="0" applyFont="1" applyFill="1" applyBorder="1"/>
    <xf numFmtId="0" fontId="10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left" wrapText="1"/>
    </xf>
    <xf numFmtId="0" fontId="28" fillId="0" borderId="0" xfId="0" applyFont="1" applyAlignment="1">
      <alignment horizontal="left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0" fontId="0" fillId="0" borderId="24" xfId="0" applyBorder="1"/>
    <xf numFmtId="0" fontId="11" fillId="0" borderId="0" xfId="38" applyAlignment="1" applyProtection="1">
      <alignment horizontal="left"/>
    </xf>
    <xf numFmtId="0" fontId="0" fillId="0" borderId="25" xfId="0" applyBorder="1" applyAlignment="1">
      <alignment horizontal="center"/>
    </xf>
    <xf numFmtId="0" fontId="0" fillId="0" borderId="26" xfId="0" applyBorder="1"/>
    <xf numFmtId="0" fontId="0" fillId="0" borderId="0" xfId="0" quotePrefix="1"/>
    <xf numFmtId="0" fontId="14" fillId="27" borderId="29" xfId="0" applyFont="1" applyFill="1" applyBorder="1" applyAlignment="1">
      <alignment horizontal="left" vertical="top" wrapText="1" indent="1"/>
    </xf>
    <xf numFmtId="0" fontId="14" fillId="27" borderId="29" xfId="0" applyFont="1" applyFill="1" applyBorder="1" applyAlignment="1">
      <alignment horizontal="center" vertical="top" wrapText="1"/>
    </xf>
    <xf numFmtId="0" fontId="14" fillId="27" borderId="29" xfId="0" applyFont="1" applyFill="1" applyBorder="1" applyAlignment="1">
      <alignment horizontal="right" vertical="top" wrapText="1"/>
    </xf>
    <xf numFmtId="0" fontId="11" fillId="27" borderId="29" xfId="38" applyFill="1" applyBorder="1" applyAlignment="1" applyProtection="1">
      <alignment horizontal="right" vertical="top" wrapText="1"/>
    </xf>
    <xf numFmtId="0" fontId="14" fillId="27" borderId="29" xfId="0" applyNumberFormat="1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left" wrapText="1"/>
    </xf>
    <xf numFmtId="0" fontId="30" fillId="2" borderId="5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2" borderId="5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center"/>
    </xf>
    <xf numFmtId="0" fontId="10" fillId="0" borderId="5" xfId="0" applyFont="1" applyBorder="1" applyAlignment="1">
      <alignment vertical="center"/>
    </xf>
    <xf numFmtId="0" fontId="10" fillId="0" borderId="5" xfId="0" applyNumberFormat="1" applyFont="1" applyBorder="1" applyAlignment="1">
      <alignment horizontal="left"/>
    </xf>
    <xf numFmtId="0" fontId="31" fillId="2" borderId="5" xfId="0" applyFont="1" applyFill="1" applyBorder="1"/>
    <xf numFmtId="0" fontId="31" fillId="2" borderId="0" xfId="0" applyFont="1" applyFill="1"/>
    <xf numFmtId="0" fontId="10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left" wrapText="1"/>
    </xf>
    <xf numFmtId="0" fontId="48" fillId="0" borderId="0" xfId="0" applyFont="1"/>
    <xf numFmtId="0" fontId="48" fillId="0" borderId="0" xfId="0" applyFont="1" applyAlignment="1">
      <alignment horizontal="center"/>
    </xf>
    <xf numFmtId="0" fontId="48" fillId="0" borderId="0" xfId="0" applyFont="1" applyAlignment="1">
      <alignment horizontal="left"/>
    </xf>
    <xf numFmtId="0" fontId="33" fillId="0" borderId="0" xfId="42" applyFont="1" applyAlignment="1">
      <alignment horizontal="left"/>
    </xf>
    <xf numFmtId="0" fontId="33" fillId="0" borderId="0" xfId="42" applyFont="1" applyAlignment="1">
      <alignment horizontal="center" wrapText="1"/>
    </xf>
    <xf numFmtId="0" fontId="33" fillId="0" borderId="0" xfId="42" applyFont="1" applyAlignment="1">
      <alignment horizontal="left" wrapText="1"/>
    </xf>
    <xf numFmtId="0" fontId="48" fillId="0" borderId="0" xfId="42" applyFont="1"/>
    <xf numFmtId="0" fontId="48" fillId="0" borderId="0" xfId="42" applyFont="1" applyAlignment="1">
      <alignment horizontal="center"/>
    </xf>
    <xf numFmtId="0" fontId="48" fillId="0" borderId="0" xfId="42" applyFont="1" applyAlignment="1">
      <alignment horizontal="left"/>
    </xf>
    <xf numFmtId="0" fontId="49" fillId="0" borderId="0" xfId="0" applyFont="1" applyAlignment="1">
      <alignment vertical="center" wrapText="1"/>
    </xf>
    <xf numFmtId="0" fontId="49" fillId="0" borderId="0" xfId="0" applyFont="1" applyAlignment="1">
      <alignment horizontal="center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GZ And - O-C Diagr.</a:t>
            </a:r>
          </a:p>
        </c:rich>
      </c:tx>
      <c:layout>
        <c:manualLayout>
          <c:xMode val="edge"/>
          <c:yMode val="edge"/>
          <c:x val="0.36541945625780731"/>
          <c:y val="3.59477124183006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90753799635485"/>
          <c:y val="0.16013122999396828"/>
          <c:w val="0.79857536516712124"/>
          <c:h val="0.6045770928343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0.5</c:v>
                </c:pt>
                <c:pt idx="2">
                  <c:v>3.5</c:v>
                </c:pt>
                <c:pt idx="3">
                  <c:v>4</c:v>
                </c:pt>
                <c:pt idx="4">
                  <c:v>53</c:v>
                </c:pt>
                <c:pt idx="5">
                  <c:v>56.5</c:v>
                </c:pt>
                <c:pt idx="6">
                  <c:v>310.5</c:v>
                </c:pt>
                <c:pt idx="7">
                  <c:v>320</c:v>
                </c:pt>
                <c:pt idx="8">
                  <c:v>320.5</c:v>
                </c:pt>
                <c:pt idx="9">
                  <c:v>326.5</c:v>
                </c:pt>
                <c:pt idx="10">
                  <c:v>457.5</c:v>
                </c:pt>
                <c:pt idx="11">
                  <c:v>477.5</c:v>
                </c:pt>
                <c:pt idx="12">
                  <c:v>940.5</c:v>
                </c:pt>
                <c:pt idx="13">
                  <c:v>950.5</c:v>
                </c:pt>
                <c:pt idx="14">
                  <c:v>973</c:v>
                </c:pt>
                <c:pt idx="15">
                  <c:v>976.5</c:v>
                </c:pt>
                <c:pt idx="16">
                  <c:v>980</c:v>
                </c:pt>
                <c:pt idx="17">
                  <c:v>1022.5</c:v>
                </c:pt>
                <c:pt idx="18">
                  <c:v>1029</c:v>
                </c:pt>
                <c:pt idx="19">
                  <c:v>1032</c:v>
                </c:pt>
                <c:pt idx="20">
                  <c:v>1048.5</c:v>
                </c:pt>
                <c:pt idx="21">
                  <c:v>1068</c:v>
                </c:pt>
                <c:pt idx="22">
                  <c:v>1071.5</c:v>
                </c:pt>
                <c:pt idx="23">
                  <c:v>1120.5</c:v>
                </c:pt>
                <c:pt idx="24">
                  <c:v>1182.5</c:v>
                </c:pt>
                <c:pt idx="25">
                  <c:v>1268.5</c:v>
                </c:pt>
                <c:pt idx="26">
                  <c:v>1301</c:v>
                </c:pt>
                <c:pt idx="27">
                  <c:v>1375.5</c:v>
                </c:pt>
                <c:pt idx="28">
                  <c:v>1395</c:v>
                </c:pt>
                <c:pt idx="29">
                  <c:v>1398.5</c:v>
                </c:pt>
                <c:pt idx="30">
                  <c:v>1445</c:v>
                </c:pt>
                <c:pt idx="31">
                  <c:v>1481</c:v>
                </c:pt>
                <c:pt idx="32">
                  <c:v>1562.5</c:v>
                </c:pt>
                <c:pt idx="33">
                  <c:v>1621.5</c:v>
                </c:pt>
                <c:pt idx="34">
                  <c:v>4762.5</c:v>
                </c:pt>
                <c:pt idx="35">
                  <c:v>5792.5</c:v>
                </c:pt>
                <c:pt idx="36">
                  <c:v>5831.5</c:v>
                </c:pt>
                <c:pt idx="37">
                  <c:v>5832</c:v>
                </c:pt>
                <c:pt idx="38">
                  <c:v>5871</c:v>
                </c:pt>
                <c:pt idx="39">
                  <c:v>5871.5</c:v>
                </c:pt>
                <c:pt idx="40">
                  <c:v>5900</c:v>
                </c:pt>
                <c:pt idx="41">
                  <c:v>5900.5</c:v>
                </c:pt>
                <c:pt idx="42">
                  <c:v>5901</c:v>
                </c:pt>
                <c:pt idx="43">
                  <c:v>5995.5</c:v>
                </c:pt>
                <c:pt idx="44">
                  <c:v>5996</c:v>
                </c:pt>
                <c:pt idx="45">
                  <c:v>6002.5</c:v>
                </c:pt>
                <c:pt idx="46">
                  <c:v>6019</c:v>
                </c:pt>
                <c:pt idx="47">
                  <c:v>6025.5</c:v>
                </c:pt>
                <c:pt idx="48">
                  <c:v>6047.5</c:v>
                </c:pt>
                <c:pt idx="49">
                  <c:v>6050.5</c:v>
                </c:pt>
                <c:pt idx="50">
                  <c:v>6070.5</c:v>
                </c:pt>
                <c:pt idx="51">
                  <c:v>6071</c:v>
                </c:pt>
                <c:pt idx="52">
                  <c:v>6071.5</c:v>
                </c:pt>
                <c:pt idx="53">
                  <c:v>6267</c:v>
                </c:pt>
                <c:pt idx="54">
                  <c:v>6267.5</c:v>
                </c:pt>
                <c:pt idx="55">
                  <c:v>6268</c:v>
                </c:pt>
                <c:pt idx="56">
                  <c:v>6835</c:v>
                </c:pt>
                <c:pt idx="57">
                  <c:v>6848</c:v>
                </c:pt>
                <c:pt idx="58">
                  <c:v>6848.5</c:v>
                </c:pt>
                <c:pt idx="59">
                  <c:v>6894</c:v>
                </c:pt>
                <c:pt idx="60">
                  <c:v>6894.5</c:v>
                </c:pt>
                <c:pt idx="61">
                  <c:v>7021.5</c:v>
                </c:pt>
                <c:pt idx="62">
                  <c:v>7022</c:v>
                </c:pt>
                <c:pt idx="63">
                  <c:v>7035</c:v>
                </c:pt>
                <c:pt idx="64">
                  <c:v>7035.5</c:v>
                </c:pt>
                <c:pt idx="65">
                  <c:v>7058</c:v>
                </c:pt>
                <c:pt idx="66">
                  <c:v>7229</c:v>
                </c:pt>
                <c:pt idx="67">
                  <c:v>7588.5</c:v>
                </c:pt>
                <c:pt idx="68">
                  <c:v>7598.5</c:v>
                </c:pt>
                <c:pt idx="69">
                  <c:v>7848.5</c:v>
                </c:pt>
                <c:pt idx="70">
                  <c:v>8107</c:v>
                </c:pt>
                <c:pt idx="71">
                  <c:v>8107.5</c:v>
                </c:pt>
                <c:pt idx="72">
                  <c:v>8114</c:v>
                </c:pt>
                <c:pt idx="73">
                  <c:v>8123.5</c:v>
                </c:pt>
                <c:pt idx="74">
                  <c:v>8130.5</c:v>
                </c:pt>
                <c:pt idx="75">
                  <c:v>8238</c:v>
                </c:pt>
                <c:pt idx="76">
                  <c:v>8365.5</c:v>
                </c:pt>
                <c:pt idx="77">
                  <c:v>8375</c:v>
                </c:pt>
                <c:pt idx="78">
                  <c:v>8375.5</c:v>
                </c:pt>
                <c:pt idx="79">
                  <c:v>8490</c:v>
                </c:pt>
                <c:pt idx="80">
                  <c:v>8490.5</c:v>
                </c:pt>
                <c:pt idx="81">
                  <c:v>8491</c:v>
                </c:pt>
                <c:pt idx="82">
                  <c:v>8644</c:v>
                </c:pt>
                <c:pt idx="83">
                  <c:v>8696.5</c:v>
                </c:pt>
                <c:pt idx="84">
                  <c:v>8723</c:v>
                </c:pt>
                <c:pt idx="85">
                  <c:v>8729.5</c:v>
                </c:pt>
                <c:pt idx="86">
                  <c:v>8729.5</c:v>
                </c:pt>
                <c:pt idx="87">
                  <c:v>8729.5</c:v>
                </c:pt>
                <c:pt idx="88">
                  <c:v>8732.5</c:v>
                </c:pt>
                <c:pt idx="89">
                  <c:v>8746</c:v>
                </c:pt>
                <c:pt idx="90">
                  <c:v>8765.5</c:v>
                </c:pt>
                <c:pt idx="91">
                  <c:v>8801.5</c:v>
                </c:pt>
                <c:pt idx="92">
                  <c:v>8808</c:v>
                </c:pt>
                <c:pt idx="93">
                  <c:v>8831</c:v>
                </c:pt>
                <c:pt idx="94">
                  <c:v>8841</c:v>
                </c:pt>
                <c:pt idx="95">
                  <c:v>9110.5</c:v>
                </c:pt>
                <c:pt idx="96">
                  <c:v>9159.5</c:v>
                </c:pt>
                <c:pt idx="97">
                  <c:v>9284</c:v>
                </c:pt>
                <c:pt idx="98">
                  <c:v>9294</c:v>
                </c:pt>
                <c:pt idx="99">
                  <c:v>9294</c:v>
                </c:pt>
                <c:pt idx="100">
                  <c:v>9294</c:v>
                </c:pt>
                <c:pt idx="101">
                  <c:v>9409</c:v>
                </c:pt>
                <c:pt idx="102">
                  <c:v>9536</c:v>
                </c:pt>
                <c:pt idx="103">
                  <c:v>9549</c:v>
                </c:pt>
                <c:pt idx="104">
                  <c:v>9824.5</c:v>
                </c:pt>
                <c:pt idx="105">
                  <c:v>9828</c:v>
                </c:pt>
                <c:pt idx="106">
                  <c:v>9860.5</c:v>
                </c:pt>
                <c:pt idx="107">
                  <c:v>9864</c:v>
                </c:pt>
                <c:pt idx="108">
                  <c:v>9864</c:v>
                </c:pt>
                <c:pt idx="109">
                  <c:v>9864</c:v>
                </c:pt>
                <c:pt idx="110">
                  <c:v>9864</c:v>
                </c:pt>
                <c:pt idx="111">
                  <c:v>9926</c:v>
                </c:pt>
                <c:pt idx="112">
                  <c:v>10113</c:v>
                </c:pt>
                <c:pt idx="113">
                  <c:v>10245</c:v>
                </c:pt>
                <c:pt idx="114">
                  <c:v>10487.5</c:v>
                </c:pt>
                <c:pt idx="115">
                  <c:v>10592.5</c:v>
                </c:pt>
                <c:pt idx="116">
                  <c:v>10595.5</c:v>
                </c:pt>
                <c:pt idx="117">
                  <c:v>10595.5</c:v>
                </c:pt>
                <c:pt idx="118">
                  <c:v>10755.5</c:v>
                </c:pt>
                <c:pt idx="119">
                  <c:v>10758.5</c:v>
                </c:pt>
                <c:pt idx="120">
                  <c:v>10923</c:v>
                </c:pt>
                <c:pt idx="121">
                  <c:v>11004.5</c:v>
                </c:pt>
                <c:pt idx="122">
                  <c:v>11005</c:v>
                </c:pt>
                <c:pt idx="123">
                  <c:v>11644.5</c:v>
                </c:pt>
                <c:pt idx="124">
                  <c:v>11707</c:v>
                </c:pt>
                <c:pt idx="125">
                  <c:v>11707</c:v>
                </c:pt>
                <c:pt idx="126">
                  <c:v>11710.5</c:v>
                </c:pt>
                <c:pt idx="127">
                  <c:v>11864</c:v>
                </c:pt>
                <c:pt idx="128">
                  <c:v>11880</c:v>
                </c:pt>
                <c:pt idx="129">
                  <c:v>11880.5</c:v>
                </c:pt>
                <c:pt idx="130">
                  <c:v>12112.5</c:v>
                </c:pt>
                <c:pt idx="131">
                  <c:v>12342</c:v>
                </c:pt>
                <c:pt idx="132">
                  <c:v>12457</c:v>
                </c:pt>
                <c:pt idx="133">
                  <c:v>12851</c:v>
                </c:pt>
                <c:pt idx="134">
                  <c:v>12978.5</c:v>
                </c:pt>
                <c:pt idx="135">
                  <c:v>13029.5</c:v>
                </c:pt>
                <c:pt idx="136">
                  <c:v>13029.5</c:v>
                </c:pt>
                <c:pt idx="137">
                  <c:v>13032.5</c:v>
                </c:pt>
                <c:pt idx="138">
                  <c:v>13032.5</c:v>
                </c:pt>
                <c:pt idx="139">
                  <c:v>13047.5</c:v>
                </c:pt>
                <c:pt idx="140">
                  <c:v>13141</c:v>
                </c:pt>
                <c:pt idx="141">
                  <c:v>13141</c:v>
                </c:pt>
                <c:pt idx="142">
                  <c:v>13141</c:v>
                </c:pt>
                <c:pt idx="143">
                  <c:v>13142.5</c:v>
                </c:pt>
                <c:pt idx="144">
                  <c:v>13143.5</c:v>
                </c:pt>
                <c:pt idx="145">
                  <c:v>13143.5</c:v>
                </c:pt>
                <c:pt idx="146">
                  <c:v>13144</c:v>
                </c:pt>
                <c:pt idx="147">
                  <c:v>13144</c:v>
                </c:pt>
                <c:pt idx="148">
                  <c:v>13146.5</c:v>
                </c:pt>
                <c:pt idx="149">
                  <c:v>13146.5</c:v>
                </c:pt>
                <c:pt idx="150">
                  <c:v>13146.5</c:v>
                </c:pt>
                <c:pt idx="151">
                  <c:v>13147</c:v>
                </c:pt>
                <c:pt idx="152">
                  <c:v>13147</c:v>
                </c:pt>
                <c:pt idx="153">
                  <c:v>13215.5</c:v>
                </c:pt>
                <c:pt idx="154">
                  <c:v>13215.5</c:v>
                </c:pt>
                <c:pt idx="155">
                  <c:v>13218.5</c:v>
                </c:pt>
                <c:pt idx="156">
                  <c:v>13218.5</c:v>
                </c:pt>
                <c:pt idx="157">
                  <c:v>13222</c:v>
                </c:pt>
                <c:pt idx="158">
                  <c:v>13222</c:v>
                </c:pt>
                <c:pt idx="159">
                  <c:v>13231.5</c:v>
                </c:pt>
                <c:pt idx="160">
                  <c:v>13235</c:v>
                </c:pt>
                <c:pt idx="161">
                  <c:v>13235</c:v>
                </c:pt>
                <c:pt idx="162">
                  <c:v>13241.5</c:v>
                </c:pt>
                <c:pt idx="163">
                  <c:v>13241.5</c:v>
                </c:pt>
                <c:pt idx="164">
                  <c:v>13286.5</c:v>
                </c:pt>
                <c:pt idx="165">
                  <c:v>13342.5</c:v>
                </c:pt>
                <c:pt idx="166">
                  <c:v>14758.5</c:v>
                </c:pt>
                <c:pt idx="167">
                  <c:v>15499.5</c:v>
                </c:pt>
                <c:pt idx="168">
                  <c:v>16428</c:v>
                </c:pt>
                <c:pt idx="169">
                  <c:v>16575.5</c:v>
                </c:pt>
                <c:pt idx="170">
                  <c:v>16628</c:v>
                </c:pt>
                <c:pt idx="171">
                  <c:v>16667</c:v>
                </c:pt>
                <c:pt idx="172">
                  <c:v>16687</c:v>
                </c:pt>
                <c:pt idx="173">
                  <c:v>16782</c:v>
                </c:pt>
                <c:pt idx="174">
                  <c:v>16820.5</c:v>
                </c:pt>
                <c:pt idx="175">
                  <c:v>17027</c:v>
                </c:pt>
                <c:pt idx="176">
                  <c:v>17142</c:v>
                </c:pt>
                <c:pt idx="177">
                  <c:v>17526.5</c:v>
                </c:pt>
                <c:pt idx="178">
                  <c:v>17948.5</c:v>
                </c:pt>
                <c:pt idx="179">
                  <c:v>18004.5</c:v>
                </c:pt>
                <c:pt idx="180">
                  <c:v>18053.5</c:v>
                </c:pt>
                <c:pt idx="181">
                  <c:v>18181.5</c:v>
                </c:pt>
                <c:pt idx="182">
                  <c:v>18224</c:v>
                </c:pt>
                <c:pt idx="183">
                  <c:v>18325.5</c:v>
                </c:pt>
                <c:pt idx="184">
                  <c:v>18968.5</c:v>
                </c:pt>
                <c:pt idx="185">
                  <c:v>18972</c:v>
                </c:pt>
                <c:pt idx="186">
                  <c:v>19051</c:v>
                </c:pt>
                <c:pt idx="187">
                  <c:v>19175</c:v>
                </c:pt>
                <c:pt idx="188">
                  <c:v>19551.5</c:v>
                </c:pt>
                <c:pt idx="189">
                  <c:v>19969</c:v>
                </c:pt>
                <c:pt idx="190">
                  <c:v>20561.5</c:v>
                </c:pt>
                <c:pt idx="191">
                  <c:v>21365</c:v>
                </c:pt>
                <c:pt idx="192">
                  <c:v>21492.5</c:v>
                </c:pt>
                <c:pt idx="193">
                  <c:v>22781.5</c:v>
                </c:pt>
                <c:pt idx="194">
                  <c:v>22850</c:v>
                </c:pt>
                <c:pt idx="195">
                  <c:v>23690</c:v>
                </c:pt>
                <c:pt idx="196">
                  <c:v>24423.5</c:v>
                </c:pt>
                <c:pt idx="197">
                  <c:v>25426.5</c:v>
                </c:pt>
                <c:pt idx="198">
                  <c:v>26126</c:v>
                </c:pt>
                <c:pt idx="199">
                  <c:v>27584.5</c:v>
                </c:pt>
                <c:pt idx="200">
                  <c:v>28762</c:v>
                </c:pt>
                <c:pt idx="201">
                  <c:v>29338</c:v>
                </c:pt>
                <c:pt idx="202">
                  <c:v>30843.5</c:v>
                </c:pt>
                <c:pt idx="203">
                  <c:v>31026.5</c:v>
                </c:pt>
                <c:pt idx="204">
                  <c:v>31919</c:v>
                </c:pt>
                <c:pt idx="205">
                  <c:v>33338.5</c:v>
                </c:pt>
                <c:pt idx="206">
                  <c:v>33612.5</c:v>
                </c:pt>
                <c:pt idx="207">
                  <c:v>33613</c:v>
                </c:pt>
                <c:pt idx="208">
                  <c:v>33616.5</c:v>
                </c:pt>
                <c:pt idx="209">
                  <c:v>33616.5</c:v>
                </c:pt>
                <c:pt idx="210">
                  <c:v>33617</c:v>
                </c:pt>
                <c:pt idx="211">
                  <c:v>33617</c:v>
                </c:pt>
                <c:pt idx="212">
                  <c:v>34516.5</c:v>
                </c:pt>
                <c:pt idx="213">
                  <c:v>35741.5</c:v>
                </c:pt>
                <c:pt idx="214">
                  <c:v>35741.5</c:v>
                </c:pt>
                <c:pt idx="215">
                  <c:v>35800.5</c:v>
                </c:pt>
                <c:pt idx="216">
                  <c:v>35868</c:v>
                </c:pt>
                <c:pt idx="217">
                  <c:v>35868.5</c:v>
                </c:pt>
                <c:pt idx="218">
                  <c:v>35898.5</c:v>
                </c:pt>
                <c:pt idx="219">
                  <c:v>35898.5</c:v>
                </c:pt>
                <c:pt idx="220">
                  <c:v>35947.5</c:v>
                </c:pt>
                <c:pt idx="221">
                  <c:v>35947.5</c:v>
                </c:pt>
                <c:pt idx="222">
                  <c:v>35947.5</c:v>
                </c:pt>
                <c:pt idx="223">
                  <c:v>35948</c:v>
                </c:pt>
                <c:pt idx="224">
                  <c:v>35948</c:v>
                </c:pt>
                <c:pt idx="225">
                  <c:v>35948</c:v>
                </c:pt>
                <c:pt idx="226">
                  <c:v>36082.5</c:v>
                </c:pt>
                <c:pt idx="227">
                  <c:v>36082.5</c:v>
                </c:pt>
                <c:pt idx="228">
                  <c:v>36082.5</c:v>
                </c:pt>
                <c:pt idx="229">
                  <c:v>36111.5</c:v>
                </c:pt>
                <c:pt idx="230">
                  <c:v>36141.5</c:v>
                </c:pt>
                <c:pt idx="231">
                  <c:v>36141.5</c:v>
                </c:pt>
                <c:pt idx="232">
                  <c:v>36141.5</c:v>
                </c:pt>
                <c:pt idx="233">
                  <c:v>36141.5</c:v>
                </c:pt>
                <c:pt idx="234">
                  <c:v>36709</c:v>
                </c:pt>
                <c:pt idx="235">
                  <c:v>36954.5</c:v>
                </c:pt>
                <c:pt idx="236">
                  <c:v>36954.5</c:v>
                </c:pt>
                <c:pt idx="237">
                  <c:v>36977.5</c:v>
                </c:pt>
                <c:pt idx="238">
                  <c:v>37153</c:v>
                </c:pt>
                <c:pt idx="239">
                  <c:v>37177.5</c:v>
                </c:pt>
                <c:pt idx="240">
                  <c:v>37268.5</c:v>
                </c:pt>
                <c:pt idx="241">
                  <c:v>37269</c:v>
                </c:pt>
                <c:pt idx="242">
                  <c:v>37285</c:v>
                </c:pt>
                <c:pt idx="243">
                  <c:v>37321</c:v>
                </c:pt>
                <c:pt idx="244">
                  <c:v>37321.5</c:v>
                </c:pt>
                <c:pt idx="245">
                  <c:v>37987.5</c:v>
                </c:pt>
                <c:pt idx="246">
                  <c:v>38234.5</c:v>
                </c:pt>
                <c:pt idx="247">
                  <c:v>38439</c:v>
                </c:pt>
                <c:pt idx="248">
                  <c:v>38452.5</c:v>
                </c:pt>
                <c:pt idx="249">
                  <c:v>38465.5</c:v>
                </c:pt>
                <c:pt idx="250">
                  <c:v>39233</c:v>
                </c:pt>
                <c:pt idx="251">
                  <c:v>39246</c:v>
                </c:pt>
                <c:pt idx="252">
                  <c:v>39482</c:v>
                </c:pt>
                <c:pt idx="253">
                  <c:v>39502</c:v>
                </c:pt>
                <c:pt idx="254">
                  <c:v>39508</c:v>
                </c:pt>
                <c:pt idx="255">
                  <c:v>39613</c:v>
                </c:pt>
                <c:pt idx="256">
                  <c:v>40839</c:v>
                </c:pt>
                <c:pt idx="257">
                  <c:v>41973</c:v>
                </c:pt>
                <c:pt idx="258">
                  <c:v>41973.5</c:v>
                </c:pt>
                <c:pt idx="259">
                  <c:v>42137</c:v>
                </c:pt>
                <c:pt idx="260">
                  <c:v>42186.5</c:v>
                </c:pt>
                <c:pt idx="261">
                  <c:v>42186.5</c:v>
                </c:pt>
                <c:pt idx="262">
                  <c:v>42186.5</c:v>
                </c:pt>
                <c:pt idx="263">
                  <c:v>42186.5</c:v>
                </c:pt>
                <c:pt idx="264">
                  <c:v>42186.5</c:v>
                </c:pt>
                <c:pt idx="265">
                  <c:v>42186.5</c:v>
                </c:pt>
                <c:pt idx="266">
                  <c:v>42823</c:v>
                </c:pt>
                <c:pt idx="267">
                  <c:v>43073.5</c:v>
                </c:pt>
                <c:pt idx="268">
                  <c:v>43211.5</c:v>
                </c:pt>
                <c:pt idx="269">
                  <c:v>43212</c:v>
                </c:pt>
                <c:pt idx="270">
                  <c:v>43396</c:v>
                </c:pt>
                <c:pt idx="271">
                  <c:v>44213.5</c:v>
                </c:pt>
                <c:pt idx="272">
                  <c:v>44213.5</c:v>
                </c:pt>
                <c:pt idx="273">
                  <c:v>44213.5</c:v>
                </c:pt>
                <c:pt idx="274">
                  <c:v>44213.5</c:v>
                </c:pt>
                <c:pt idx="275">
                  <c:v>44213.5</c:v>
                </c:pt>
                <c:pt idx="276">
                  <c:v>44213.5</c:v>
                </c:pt>
                <c:pt idx="277">
                  <c:v>44446.5</c:v>
                </c:pt>
                <c:pt idx="278">
                  <c:v>44590</c:v>
                </c:pt>
                <c:pt idx="279">
                  <c:v>44711</c:v>
                </c:pt>
                <c:pt idx="280">
                  <c:v>45463.5</c:v>
                </c:pt>
                <c:pt idx="281">
                  <c:v>45484.5</c:v>
                </c:pt>
                <c:pt idx="282">
                  <c:v>45485</c:v>
                </c:pt>
                <c:pt idx="283">
                  <c:v>45485.5</c:v>
                </c:pt>
                <c:pt idx="284">
                  <c:v>45557</c:v>
                </c:pt>
                <c:pt idx="285">
                  <c:v>45583</c:v>
                </c:pt>
                <c:pt idx="286">
                  <c:v>46564</c:v>
                </c:pt>
                <c:pt idx="287">
                  <c:v>46786</c:v>
                </c:pt>
                <c:pt idx="288">
                  <c:v>46786</c:v>
                </c:pt>
                <c:pt idx="289">
                  <c:v>46786</c:v>
                </c:pt>
                <c:pt idx="290">
                  <c:v>46795</c:v>
                </c:pt>
                <c:pt idx="291">
                  <c:v>46872.5</c:v>
                </c:pt>
                <c:pt idx="292">
                  <c:v>46873</c:v>
                </c:pt>
                <c:pt idx="293">
                  <c:v>46897.5</c:v>
                </c:pt>
                <c:pt idx="294">
                  <c:v>46898</c:v>
                </c:pt>
                <c:pt idx="295">
                  <c:v>46898.5</c:v>
                </c:pt>
                <c:pt idx="296">
                  <c:v>47649</c:v>
                </c:pt>
                <c:pt idx="297">
                  <c:v>47842</c:v>
                </c:pt>
                <c:pt idx="298">
                  <c:v>47842.5</c:v>
                </c:pt>
                <c:pt idx="299">
                  <c:v>47842.5</c:v>
                </c:pt>
                <c:pt idx="300">
                  <c:v>47920</c:v>
                </c:pt>
                <c:pt idx="301">
                  <c:v>48042</c:v>
                </c:pt>
                <c:pt idx="302">
                  <c:v>48042.5</c:v>
                </c:pt>
                <c:pt idx="303">
                  <c:v>48048.5</c:v>
                </c:pt>
                <c:pt idx="304">
                  <c:v>48836</c:v>
                </c:pt>
                <c:pt idx="305">
                  <c:v>48944</c:v>
                </c:pt>
                <c:pt idx="306">
                  <c:v>49006</c:v>
                </c:pt>
                <c:pt idx="307">
                  <c:v>49006.5</c:v>
                </c:pt>
                <c:pt idx="308">
                  <c:v>50226.5</c:v>
                </c:pt>
                <c:pt idx="309">
                  <c:v>50206</c:v>
                </c:pt>
                <c:pt idx="310">
                  <c:v>50206.5</c:v>
                </c:pt>
                <c:pt idx="311">
                  <c:v>50235.5</c:v>
                </c:pt>
                <c:pt idx="312">
                  <c:v>50226</c:v>
                </c:pt>
                <c:pt idx="313">
                  <c:v>50236</c:v>
                </c:pt>
                <c:pt idx="314">
                  <c:v>50225.5</c:v>
                </c:pt>
                <c:pt idx="315">
                  <c:v>53665</c:v>
                </c:pt>
                <c:pt idx="316">
                  <c:v>53665</c:v>
                </c:pt>
                <c:pt idx="317">
                  <c:v>52708</c:v>
                </c:pt>
                <c:pt idx="318">
                  <c:v>56179.5</c:v>
                </c:pt>
                <c:pt idx="319">
                  <c:v>56180</c:v>
                </c:pt>
                <c:pt idx="320">
                  <c:v>57419</c:v>
                </c:pt>
                <c:pt idx="321">
                  <c:v>57419.5</c:v>
                </c:pt>
              </c:numCache>
            </c:numRef>
          </c:xVal>
          <c:yVal>
            <c:numRef>
              <c:f>Active!$H$21:$H$982</c:f>
              <c:numCache>
                <c:formatCode>0.0000</c:formatCode>
                <c:ptCount val="962"/>
                <c:pt idx="0" formatCode="General">
                  <c:v>4.1999999666586518E-4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C6-4258-8429-C10749C32C9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0.5</c:v>
                </c:pt>
                <c:pt idx="2">
                  <c:v>3.5</c:v>
                </c:pt>
                <c:pt idx="3">
                  <c:v>4</c:v>
                </c:pt>
                <c:pt idx="4">
                  <c:v>53</c:v>
                </c:pt>
                <c:pt idx="5">
                  <c:v>56.5</c:v>
                </c:pt>
                <c:pt idx="6">
                  <c:v>310.5</c:v>
                </c:pt>
                <c:pt idx="7">
                  <c:v>320</c:v>
                </c:pt>
                <c:pt idx="8">
                  <c:v>320.5</c:v>
                </c:pt>
                <c:pt idx="9">
                  <c:v>326.5</c:v>
                </c:pt>
                <c:pt idx="10">
                  <c:v>457.5</c:v>
                </c:pt>
                <c:pt idx="11">
                  <c:v>477.5</c:v>
                </c:pt>
                <c:pt idx="12">
                  <c:v>940.5</c:v>
                </c:pt>
                <c:pt idx="13">
                  <c:v>950.5</c:v>
                </c:pt>
                <c:pt idx="14">
                  <c:v>973</c:v>
                </c:pt>
                <c:pt idx="15">
                  <c:v>976.5</c:v>
                </c:pt>
                <c:pt idx="16">
                  <c:v>980</c:v>
                </c:pt>
                <c:pt idx="17">
                  <c:v>1022.5</c:v>
                </c:pt>
                <c:pt idx="18">
                  <c:v>1029</c:v>
                </c:pt>
                <c:pt idx="19">
                  <c:v>1032</c:v>
                </c:pt>
                <c:pt idx="20">
                  <c:v>1048.5</c:v>
                </c:pt>
                <c:pt idx="21">
                  <c:v>1068</c:v>
                </c:pt>
                <c:pt idx="22">
                  <c:v>1071.5</c:v>
                </c:pt>
                <c:pt idx="23">
                  <c:v>1120.5</c:v>
                </c:pt>
                <c:pt idx="24">
                  <c:v>1182.5</c:v>
                </c:pt>
                <c:pt idx="25">
                  <c:v>1268.5</c:v>
                </c:pt>
                <c:pt idx="26">
                  <c:v>1301</c:v>
                </c:pt>
                <c:pt idx="27">
                  <c:v>1375.5</c:v>
                </c:pt>
                <c:pt idx="28">
                  <c:v>1395</c:v>
                </c:pt>
                <c:pt idx="29">
                  <c:v>1398.5</c:v>
                </c:pt>
                <c:pt idx="30">
                  <c:v>1445</c:v>
                </c:pt>
                <c:pt idx="31">
                  <c:v>1481</c:v>
                </c:pt>
                <c:pt idx="32">
                  <c:v>1562.5</c:v>
                </c:pt>
                <c:pt idx="33">
                  <c:v>1621.5</c:v>
                </c:pt>
                <c:pt idx="34">
                  <c:v>4762.5</c:v>
                </c:pt>
                <c:pt idx="35">
                  <c:v>5792.5</c:v>
                </c:pt>
                <c:pt idx="36">
                  <c:v>5831.5</c:v>
                </c:pt>
                <c:pt idx="37">
                  <c:v>5832</c:v>
                </c:pt>
                <c:pt idx="38">
                  <c:v>5871</c:v>
                </c:pt>
                <c:pt idx="39">
                  <c:v>5871.5</c:v>
                </c:pt>
                <c:pt idx="40">
                  <c:v>5900</c:v>
                </c:pt>
                <c:pt idx="41">
                  <c:v>5900.5</c:v>
                </c:pt>
                <c:pt idx="42">
                  <c:v>5901</c:v>
                </c:pt>
                <c:pt idx="43">
                  <c:v>5995.5</c:v>
                </c:pt>
                <c:pt idx="44">
                  <c:v>5996</c:v>
                </c:pt>
                <c:pt idx="45">
                  <c:v>6002.5</c:v>
                </c:pt>
                <c:pt idx="46">
                  <c:v>6019</c:v>
                </c:pt>
                <c:pt idx="47">
                  <c:v>6025.5</c:v>
                </c:pt>
                <c:pt idx="48">
                  <c:v>6047.5</c:v>
                </c:pt>
                <c:pt idx="49">
                  <c:v>6050.5</c:v>
                </c:pt>
                <c:pt idx="50">
                  <c:v>6070.5</c:v>
                </c:pt>
                <c:pt idx="51">
                  <c:v>6071</c:v>
                </c:pt>
                <c:pt idx="52">
                  <c:v>6071.5</c:v>
                </c:pt>
                <c:pt idx="53">
                  <c:v>6267</c:v>
                </c:pt>
                <c:pt idx="54">
                  <c:v>6267.5</c:v>
                </c:pt>
                <c:pt idx="55">
                  <c:v>6268</c:v>
                </c:pt>
                <c:pt idx="56">
                  <c:v>6835</c:v>
                </c:pt>
                <c:pt idx="57">
                  <c:v>6848</c:v>
                </c:pt>
                <c:pt idx="58">
                  <c:v>6848.5</c:v>
                </c:pt>
                <c:pt idx="59">
                  <c:v>6894</c:v>
                </c:pt>
                <c:pt idx="60">
                  <c:v>6894.5</c:v>
                </c:pt>
                <c:pt idx="61">
                  <c:v>7021.5</c:v>
                </c:pt>
                <c:pt idx="62">
                  <c:v>7022</c:v>
                </c:pt>
                <c:pt idx="63">
                  <c:v>7035</c:v>
                </c:pt>
                <c:pt idx="64">
                  <c:v>7035.5</c:v>
                </c:pt>
                <c:pt idx="65">
                  <c:v>7058</c:v>
                </c:pt>
                <c:pt idx="66">
                  <c:v>7229</c:v>
                </c:pt>
                <c:pt idx="67">
                  <c:v>7588.5</c:v>
                </c:pt>
                <c:pt idx="68">
                  <c:v>7598.5</c:v>
                </c:pt>
                <c:pt idx="69">
                  <c:v>7848.5</c:v>
                </c:pt>
                <c:pt idx="70">
                  <c:v>8107</c:v>
                </c:pt>
                <c:pt idx="71">
                  <c:v>8107.5</c:v>
                </c:pt>
                <c:pt idx="72">
                  <c:v>8114</c:v>
                </c:pt>
                <c:pt idx="73">
                  <c:v>8123.5</c:v>
                </c:pt>
                <c:pt idx="74">
                  <c:v>8130.5</c:v>
                </c:pt>
                <c:pt idx="75">
                  <c:v>8238</c:v>
                </c:pt>
                <c:pt idx="76">
                  <c:v>8365.5</c:v>
                </c:pt>
                <c:pt idx="77">
                  <c:v>8375</c:v>
                </c:pt>
                <c:pt idx="78">
                  <c:v>8375.5</c:v>
                </c:pt>
                <c:pt idx="79">
                  <c:v>8490</c:v>
                </c:pt>
                <c:pt idx="80">
                  <c:v>8490.5</c:v>
                </c:pt>
                <c:pt idx="81">
                  <c:v>8491</c:v>
                </c:pt>
                <c:pt idx="82">
                  <c:v>8644</c:v>
                </c:pt>
                <c:pt idx="83">
                  <c:v>8696.5</c:v>
                </c:pt>
                <c:pt idx="84">
                  <c:v>8723</c:v>
                </c:pt>
                <c:pt idx="85">
                  <c:v>8729.5</c:v>
                </c:pt>
                <c:pt idx="86">
                  <c:v>8729.5</c:v>
                </c:pt>
                <c:pt idx="87">
                  <c:v>8729.5</c:v>
                </c:pt>
                <c:pt idx="88">
                  <c:v>8732.5</c:v>
                </c:pt>
                <c:pt idx="89">
                  <c:v>8746</c:v>
                </c:pt>
                <c:pt idx="90">
                  <c:v>8765.5</c:v>
                </c:pt>
                <c:pt idx="91">
                  <c:v>8801.5</c:v>
                </c:pt>
                <c:pt idx="92">
                  <c:v>8808</c:v>
                </c:pt>
                <c:pt idx="93">
                  <c:v>8831</c:v>
                </c:pt>
                <c:pt idx="94">
                  <c:v>8841</c:v>
                </c:pt>
                <c:pt idx="95">
                  <c:v>9110.5</c:v>
                </c:pt>
                <c:pt idx="96">
                  <c:v>9159.5</c:v>
                </c:pt>
                <c:pt idx="97">
                  <c:v>9284</c:v>
                </c:pt>
                <c:pt idx="98">
                  <c:v>9294</c:v>
                </c:pt>
                <c:pt idx="99">
                  <c:v>9294</c:v>
                </c:pt>
                <c:pt idx="100">
                  <c:v>9294</c:v>
                </c:pt>
                <c:pt idx="101">
                  <c:v>9409</c:v>
                </c:pt>
                <c:pt idx="102">
                  <c:v>9536</c:v>
                </c:pt>
                <c:pt idx="103">
                  <c:v>9549</c:v>
                </c:pt>
                <c:pt idx="104">
                  <c:v>9824.5</c:v>
                </c:pt>
                <c:pt idx="105">
                  <c:v>9828</c:v>
                </c:pt>
                <c:pt idx="106">
                  <c:v>9860.5</c:v>
                </c:pt>
                <c:pt idx="107">
                  <c:v>9864</c:v>
                </c:pt>
                <c:pt idx="108">
                  <c:v>9864</c:v>
                </c:pt>
                <c:pt idx="109">
                  <c:v>9864</c:v>
                </c:pt>
                <c:pt idx="110">
                  <c:v>9864</c:v>
                </c:pt>
                <c:pt idx="111">
                  <c:v>9926</c:v>
                </c:pt>
                <c:pt idx="112">
                  <c:v>10113</c:v>
                </c:pt>
                <c:pt idx="113">
                  <c:v>10245</c:v>
                </c:pt>
                <c:pt idx="114">
                  <c:v>10487.5</c:v>
                </c:pt>
                <c:pt idx="115">
                  <c:v>10592.5</c:v>
                </c:pt>
                <c:pt idx="116">
                  <c:v>10595.5</c:v>
                </c:pt>
                <c:pt idx="117">
                  <c:v>10595.5</c:v>
                </c:pt>
                <c:pt idx="118">
                  <c:v>10755.5</c:v>
                </c:pt>
                <c:pt idx="119">
                  <c:v>10758.5</c:v>
                </c:pt>
                <c:pt idx="120">
                  <c:v>10923</c:v>
                </c:pt>
                <c:pt idx="121">
                  <c:v>11004.5</c:v>
                </c:pt>
                <c:pt idx="122">
                  <c:v>11005</c:v>
                </c:pt>
                <c:pt idx="123">
                  <c:v>11644.5</c:v>
                </c:pt>
                <c:pt idx="124">
                  <c:v>11707</c:v>
                </c:pt>
                <c:pt idx="125">
                  <c:v>11707</c:v>
                </c:pt>
                <c:pt idx="126">
                  <c:v>11710.5</c:v>
                </c:pt>
                <c:pt idx="127">
                  <c:v>11864</c:v>
                </c:pt>
                <c:pt idx="128">
                  <c:v>11880</c:v>
                </c:pt>
                <c:pt idx="129">
                  <c:v>11880.5</c:v>
                </c:pt>
                <c:pt idx="130">
                  <c:v>12112.5</c:v>
                </c:pt>
                <c:pt idx="131">
                  <c:v>12342</c:v>
                </c:pt>
                <c:pt idx="132">
                  <c:v>12457</c:v>
                </c:pt>
                <c:pt idx="133">
                  <c:v>12851</c:v>
                </c:pt>
                <c:pt idx="134">
                  <c:v>12978.5</c:v>
                </c:pt>
                <c:pt idx="135">
                  <c:v>13029.5</c:v>
                </c:pt>
                <c:pt idx="136">
                  <c:v>13029.5</c:v>
                </c:pt>
                <c:pt idx="137">
                  <c:v>13032.5</c:v>
                </c:pt>
                <c:pt idx="138">
                  <c:v>13032.5</c:v>
                </c:pt>
                <c:pt idx="139">
                  <c:v>13047.5</c:v>
                </c:pt>
                <c:pt idx="140">
                  <c:v>13141</c:v>
                </c:pt>
                <c:pt idx="141">
                  <c:v>13141</c:v>
                </c:pt>
                <c:pt idx="142">
                  <c:v>13141</c:v>
                </c:pt>
                <c:pt idx="143">
                  <c:v>13142.5</c:v>
                </c:pt>
                <c:pt idx="144">
                  <c:v>13143.5</c:v>
                </c:pt>
                <c:pt idx="145">
                  <c:v>13143.5</c:v>
                </c:pt>
                <c:pt idx="146">
                  <c:v>13144</c:v>
                </c:pt>
                <c:pt idx="147">
                  <c:v>13144</c:v>
                </c:pt>
                <c:pt idx="148">
                  <c:v>13146.5</c:v>
                </c:pt>
                <c:pt idx="149">
                  <c:v>13146.5</c:v>
                </c:pt>
                <c:pt idx="150">
                  <c:v>13146.5</c:v>
                </c:pt>
                <c:pt idx="151">
                  <c:v>13147</c:v>
                </c:pt>
                <c:pt idx="152">
                  <c:v>13147</c:v>
                </c:pt>
                <c:pt idx="153">
                  <c:v>13215.5</c:v>
                </c:pt>
                <c:pt idx="154">
                  <c:v>13215.5</c:v>
                </c:pt>
                <c:pt idx="155">
                  <c:v>13218.5</c:v>
                </c:pt>
                <c:pt idx="156">
                  <c:v>13218.5</c:v>
                </c:pt>
                <c:pt idx="157">
                  <c:v>13222</c:v>
                </c:pt>
                <c:pt idx="158">
                  <c:v>13222</c:v>
                </c:pt>
                <c:pt idx="159">
                  <c:v>13231.5</c:v>
                </c:pt>
                <c:pt idx="160">
                  <c:v>13235</c:v>
                </c:pt>
                <c:pt idx="161">
                  <c:v>13235</c:v>
                </c:pt>
                <c:pt idx="162">
                  <c:v>13241.5</c:v>
                </c:pt>
                <c:pt idx="163">
                  <c:v>13241.5</c:v>
                </c:pt>
                <c:pt idx="164">
                  <c:v>13286.5</c:v>
                </c:pt>
                <c:pt idx="165">
                  <c:v>13342.5</c:v>
                </c:pt>
                <c:pt idx="166">
                  <c:v>14758.5</c:v>
                </c:pt>
                <c:pt idx="167">
                  <c:v>15499.5</c:v>
                </c:pt>
                <c:pt idx="168">
                  <c:v>16428</c:v>
                </c:pt>
                <c:pt idx="169">
                  <c:v>16575.5</c:v>
                </c:pt>
                <c:pt idx="170">
                  <c:v>16628</c:v>
                </c:pt>
                <c:pt idx="171">
                  <c:v>16667</c:v>
                </c:pt>
                <c:pt idx="172">
                  <c:v>16687</c:v>
                </c:pt>
                <c:pt idx="173">
                  <c:v>16782</c:v>
                </c:pt>
                <c:pt idx="174">
                  <c:v>16820.5</c:v>
                </c:pt>
                <c:pt idx="175">
                  <c:v>17027</c:v>
                </c:pt>
                <c:pt idx="176">
                  <c:v>17142</c:v>
                </c:pt>
                <c:pt idx="177">
                  <c:v>17526.5</c:v>
                </c:pt>
                <c:pt idx="178">
                  <c:v>17948.5</c:v>
                </c:pt>
                <c:pt idx="179">
                  <c:v>18004.5</c:v>
                </c:pt>
                <c:pt idx="180">
                  <c:v>18053.5</c:v>
                </c:pt>
                <c:pt idx="181">
                  <c:v>18181.5</c:v>
                </c:pt>
                <c:pt idx="182">
                  <c:v>18224</c:v>
                </c:pt>
                <c:pt idx="183">
                  <c:v>18325.5</c:v>
                </c:pt>
                <c:pt idx="184">
                  <c:v>18968.5</c:v>
                </c:pt>
                <c:pt idx="185">
                  <c:v>18972</c:v>
                </c:pt>
                <c:pt idx="186">
                  <c:v>19051</c:v>
                </c:pt>
                <c:pt idx="187">
                  <c:v>19175</c:v>
                </c:pt>
                <c:pt idx="188">
                  <c:v>19551.5</c:v>
                </c:pt>
                <c:pt idx="189">
                  <c:v>19969</c:v>
                </c:pt>
                <c:pt idx="190">
                  <c:v>20561.5</c:v>
                </c:pt>
                <c:pt idx="191">
                  <c:v>21365</c:v>
                </c:pt>
                <c:pt idx="192">
                  <c:v>21492.5</c:v>
                </c:pt>
                <c:pt idx="193">
                  <c:v>22781.5</c:v>
                </c:pt>
                <c:pt idx="194">
                  <c:v>22850</c:v>
                </c:pt>
                <c:pt idx="195">
                  <c:v>23690</c:v>
                </c:pt>
                <c:pt idx="196">
                  <c:v>24423.5</c:v>
                </c:pt>
                <c:pt idx="197">
                  <c:v>25426.5</c:v>
                </c:pt>
                <c:pt idx="198">
                  <c:v>26126</c:v>
                </c:pt>
                <c:pt idx="199">
                  <c:v>27584.5</c:v>
                </c:pt>
                <c:pt idx="200">
                  <c:v>28762</c:v>
                </c:pt>
                <c:pt idx="201">
                  <c:v>29338</c:v>
                </c:pt>
                <c:pt idx="202">
                  <c:v>30843.5</c:v>
                </c:pt>
                <c:pt idx="203">
                  <c:v>31026.5</c:v>
                </c:pt>
                <c:pt idx="204">
                  <c:v>31919</c:v>
                </c:pt>
                <c:pt idx="205">
                  <c:v>33338.5</c:v>
                </c:pt>
                <c:pt idx="206">
                  <c:v>33612.5</c:v>
                </c:pt>
                <c:pt idx="207">
                  <c:v>33613</c:v>
                </c:pt>
                <c:pt idx="208">
                  <c:v>33616.5</c:v>
                </c:pt>
                <c:pt idx="209">
                  <c:v>33616.5</c:v>
                </c:pt>
                <c:pt idx="210">
                  <c:v>33617</c:v>
                </c:pt>
                <c:pt idx="211">
                  <c:v>33617</c:v>
                </c:pt>
                <c:pt idx="212">
                  <c:v>34516.5</c:v>
                </c:pt>
                <c:pt idx="213">
                  <c:v>35741.5</c:v>
                </c:pt>
                <c:pt idx="214">
                  <c:v>35741.5</c:v>
                </c:pt>
                <c:pt idx="215">
                  <c:v>35800.5</c:v>
                </c:pt>
                <c:pt idx="216">
                  <c:v>35868</c:v>
                </c:pt>
                <c:pt idx="217">
                  <c:v>35868.5</c:v>
                </c:pt>
                <c:pt idx="218">
                  <c:v>35898.5</c:v>
                </c:pt>
                <c:pt idx="219">
                  <c:v>35898.5</c:v>
                </c:pt>
                <c:pt idx="220">
                  <c:v>35947.5</c:v>
                </c:pt>
                <c:pt idx="221">
                  <c:v>35947.5</c:v>
                </c:pt>
                <c:pt idx="222">
                  <c:v>35947.5</c:v>
                </c:pt>
                <c:pt idx="223">
                  <c:v>35948</c:v>
                </c:pt>
                <c:pt idx="224">
                  <c:v>35948</c:v>
                </c:pt>
                <c:pt idx="225">
                  <c:v>35948</c:v>
                </c:pt>
                <c:pt idx="226">
                  <c:v>36082.5</c:v>
                </c:pt>
                <c:pt idx="227">
                  <c:v>36082.5</c:v>
                </c:pt>
                <c:pt idx="228">
                  <c:v>36082.5</c:v>
                </c:pt>
                <c:pt idx="229">
                  <c:v>36111.5</c:v>
                </c:pt>
                <c:pt idx="230">
                  <c:v>36141.5</c:v>
                </c:pt>
                <c:pt idx="231">
                  <c:v>36141.5</c:v>
                </c:pt>
                <c:pt idx="232">
                  <c:v>36141.5</c:v>
                </c:pt>
                <c:pt idx="233">
                  <c:v>36141.5</c:v>
                </c:pt>
                <c:pt idx="234">
                  <c:v>36709</c:v>
                </c:pt>
                <c:pt idx="235">
                  <c:v>36954.5</c:v>
                </c:pt>
                <c:pt idx="236">
                  <c:v>36954.5</c:v>
                </c:pt>
                <c:pt idx="237">
                  <c:v>36977.5</c:v>
                </c:pt>
                <c:pt idx="238">
                  <c:v>37153</c:v>
                </c:pt>
                <c:pt idx="239">
                  <c:v>37177.5</c:v>
                </c:pt>
                <c:pt idx="240">
                  <c:v>37268.5</c:v>
                </c:pt>
                <c:pt idx="241">
                  <c:v>37269</c:v>
                </c:pt>
                <c:pt idx="242">
                  <c:v>37285</c:v>
                </c:pt>
                <c:pt idx="243">
                  <c:v>37321</c:v>
                </c:pt>
                <c:pt idx="244">
                  <c:v>37321.5</c:v>
                </c:pt>
                <c:pt idx="245">
                  <c:v>37987.5</c:v>
                </c:pt>
                <c:pt idx="246">
                  <c:v>38234.5</c:v>
                </c:pt>
                <c:pt idx="247">
                  <c:v>38439</c:v>
                </c:pt>
                <c:pt idx="248">
                  <c:v>38452.5</c:v>
                </c:pt>
                <c:pt idx="249">
                  <c:v>38465.5</c:v>
                </c:pt>
                <c:pt idx="250">
                  <c:v>39233</c:v>
                </c:pt>
                <c:pt idx="251">
                  <c:v>39246</c:v>
                </c:pt>
                <c:pt idx="252">
                  <c:v>39482</c:v>
                </c:pt>
                <c:pt idx="253">
                  <c:v>39502</c:v>
                </c:pt>
                <c:pt idx="254">
                  <c:v>39508</c:v>
                </c:pt>
                <c:pt idx="255">
                  <c:v>39613</c:v>
                </c:pt>
                <c:pt idx="256">
                  <c:v>40839</c:v>
                </c:pt>
                <c:pt idx="257">
                  <c:v>41973</c:v>
                </c:pt>
                <c:pt idx="258">
                  <c:v>41973.5</c:v>
                </c:pt>
                <c:pt idx="259">
                  <c:v>42137</c:v>
                </c:pt>
                <c:pt idx="260">
                  <c:v>42186.5</c:v>
                </c:pt>
                <c:pt idx="261">
                  <c:v>42186.5</c:v>
                </c:pt>
                <c:pt idx="262">
                  <c:v>42186.5</c:v>
                </c:pt>
                <c:pt idx="263">
                  <c:v>42186.5</c:v>
                </c:pt>
                <c:pt idx="264">
                  <c:v>42186.5</c:v>
                </c:pt>
                <c:pt idx="265">
                  <c:v>42186.5</c:v>
                </c:pt>
                <c:pt idx="266">
                  <c:v>42823</c:v>
                </c:pt>
                <c:pt idx="267">
                  <c:v>43073.5</c:v>
                </c:pt>
                <c:pt idx="268">
                  <c:v>43211.5</c:v>
                </c:pt>
                <c:pt idx="269">
                  <c:v>43212</c:v>
                </c:pt>
                <c:pt idx="270">
                  <c:v>43396</c:v>
                </c:pt>
                <c:pt idx="271">
                  <c:v>44213.5</c:v>
                </c:pt>
                <c:pt idx="272">
                  <c:v>44213.5</c:v>
                </c:pt>
                <c:pt idx="273">
                  <c:v>44213.5</c:v>
                </c:pt>
                <c:pt idx="274">
                  <c:v>44213.5</c:v>
                </c:pt>
                <c:pt idx="275">
                  <c:v>44213.5</c:v>
                </c:pt>
                <c:pt idx="276">
                  <c:v>44213.5</c:v>
                </c:pt>
                <c:pt idx="277">
                  <c:v>44446.5</c:v>
                </c:pt>
                <c:pt idx="278">
                  <c:v>44590</c:v>
                </c:pt>
                <c:pt idx="279">
                  <c:v>44711</c:v>
                </c:pt>
                <c:pt idx="280">
                  <c:v>45463.5</c:v>
                </c:pt>
                <c:pt idx="281">
                  <c:v>45484.5</c:v>
                </c:pt>
                <c:pt idx="282">
                  <c:v>45485</c:v>
                </c:pt>
                <c:pt idx="283">
                  <c:v>45485.5</c:v>
                </c:pt>
                <c:pt idx="284">
                  <c:v>45557</c:v>
                </c:pt>
                <c:pt idx="285">
                  <c:v>45583</c:v>
                </c:pt>
                <c:pt idx="286">
                  <c:v>46564</c:v>
                </c:pt>
                <c:pt idx="287">
                  <c:v>46786</c:v>
                </c:pt>
                <c:pt idx="288">
                  <c:v>46786</c:v>
                </c:pt>
                <c:pt idx="289">
                  <c:v>46786</c:v>
                </c:pt>
                <c:pt idx="290">
                  <c:v>46795</c:v>
                </c:pt>
                <c:pt idx="291">
                  <c:v>46872.5</c:v>
                </c:pt>
                <c:pt idx="292">
                  <c:v>46873</c:v>
                </c:pt>
                <c:pt idx="293">
                  <c:v>46897.5</c:v>
                </c:pt>
                <c:pt idx="294">
                  <c:v>46898</c:v>
                </c:pt>
                <c:pt idx="295">
                  <c:v>46898.5</c:v>
                </c:pt>
                <c:pt idx="296">
                  <c:v>47649</c:v>
                </c:pt>
                <c:pt idx="297">
                  <c:v>47842</c:v>
                </c:pt>
                <c:pt idx="298">
                  <c:v>47842.5</c:v>
                </c:pt>
                <c:pt idx="299">
                  <c:v>47842.5</c:v>
                </c:pt>
                <c:pt idx="300">
                  <c:v>47920</c:v>
                </c:pt>
                <c:pt idx="301">
                  <c:v>48042</c:v>
                </c:pt>
                <c:pt idx="302">
                  <c:v>48042.5</c:v>
                </c:pt>
                <c:pt idx="303">
                  <c:v>48048.5</c:v>
                </c:pt>
                <c:pt idx="304">
                  <c:v>48836</c:v>
                </c:pt>
                <c:pt idx="305">
                  <c:v>48944</c:v>
                </c:pt>
                <c:pt idx="306">
                  <c:v>49006</c:v>
                </c:pt>
                <c:pt idx="307">
                  <c:v>49006.5</c:v>
                </c:pt>
                <c:pt idx="308">
                  <c:v>50226.5</c:v>
                </c:pt>
                <c:pt idx="309">
                  <c:v>50206</c:v>
                </c:pt>
                <c:pt idx="310">
                  <c:v>50206.5</c:v>
                </c:pt>
                <c:pt idx="311">
                  <c:v>50235.5</c:v>
                </c:pt>
                <c:pt idx="312">
                  <c:v>50226</c:v>
                </c:pt>
                <c:pt idx="313">
                  <c:v>50236</c:v>
                </c:pt>
                <c:pt idx="314">
                  <c:v>50225.5</c:v>
                </c:pt>
                <c:pt idx="315">
                  <c:v>53665</c:v>
                </c:pt>
                <c:pt idx="316">
                  <c:v>53665</c:v>
                </c:pt>
                <c:pt idx="317">
                  <c:v>52708</c:v>
                </c:pt>
                <c:pt idx="318">
                  <c:v>56179.5</c:v>
                </c:pt>
                <c:pt idx="319">
                  <c:v>56180</c:v>
                </c:pt>
                <c:pt idx="320">
                  <c:v>57419</c:v>
                </c:pt>
                <c:pt idx="321">
                  <c:v>57419.5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7">
                  <c:v>-5.2601015486288816E-3</c:v>
                </c:pt>
                <c:pt idx="8">
                  <c:v>-3.7689767050324008E-3</c:v>
                </c:pt>
                <c:pt idx="9">
                  <c:v>2.1245213938527741E-3</c:v>
                </c:pt>
                <c:pt idx="11">
                  <c:v>-7.5557765303528868E-3</c:v>
                </c:pt>
                <c:pt idx="13">
                  <c:v>1.0483233709237538E-3</c:v>
                </c:pt>
                <c:pt idx="14">
                  <c:v>1.0148941233637743E-2</c:v>
                </c:pt>
                <c:pt idx="15">
                  <c:v>9.5868151183822192E-3</c:v>
                </c:pt>
                <c:pt idx="16">
                  <c:v>1.0246890087728389E-3</c:v>
                </c:pt>
                <c:pt idx="18">
                  <c:v>-8.4507653809851035E-4</c:v>
                </c:pt>
                <c:pt idx="19">
                  <c:v>1.1016725111403503E-3</c:v>
                </c:pt>
                <c:pt idx="20">
                  <c:v>-2.6912077300949022E-3</c:v>
                </c:pt>
                <c:pt idx="21">
                  <c:v>-5.5373389186570421E-3</c:v>
                </c:pt>
                <c:pt idx="23">
                  <c:v>-5.9692305658245459E-3</c:v>
                </c:pt>
                <c:pt idx="24">
                  <c:v>1.0930249758530408E-2</c:v>
                </c:pt>
                <c:pt idx="26" formatCode="0.00000">
                  <c:v>2.83268371495069E-2</c:v>
                </c:pt>
                <c:pt idx="27">
                  <c:v>1.5044385072542354E-3</c:v>
                </c:pt>
                <c:pt idx="32">
                  <c:v>-7.814870827132836E-3</c:v>
                </c:pt>
                <c:pt idx="33">
                  <c:v>5.1378604475758038E-3</c:v>
                </c:pt>
                <c:pt idx="35">
                  <c:v>8.101286854071077E-3</c:v>
                </c:pt>
                <c:pt idx="36">
                  <c:v>6.4090244777617045E-3</c:v>
                </c:pt>
                <c:pt idx="37">
                  <c:v>4.9001493243849836E-3</c:v>
                </c:pt>
                <c:pt idx="38">
                  <c:v>3.2078869480756111E-3</c:v>
                </c:pt>
                <c:pt idx="39">
                  <c:v>-3.3009882099577226E-3</c:v>
                </c:pt>
                <c:pt idx="40">
                  <c:v>6.6931277397088706E-3</c:v>
                </c:pt>
                <c:pt idx="41">
                  <c:v>4.1842525824904442E-3</c:v>
                </c:pt>
                <c:pt idx="42">
                  <c:v>4.6753774222452193E-3</c:v>
                </c:pt>
                <c:pt idx="43">
                  <c:v>1.3497972446202766E-2</c:v>
                </c:pt>
                <c:pt idx="44">
                  <c:v>5.9890972843277268E-3</c:v>
                </c:pt>
                <c:pt idx="45">
                  <c:v>-2.6262797764502466E-3</c:v>
                </c:pt>
                <c:pt idx="46">
                  <c:v>1.5808399839443155E-3</c:v>
                </c:pt>
                <c:pt idx="47">
                  <c:v>-3.4537079045549035E-5</c:v>
                </c:pt>
                <c:pt idx="48">
                  <c:v>-2.4250440619653091E-3</c:v>
                </c:pt>
                <c:pt idx="49">
                  <c:v>7.521704988903366E-3</c:v>
                </c:pt>
                <c:pt idx="50">
                  <c:v>3.1666986396885477E-3</c:v>
                </c:pt>
                <c:pt idx="51">
                  <c:v>2.6578234828775749E-3</c:v>
                </c:pt>
                <c:pt idx="52">
                  <c:v>-1.8510516747483052E-3</c:v>
                </c:pt>
                <c:pt idx="53">
                  <c:v>1.0178761280258186E-2</c:v>
                </c:pt>
                <c:pt idx="54">
                  <c:v>6.6988612525165081E-4</c:v>
                </c:pt>
                <c:pt idx="55">
                  <c:v>2.1610109688481316E-3</c:v>
                </c:pt>
                <c:pt idx="56">
                  <c:v>6.0965810480411164E-3</c:v>
                </c:pt>
                <c:pt idx="57">
                  <c:v>5.8658269190345891E-3</c:v>
                </c:pt>
                <c:pt idx="58">
                  <c:v>5.3569517622236162E-3</c:v>
                </c:pt>
                <c:pt idx="59">
                  <c:v>4.9312322516925633E-5</c:v>
                </c:pt>
                <c:pt idx="60">
                  <c:v>-4.5956283429404721E-4</c:v>
                </c:pt>
                <c:pt idx="61">
                  <c:v>4.2861468609771691E-3</c:v>
                </c:pt>
                <c:pt idx="62">
                  <c:v>3.7772717041661963E-3</c:v>
                </c:pt>
                <c:pt idx="64">
                  <c:v>8.0376424157293513E-3</c:v>
                </c:pt>
                <c:pt idx="65">
                  <c:v>4.1382602794328704E-3</c:v>
                </c:pt>
                <c:pt idx="66">
                  <c:v>-1.8970439850818366E-3</c:v>
                </c:pt>
                <c:pt idx="67">
                  <c:v>2.2217169316718355E-3</c:v>
                </c:pt>
                <c:pt idx="68">
                  <c:v>3.0442137576756068E-3</c:v>
                </c:pt>
                <c:pt idx="69">
                  <c:v>-2.393365568423178E-3</c:v>
                </c:pt>
                <c:pt idx="71">
                  <c:v>7.0093022368382663E-3</c:v>
                </c:pt>
                <c:pt idx="72">
                  <c:v>6.3939251776901074E-3</c:v>
                </c:pt>
                <c:pt idx="73">
                  <c:v>-1.2747028449666686E-3</c:v>
                </c:pt>
                <c:pt idx="74">
                  <c:v>6.0104494332335889E-4</c:v>
                </c:pt>
                <c:pt idx="75">
                  <c:v>-2.807114171446301E-3</c:v>
                </c:pt>
                <c:pt idx="76">
                  <c:v>4.4297203639871441E-3</c:v>
                </c:pt>
                <c:pt idx="77">
                  <c:v>7.6109234942123294E-4</c:v>
                </c:pt>
                <c:pt idx="78">
                  <c:v>7.252217190398369E-3</c:v>
                </c:pt>
                <c:pt idx="80">
                  <c:v>7.2109307002392597E-3</c:v>
                </c:pt>
                <c:pt idx="81">
                  <c:v>8.7020555365597829E-3</c:v>
                </c:pt>
                <c:pt idx="83">
                  <c:v>3.5543653357308358E-3</c:v>
                </c:pt>
                <c:pt idx="84">
                  <c:v>1.5839819243410602E-3</c:v>
                </c:pt>
                <c:pt idx="85">
                  <c:v>9.6860485791694373E-4</c:v>
                </c:pt>
                <c:pt idx="86">
                  <c:v>9.6860485791694373E-4</c:v>
                </c:pt>
                <c:pt idx="87" formatCode="0.00000">
                  <c:v>1.0686048626666889E-3</c:v>
                </c:pt>
                <c:pt idx="88">
                  <c:v>3.91535391099751E-3</c:v>
                </c:pt>
                <c:pt idx="89">
                  <c:v>-1.8242753794766031E-3</c:v>
                </c:pt>
                <c:pt idx="90">
                  <c:v>2.3295934370253235E-3</c:v>
                </c:pt>
                <c:pt idx="92">
                  <c:v>2.0752049458678812E-3</c:v>
                </c:pt>
                <c:pt idx="94">
                  <c:v>4.489444472710602E-3</c:v>
                </c:pt>
                <c:pt idx="95">
                  <c:v>2.2057339592720382E-3</c:v>
                </c:pt>
                <c:pt idx="96">
                  <c:v>1.1335968411003705E-2</c:v>
                </c:pt>
                <c:pt idx="98">
                  <c:v>-1.5514492770307697E-3</c:v>
                </c:pt>
                <c:pt idx="99">
                  <c:v>-5.5144927318906412E-4</c:v>
                </c:pt>
                <c:pt idx="100">
                  <c:v>3.4485507276258431E-3</c:v>
                </c:pt>
                <c:pt idx="101">
                  <c:v>8.4072642275714315E-3</c:v>
                </c:pt>
                <c:pt idx="102">
                  <c:v>1.2152973933552857E-2</c:v>
                </c:pt>
                <c:pt idx="103">
                  <c:v>6.9222198071656749E-3</c:v>
                </c:pt>
                <c:pt idx="104">
                  <c:v>3.5320073802722618E-3</c:v>
                </c:pt>
                <c:pt idx="106">
                  <c:v>-1.0700404527597129E-4</c:v>
                </c:pt>
                <c:pt idx="107">
                  <c:v>3.3308698475593701E-3</c:v>
                </c:pt>
                <c:pt idx="108">
                  <c:v>4.3308698514010757E-3</c:v>
                </c:pt>
                <c:pt idx="109">
                  <c:v>5.3308698479668237E-3</c:v>
                </c:pt>
                <c:pt idx="110">
                  <c:v>6.3308698518085293E-3</c:v>
                </c:pt>
                <c:pt idx="111">
                  <c:v>3.2303501720889471E-3</c:v>
                </c:pt>
                <c:pt idx="112">
                  <c:v>1.0911040830251295E-2</c:v>
                </c:pt>
                <c:pt idx="113">
                  <c:v>2.5679989412310533E-3</c:v>
                </c:pt>
                <c:pt idx="114">
                  <c:v>2.7635469959932379E-3</c:v>
                </c:pt>
                <c:pt idx="115">
                  <c:v>1.2899763671157416E-2</c:v>
                </c:pt>
                <c:pt idx="116">
                  <c:v>6.8465127187664621E-3</c:v>
                </c:pt>
                <c:pt idx="117">
                  <c:v>1.1846512716147117E-2</c:v>
                </c:pt>
                <c:pt idx="118">
                  <c:v>9.0064619507757016E-3</c:v>
                </c:pt>
                <c:pt idx="119">
                  <c:v>1.3953210996987764E-2</c:v>
                </c:pt>
                <c:pt idx="121">
                  <c:v>1.2586632932652719E-2</c:v>
                </c:pt>
                <c:pt idx="122">
                  <c:v>1.4077757768973242E-2</c:v>
                </c:pt>
                <c:pt idx="123">
                  <c:v>4.2264298463123851E-3</c:v>
                </c:pt>
                <c:pt idx="124">
                  <c:v>9.6170350079773925E-3</c:v>
                </c:pt>
                <c:pt idx="125">
                  <c:v>1.1617035008384846E-2</c:v>
                </c:pt>
                <c:pt idx="126">
                  <c:v>7.054908899590373E-3</c:v>
                </c:pt>
                <c:pt idx="127">
                  <c:v>1.7830235185101628E-2</c:v>
                </c:pt>
                <c:pt idx="128">
                  <c:v>6.5462301063234918E-3</c:v>
                </c:pt>
                <c:pt idx="129">
                  <c:v>1.1037354946893174E-2</c:v>
                </c:pt>
                <c:pt idx="130">
                  <c:v>4.9192813312401995E-3</c:v>
                </c:pt>
                <c:pt idx="131">
                  <c:v>1.1345583501679357E-2</c:v>
                </c:pt>
                <c:pt idx="132">
                  <c:v>6.304297006863635E-3</c:v>
                </c:pt>
                <c:pt idx="133">
                  <c:v>9.3106719796196558E-3</c:v>
                </c:pt>
                <c:pt idx="139">
                  <c:v>6.3227346254279837E-3</c:v>
                </c:pt>
                <c:pt idx="143">
                  <c:v>1.6364544790121727E-3</c:v>
                </c:pt>
                <c:pt idx="164">
                  <c:v>1.1080408781708684E-2</c:v>
                </c:pt>
                <c:pt idx="165">
                  <c:v>8.0863910116022453E-3</c:v>
                </c:pt>
                <c:pt idx="166">
                  <c:v>9.5194167806766927E-4</c:v>
                </c:pt>
                <c:pt idx="167">
                  <c:v>9.798956525628455E-3</c:v>
                </c:pt>
                <c:pt idx="168">
                  <c:v>1.081778688239865E-2</c:v>
                </c:pt>
                <c:pt idx="169">
                  <c:v>1.4699615087010898E-2</c:v>
                </c:pt>
                <c:pt idx="170">
                  <c:v>1.2267723424884025E-2</c:v>
                </c:pt>
                <c:pt idx="171">
                  <c:v>1.6575461049797013E-2</c:v>
                </c:pt>
                <c:pt idx="172">
                  <c:v>7.2204547032015398E-3</c:v>
                </c:pt>
                <c:pt idx="173" formatCode="0.00000">
                  <c:v>2.5341745495097712E-3</c:v>
                </c:pt>
                <c:pt idx="174" formatCode="0.00000">
                  <c:v>1.0350787335482892E-2</c:v>
                </c:pt>
                <c:pt idx="175" formatCode="0.00000">
                  <c:v>5.1853468103217892E-3</c:v>
                </c:pt>
                <c:pt idx="177" formatCode="0.00000">
                  <c:v>8.8190633032354526E-3</c:v>
                </c:pt>
                <c:pt idx="178" formatCode="0.00000">
                  <c:v>1.3328429391549435E-2</c:v>
                </c:pt>
                <c:pt idx="180" formatCode="0.00000">
                  <c:v>1.446464606851805E-2</c:v>
                </c:pt>
                <c:pt idx="182" formatCode="0.00000">
                  <c:v>1.5938216965878382E-2</c:v>
                </c:pt>
                <c:pt idx="183" formatCode="0.00000">
                  <c:v>1.4636559753853362E-2</c:v>
                </c:pt>
                <c:pt idx="186" formatCode="0.00000">
                  <c:v>1.1258704529609531E-2</c:v>
                </c:pt>
                <c:pt idx="187" formatCode="0.00000">
                  <c:v>9.0576651855371892E-3</c:v>
                </c:pt>
                <c:pt idx="188" formatCode="0.00000">
                  <c:v>1.1874670708493795E-2</c:v>
                </c:pt>
                <c:pt idx="189" formatCode="0.00000">
                  <c:v>1.1963913217186928E-2</c:v>
                </c:pt>
                <c:pt idx="190" formatCode="0.00000">
                  <c:v>1.6946850206295494E-2</c:v>
                </c:pt>
                <c:pt idx="191" formatCode="0.00000">
                  <c:v>1.2184470229840372E-2</c:v>
                </c:pt>
                <c:pt idx="192" formatCode="0.00000">
                  <c:v>7.4213047701050527E-3</c:v>
                </c:pt>
                <c:pt idx="194" formatCode="0.00000">
                  <c:v>8.8252489877049811E-3</c:v>
                </c:pt>
                <c:pt idx="195" formatCode="0.00000">
                  <c:v>1.0914982434769627E-2</c:v>
                </c:pt>
                <c:pt idx="196" formatCode="0.00000">
                  <c:v>6.3951246775104664E-3</c:v>
                </c:pt>
                <c:pt idx="197" formatCode="0.00000">
                  <c:v>1.2591556391271297E-2</c:v>
                </c:pt>
                <c:pt idx="198" formatCode="0.00000">
                  <c:v>1.9675209419801831E-2</c:v>
                </c:pt>
                <c:pt idx="199" formatCode="0.00000">
                  <c:v>1.0286371587426402E-2</c:v>
                </c:pt>
                <c:pt idx="201" formatCode="0.00000">
                  <c:v>1.7661190147919115E-2</c:v>
                </c:pt>
                <c:pt idx="202" formatCode="0.00000">
                  <c:v>1.2438087404007092E-2</c:v>
                </c:pt>
                <c:pt idx="203" formatCode="0.00000">
                  <c:v>9.1897793390671723E-3</c:v>
                </c:pt>
                <c:pt idx="204" formatCode="0.00000">
                  <c:v>6.8476211235974915E-3</c:v>
                </c:pt>
                <c:pt idx="213" formatCode="0.00000">
                  <c:v>1.2497033130784985E-2</c:v>
                </c:pt>
                <c:pt idx="268" formatCode="0.00000">
                  <c:v>-1.0978373393299989E-3</c:v>
                </c:pt>
                <c:pt idx="269" formatCode="0.00000">
                  <c:v>4.9328750901622698E-4</c:v>
                </c:pt>
                <c:pt idx="278" formatCode="0.00000">
                  <c:v>9.3335022393148392E-4</c:v>
                </c:pt>
                <c:pt idx="281" formatCode="0.00000">
                  <c:v>-1.4443086256505921E-3</c:v>
                </c:pt>
                <c:pt idx="285" formatCode="0.00000">
                  <c:v>-1.6927148826653138E-3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C6-4258-8429-C10749C32C9E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0.5</c:v>
                </c:pt>
                <c:pt idx="2">
                  <c:v>3.5</c:v>
                </c:pt>
                <c:pt idx="3">
                  <c:v>4</c:v>
                </c:pt>
                <c:pt idx="4">
                  <c:v>53</c:v>
                </c:pt>
                <c:pt idx="5">
                  <c:v>56.5</c:v>
                </c:pt>
                <c:pt idx="6">
                  <c:v>310.5</c:v>
                </c:pt>
                <c:pt idx="7">
                  <c:v>320</c:v>
                </c:pt>
                <c:pt idx="8">
                  <c:v>320.5</c:v>
                </c:pt>
                <c:pt idx="9">
                  <c:v>326.5</c:v>
                </c:pt>
                <c:pt idx="10">
                  <c:v>457.5</c:v>
                </c:pt>
                <c:pt idx="11">
                  <c:v>477.5</c:v>
                </c:pt>
                <c:pt idx="12">
                  <c:v>940.5</c:v>
                </c:pt>
                <c:pt idx="13">
                  <c:v>950.5</c:v>
                </c:pt>
                <c:pt idx="14">
                  <c:v>973</c:v>
                </c:pt>
                <c:pt idx="15">
                  <c:v>976.5</c:v>
                </c:pt>
                <c:pt idx="16">
                  <c:v>980</c:v>
                </c:pt>
                <c:pt idx="17">
                  <c:v>1022.5</c:v>
                </c:pt>
                <c:pt idx="18">
                  <c:v>1029</c:v>
                </c:pt>
                <c:pt idx="19">
                  <c:v>1032</c:v>
                </c:pt>
                <c:pt idx="20">
                  <c:v>1048.5</c:v>
                </c:pt>
                <c:pt idx="21">
                  <c:v>1068</c:v>
                </c:pt>
                <c:pt idx="22">
                  <c:v>1071.5</c:v>
                </c:pt>
                <c:pt idx="23">
                  <c:v>1120.5</c:v>
                </c:pt>
                <c:pt idx="24">
                  <c:v>1182.5</c:v>
                </c:pt>
                <c:pt idx="25">
                  <c:v>1268.5</c:v>
                </c:pt>
                <c:pt idx="26">
                  <c:v>1301</c:v>
                </c:pt>
                <c:pt idx="27">
                  <c:v>1375.5</c:v>
                </c:pt>
                <c:pt idx="28">
                  <c:v>1395</c:v>
                </c:pt>
                <c:pt idx="29">
                  <c:v>1398.5</c:v>
                </c:pt>
                <c:pt idx="30">
                  <c:v>1445</c:v>
                </c:pt>
                <c:pt idx="31">
                  <c:v>1481</c:v>
                </c:pt>
                <c:pt idx="32">
                  <c:v>1562.5</c:v>
                </c:pt>
                <c:pt idx="33">
                  <c:v>1621.5</c:v>
                </c:pt>
                <c:pt idx="34">
                  <c:v>4762.5</c:v>
                </c:pt>
                <c:pt idx="35">
                  <c:v>5792.5</c:v>
                </c:pt>
                <c:pt idx="36">
                  <c:v>5831.5</c:v>
                </c:pt>
                <c:pt idx="37">
                  <c:v>5832</c:v>
                </c:pt>
                <c:pt idx="38">
                  <c:v>5871</c:v>
                </c:pt>
                <c:pt idx="39">
                  <c:v>5871.5</c:v>
                </c:pt>
                <c:pt idx="40">
                  <c:v>5900</c:v>
                </c:pt>
                <c:pt idx="41">
                  <c:v>5900.5</c:v>
                </c:pt>
                <c:pt idx="42">
                  <c:v>5901</c:v>
                </c:pt>
                <c:pt idx="43">
                  <c:v>5995.5</c:v>
                </c:pt>
                <c:pt idx="44">
                  <c:v>5996</c:v>
                </c:pt>
                <c:pt idx="45">
                  <c:v>6002.5</c:v>
                </c:pt>
                <c:pt idx="46">
                  <c:v>6019</c:v>
                </c:pt>
                <c:pt idx="47">
                  <c:v>6025.5</c:v>
                </c:pt>
                <c:pt idx="48">
                  <c:v>6047.5</c:v>
                </c:pt>
                <c:pt idx="49">
                  <c:v>6050.5</c:v>
                </c:pt>
                <c:pt idx="50">
                  <c:v>6070.5</c:v>
                </c:pt>
                <c:pt idx="51">
                  <c:v>6071</c:v>
                </c:pt>
                <c:pt idx="52">
                  <c:v>6071.5</c:v>
                </c:pt>
                <c:pt idx="53">
                  <c:v>6267</c:v>
                </c:pt>
                <c:pt idx="54">
                  <c:v>6267.5</c:v>
                </c:pt>
                <c:pt idx="55">
                  <c:v>6268</c:v>
                </c:pt>
                <c:pt idx="56">
                  <c:v>6835</c:v>
                </c:pt>
                <c:pt idx="57">
                  <c:v>6848</c:v>
                </c:pt>
                <c:pt idx="58">
                  <c:v>6848.5</c:v>
                </c:pt>
                <c:pt idx="59">
                  <c:v>6894</c:v>
                </c:pt>
                <c:pt idx="60">
                  <c:v>6894.5</c:v>
                </c:pt>
                <c:pt idx="61">
                  <c:v>7021.5</c:v>
                </c:pt>
                <c:pt idx="62">
                  <c:v>7022</c:v>
                </c:pt>
                <c:pt idx="63">
                  <c:v>7035</c:v>
                </c:pt>
                <c:pt idx="64">
                  <c:v>7035.5</c:v>
                </c:pt>
                <c:pt idx="65">
                  <c:v>7058</c:v>
                </c:pt>
                <c:pt idx="66">
                  <c:v>7229</c:v>
                </c:pt>
                <c:pt idx="67">
                  <c:v>7588.5</c:v>
                </c:pt>
                <c:pt idx="68">
                  <c:v>7598.5</c:v>
                </c:pt>
                <c:pt idx="69">
                  <c:v>7848.5</c:v>
                </c:pt>
                <c:pt idx="70">
                  <c:v>8107</c:v>
                </c:pt>
                <c:pt idx="71">
                  <c:v>8107.5</c:v>
                </c:pt>
                <c:pt idx="72">
                  <c:v>8114</c:v>
                </c:pt>
                <c:pt idx="73">
                  <c:v>8123.5</c:v>
                </c:pt>
                <c:pt idx="74">
                  <c:v>8130.5</c:v>
                </c:pt>
                <c:pt idx="75">
                  <c:v>8238</c:v>
                </c:pt>
                <c:pt idx="76">
                  <c:v>8365.5</c:v>
                </c:pt>
                <c:pt idx="77">
                  <c:v>8375</c:v>
                </c:pt>
                <c:pt idx="78">
                  <c:v>8375.5</c:v>
                </c:pt>
                <c:pt idx="79">
                  <c:v>8490</c:v>
                </c:pt>
                <c:pt idx="80">
                  <c:v>8490.5</c:v>
                </c:pt>
                <c:pt idx="81">
                  <c:v>8491</c:v>
                </c:pt>
                <c:pt idx="82">
                  <c:v>8644</c:v>
                </c:pt>
                <c:pt idx="83">
                  <c:v>8696.5</c:v>
                </c:pt>
                <c:pt idx="84">
                  <c:v>8723</c:v>
                </c:pt>
                <c:pt idx="85">
                  <c:v>8729.5</c:v>
                </c:pt>
                <c:pt idx="86">
                  <c:v>8729.5</c:v>
                </c:pt>
                <c:pt idx="87">
                  <c:v>8729.5</c:v>
                </c:pt>
                <c:pt idx="88">
                  <c:v>8732.5</c:v>
                </c:pt>
                <c:pt idx="89">
                  <c:v>8746</c:v>
                </c:pt>
                <c:pt idx="90">
                  <c:v>8765.5</c:v>
                </c:pt>
                <c:pt idx="91">
                  <c:v>8801.5</c:v>
                </c:pt>
                <c:pt idx="92">
                  <c:v>8808</c:v>
                </c:pt>
                <c:pt idx="93">
                  <c:v>8831</c:v>
                </c:pt>
                <c:pt idx="94">
                  <c:v>8841</c:v>
                </c:pt>
                <c:pt idx="95">
                  <c:v>9110.5</c:v>
                </c:pt>
                <c:pt idx="96">
                  <c:v>9159.5</c:v>
                </c:pt>
                <c:pt idx="97">
                  <c:v>9284</c:v>
                </c:pt>
                <c:pt idx="98">
                  <c:v>9294</c:v>
                </c:pt>
                <c:pt idx="99">
                  <c:v>9294</c:v>
                </c:pt>
                <c:pt idx="100">
                  <c:v>9294</c:v>
                </c:pt>
                <c:pt idx="101">
                  <c:v>9409</c:v>
                </c:pt>
                <c:pt idx="102">
                  <c:v>9536</c:v>
                </c:pt>
                <c:pt idx="103">
                  <c:v>9549</c:v>
                </c:pt>
                <c:pt idx="104">
                  <c:v>9824.5</c:v>
                </c:pt>
                <c:pt idx="105">
                  <c:v>9828</c:v>
                </c:pt>
                <c:pt idx="106">
                  <c:v>9860.5</c:v>
                </c:pt>
                <c:pt idx="107">
                  <c:v>9864</c:v>
                </c:pt>
                <c:pt idx="108">
                  <c:v>9864</c:v>
                </c:pt>
                <c:pt idx="109">
                  <c:v>9864</c:v>
                </c:pt>
                <c:pt idx="110">
                  <c:v>9864</c:v>
                </c:pt>
                <c:pt idx="111">
                  <c:v>9926</c:v>
                </c:pt>
                <c:pt idx="112">
                  <c:v>10113</c:v>
                </c:pt>
                <c:pt idx="113">
                  <c:v>10245</c:v>
                </c:pt>
                <c:pt idx="114">
                  <c:v>10487.5</c:v>
                </c:pt>
                <c:pt idx="115">
                  <c:v>10592.5</c:v>
                </c:pt>
                <c:pt idx="116">
                  <c:v>10595.5</c:v>
                </c:pt>
                <c:pt idx="117">
                  <c:v>10595.5</c:v>
                </c:pt>
                <c:pt idx="118">
                  <c:v>10755.5</c:v>
                </c:pt>
                <c:pt idx="119">
                  <c:v>10758.5</c:v>
                </c:pt>
                <c:pt idx="120">
                  <c:v>10923</c:v>
                </c:pt>
                <c:pt idx="121">
                  <c:v>11004.5</c:v>
                </c:pt>
                <c:pt idx="122">
                  <c:v>11005</c:v>
                </c:pt>
                <c:pt idx="123">
                  <c:v>11644.5</c:v>
                </c:pt>
                <c:pt idx="124">
                  <c:v>11707</c:v>
                </c:pt>
                <c:pt idx="125">
                  <c:v>11707</c:v>
                </c:pt>
                <c:pt idx="126">
                  <c:v>11710.5</c:v>
                </c:pt>
                <c:pt idx="127">
                  <c:v>11864</c:v>
                </c:pt>
                <c:pt idx="128">
                  <c:v>11880</c:v>
                </c:pt>
                <c:pt idx="129">
                  <c:v>11880.5</c:v>
                </c:pt>
                <c:pt idx="130">
                  <c:v>12112.5</c:v>
                </c:pt>
                <c:pt idx="131">
                  <c:v>12342</c:v>
                </c:pt>
                <c:pt idx="132">
                  <c:v>12457</c:v>
                </c:pt>
                <c:pt idx="133">
                  <c:v>12851</c:v>
                </c:pt>
                <c:pt idx="134">
                  <c:v>12978.5</c:v>
                </c:pt>
                <c:pt idx="135">
                  <c:v>13029.5</c:v>
                </c:pt>
                <c:pt idx="136">
                  <c:v>13029.5</c:v>
                </c:pt>
                <c:pt idx="137">
                  <c:v>13032.5</c:v>
                </c:pt>
                <c:pt idx="138">
                  <c:v>13032.5</c:v>
                </c:pt>
                <c:pt idx="139">
                  <c:v>13047.5</c:v>
                </c:pt>
                <c:pt idx="140">
                  <c:v>13141</c:v>
                </c:pt>
                <c:pt idx="141">
                  <c:v>13141</c:v>
                </c:pt>
                <c:pt idx="142">
                  <c:v>13141</c:v>
                </c:pt>
                <c:pt idx="143">
                  <c:v>13142.5</c:v>
                </c:pt>
                <c:pt idx="144">
                  <c:v>13143.5</c:v>
                </c:pt>
                <c:pt idx="145">
                  <c:v>13143.5</c:v>
                </c:pt>
                <c:pt idx="146">
                  <c:v>13144</c:v>
                </c:pt>
                <c:pt idx="147">
                  <c:v>13144</c:v>
                </c:pt>
                <c:pt idx="148">
                  <c:v>13146.5</c:v>
                </c:pt>
                <c:pt idx="149">
                  <c:v>13146.5</c:v>
                </c:pt>
                <c:pt idx="150">
                  <c:v>13146.5</c:v>
                </c:pt>
                <c:pt idx="151">
                  <c:v>13147</c:v>
                </c:pt>
                <c:pt idx="152">
                  <c:v>13147</c:v>
                </c:pt>
                <c:pt idx="153">
                  <c:v>13215.5</c:v>
                </c:pt>
                <c:pt idx="154">
                  <c:v>13215.5</c:v>
                </c:pt>
                <c:pt idx="155">
                  <c:v>13218.5</c:v>
                </c:pt>
                <c:pt idx="156">
                  <c:v>13218.5</c:v>
                </c:pt>
                <c:pt idx="157">
                  <c:v>13222</c:v>
                </c:pt>
                <c:pt idx="158">
                  <c:v>13222</c:v>
                </c:pt>
                <c:pt idx="159">
                  <c:v>13231.5</c:v>
                </c:pt>
                <c:pt idx="160">
                  <c:v>13235</c:v>
                </c:pt>
                <c:pt idx="161">
                  <c:v>13235</c:v>
                </c:pt>
                <c:pt idx="162">
                  <c:v>13241.5</c:v>
                </c:pt>
                <c:pt idx="163">
                  <c:v>13241.5</c:v>
                </c:pt>
                <c:pt idx="164">
                  <c:v>13286.5</c:v>
                </c:pt>
                <c:pt idx="165">
                  <c:v>13342.5</c:v>
                </c:pt>
                <c:pt idx="166">
                  <c:v>14758.5</c:v>
                </c:pt>
                <c:pt idx="167">
                  <c:v>15499.5</c:v>
                </c:pt>
                <c:pt idx="168">
                  <c:v>16428</c:v>
                </c:pt>
                <c:pt idx="169">
                  <c:v>16575.5</c:v>
                </c:pt>
                <c:pt idx="170">
                  <c:v>16628</c:v>
                </c:pt>
                <c:pt idx="171">
                  <c:v>16667</c:v>
                </c:pt>
                <c:pt idx="172">
                  <c:v>16687</c:v>
                </c:pt>
                <c:pt idx="173">
                  <c:v>16782</c:v>
                </c:pt>
                <c:pt idx="174">
                  <c:v>16820.5</c:v>
                </c:pt>
                <c:pt idx="175">
                  <c:v>17027</c:v>
                </c:pt>
                <c:pt idx="176">
                  <c:v>17142</c:v>
                </c:pt>
                <c:pt idx="177">
                  <c:v>17526.5</c:v>
                </c:pt>
                <c:pt idx="178">
                  <c:v>17948.5</c:v>
                </c:pt>
                <c:pt idx="179">
                  <c:v>18004.5</c:v>
                </c:pt>
                <c:pt idx="180">
                  <c:v>18053.5</c:v>
                </c:pt>
                <c:pt idx="181">
                  <c:v>18181.5</c:v>
                </c:pt>
                <c:pt idx="182">
                  <c:v>18224</c:v>
                </c:pt>
                <c:pt idx="183">
                  <c:v>18325.5</c:v>
                </c:pt>
                <c:pt idx="184">
                  <c:v>18968.5</c:v>
                </c:pt>
                <c:pt idx="185">
                  <c:v>18972</c:v>
                </c:pt>
                <c:pt idx="186">
                  <c:v>19051</c:v>
                </c:pt>
                <c:pt idx="187">
                  <c:v>19175</c:v>
                </c:pt>
                <c:pt idx="188">
                  <c:v>19551.5</c:v>
                </c:pt>
                <c:pt idx="189">
                  <c:v>19969</c:v>
                </c:pt>
                <c:pt idx="190">
                  <c:v>20561.5</c:v>
                </c:pt>
                <c:pt idx="191">
                  <c:v>21365</c:v>
                </c:pt>
                <c:pt idx="192">
                  <c:v>21492.5</c:v>
                </c:pt>
                <c:pt idx="193">
                  <c:v>22781.5</c:v>
                </c:pt>
                <c:pt idx="194">
                  <c:v>22850</c:v>
                </c:pt>
                <c:pt idx="195">
                  <c:v>23690</c:v>
                </c:pt>
                <c:pt idx="196">
                  <c:v>24423.5</c:v>
                </c:pt>
                <c:pt idx="197">
                  <c:v>25426.5</c:v>
                </c:pt>
                <c:pt idx="198">
                  <c:v>26126</c:v>
                </c:pt>
                <c:pt idx="199">
                  <c:v>27584.5</c:v>
                </c:pt>
                <c:pt idx="200">
                  <c:v>28762</c:v>
                </c:pt>
                <c:pt idx="201">
                  <c:v>29338</c:v>
                </c:pt>
                <c:pt idx="202">
                  <c:v>30843.5</c:v>
                </c:pt>
                <c:pt idx="203">
                  <c:v>31026.5</c:v>
                </c:pt>
                <c:pt idx="204">
                  <c:v>31919</c:v>
                </c:pt>
                <c:pt idx="205">
                  <c:v>33338.5</c:v>
                </c:pt>
                <c:pt idx="206">
                  <c:v>33612.5</c:v>
                </c:pt>
                <c:pt idx="207">
                  <c:v>33613</c:v>
                </c:pt>
                <c:pt idx="208">
                  <c:v>33616.5</c:v>
                </c:pt>
                <c:pt idx="209">
                  <c:v>33616.5</c:v>
                </c:pt>
                <c:pt idx="210">
                  <c:v>33617</c:v>
                </c:pt>
                <c:pt idx="211">
                  <c:v>33617</c:v>
                </c:pt>
                <c:pt idx="212">
                  <c:v>34516.5</c:v>
                </c:pt>
                <c:pt idx="213">
                  <c:v>35741.5</c:v>
                </c:pt>
                <c:pt idx="214">
                  <c:v>35741.5</c:v>
                </c:pt>
                <c:pt idx="215">
                  <c:v>35800.5</c:v>
                </c:pt>
                <c:pt idx="216">
                  <c:v>35868</c:v>
                </c:pt>
                <c:pt idx="217">
                  <c:v>35868.5</c:v>
                </c:pt>
                <c:pt idx="218">
                  <c:v>35898.5</c:v>
                </c:pt>
                <c:pt idx="219">
                  <c:v>35898.5</c:v>
                </c:pt>
                <c:pt idx="220">
                  <c:v>35947.5</c:v>
                </c:pt>
                <c:pt idx="221">
                  <c:v>35947.5</c:v>
                </c:pt>
                <c:pt idx="222">
                  <c:v>35947.5</c:v>
                </c:pt>
                <c:pt idx="223">
                  <c:v>35948</c:v>
                </c:pt>
                <c:pt idx="224">
                  <c:v>35948</c:v>
                </c:pt>
                <c:pt idx="225">
                  <c:v>35948</c:v>
                </c:pt>
                <c:pt idx="226">
                  <c:v>36082.5</c:v>
                </c:pt>
                <c:pt idx="227">
                  <c:v>36082.5</c:v>
                </c:pt>
                <c:pt idx="228">
                  <c:v>36082.5</c:v>
                </c:pt>
                <c:pt idx="229">
                  <c:v>36111.5</c:v>
                </c:pt>
                <c:pt idx="230">
                  <c:v>36141.5</c:v>
                </c:pt>
                <c:pt idx="231">
                  <c:v>36141.5</c:v>
                </c:pt>
                <c:pt idx="232">
                  <c:v>36141.5</c:v>
                </c:pt>
                <c:pt idx="233">
                  <c:v>36141.5</c:v>
                </c:pt>
                <c:pt idx="234">
                  <c:v>36709</c:v>
                </c:pt>
                <c:pt idx="235">
                  <c:v>36954.5</c:v>
                </c:pt>
                <c:pt idx="236">
                  <c:v>36954.5</c:v>
                </c:pt>
                <c:pt idx="237">
                  <c:v>36977.5</c:v>
                </c:pt>
                <c:pt idx="238">
                  <c:v>37153</c:v>
                </c:pt>
                <c:pt idx="239">
                  <c:v>37177.5</c:v>
                </c:pt>
                <c:pt idx="240">
                  <c:v>37268.5</c:v>
                </c:pt>
                <c:pt idx="241">
                  <c:v>37269</c:v>
                </c:pt>
                <c:pt idx="242">
                  <c:v>37285</c:v>
                </c:pt>
                <c:pt idx="243">
                  <c:v>37321</c:v>
                </c:pt>
                <c:pt idx="244">
                  <c:v>37321.5</c:v>
                </c:pt>
                <c:pt idx="245">
                  <c:v>37987.5</c:v>
                </c:pt>
                <c:pt idx="246">
                  <c:v>38234.5</c:v>
                </c:pt>
                <c:pt idx="247">
                  <c:v>38439</c:v>
                </c:pt>
                <c:pt idx="248">
                  <c:v>38452.5</c:v>
                </c:pt>
                <c:pt idx="249">
                  <c:v>38465.5</c:v>
                </c:pt>
                <c:pt idx="250">
                  <c:v>39233</c:v>
                </c:pt>
                <c:pt idx="251">
                  <c:v>39246</c:v>
                </c:pt>
                <c:pt idx="252">
                  <c:v>39482</c:v>
                </c:pt>
                <c:pt idx="253">
                  <c:v>39502</c:v>
                </c:pt>
                <c:pt idx="254">
                  <c:v>39508</c:v>
                </c:pt>
                <c:pt idx="255">
                  <c:v>39613</c:v>
                </c:pt>
                <c:pt idx="256">
                  <c:v>40839</c:v>
                </c:pt>
                <c:pt idx="257">
                  <c:v>41973</c:v>
                </c:pt>
                <c:pt idx="258">
                  <c:v>41973.5</c:v>
                </c:pt>
                <c:pt idx="259">
                  <c:v>42137</c:v>
                </c:pt>
                <c:pt idx="260">
                  <c:v>42186.5</c:v>
                </c:pt>
                <c:pt idx="261">
                  <c:v>42186.5</c:v>
                </c:pt>
                <c:pt idx="262">
                  <c:v>42186.5</c:v>
                </c:pt>
                <c:pt idx="263">
                  <c:v>42186.5</c:v>
                </c:pt>
                <c:pt idx="264">
                  <c:v>42186.5</c:v>
                </c:pt>
                <c:pt idx="265">
                  <c:v>42186.5</c:v>
                </c:pt>
                <c:pt idx="266">
                  <c:v>42823</c:v>
                </c:pt>
                <c:pt idx="267">
                  <c:v>43073.5</c:v>
                </c:pt>
                <c:pt idx="268">
                  <c:v>43211.5</c:v>
                </c:pt>
                <c:pt idx="269">
                  <c:v>43212</c:v>
                </c:pt>
                <c:pt idx="270">
                  <c:v>43396</c:v>
                </c:pt>
                <c:pt idx="271">
                  <c:v>44213.5</c:v>
                </c:pt>
                <c:pt idx="272">
                  <c:v>44213.5</c:v>
                </c:pt>
                <c:pt idx="273">
                  <c:v>44213.5</c:v>
                </c:pt>
                <c:pt idx="274">
                  <c:v>44213.5</c:v>
                </c:pt>
                <c:pt idx="275">
                  <c:v>44213.5</c:v>
                </c:pt>
                <c:pt idx="276">
                  <c:v>44213.5</c:v>
                </c:pt>
                <c:pt idx="277">
                  <c:v>44446.5</c:v>
                </c:pt>
                <c:pt idx="278">
                  <c:v>44590</c:v>
                </c:pt>
                <c:pt idx="279">
                  <c:v>44711</c:v>
                </c:pt>
                <c:pt idx="280">
                  <c:v>45463.5</c:v>
                </c:pt>
                <c:pt idx="281">
                  <c:v>45484.5</c:v>
                </c:pt>
                <c:pt idx="282">
                  <c:v>45485</c:v>
                </c:pt>
                <c:pt idx="283">
                  <c:v>45485.5</c:v>
                </c:pt>
                <c:pt idx="284">
                  <c:v>45557</c:v>
                </c:pt>
                <c:pt idx="285">
                  <c:v>45583</c:v>
                </c:pt>
                <c:pt idx="286">
                  <c:v>46564</c:v>
                </c:pt>
                <c:pt idx="287">
                  <c:v>46786</c:v>
                </c:pt>
                <c:pt idx="288">
                  <c:v>46786</c:v>
                </c:pt>
                <c:pt idx="289">
                  <c:v>46786</c:v>
                </c:pt>
                <c:pt idx="290">
                  <c:v>46795</c:v>
                </c:pt>
                <c:pt idx="291">
                  <c:v>46872.5</c:v>
                </c:pt>
                <c:pt idx="292">
                  <c:v>46873</c:v>
                </c:pt>
                <c:pt idx="293">
                  <c:v>46897.5</c:v>
                </c:pt>
                <c:pt idx="294">
                  <c:v>46898</c:v>
                </c:pt>
                <c:pt idx="295">
                  <c:v>46898.5</c:v>
                </c:pt>
                <c:pt idx="296">
                  <c:v>47649</c:v>
                </c:pt>
                <c:pt idx="297">
                  <c:v>47842</c:v>
                </c:pt>
                <c:pt idx="298">
                  <c:v>47842.5</c:v>
                </c:pt>
                <c:pt idx="299">
                  <c:v>47842.5</c:v>
                </c:pt>
                <c:pt idx="300">
                  <c:v>47920</c:v>
                </c:pt>
                <c:pt idx="301">
                  <c:v>48042</c:v>
                </c:pt>
                <c:pt idx="302">
                  <c:v>48042.5</c:v>
                </c:pt>
                <c:pt idx="303">
                  <c:v>48048.5</c:v>
                </c:pt>
                <c:pt idx="304">
                  <c:v>48836</c:v>
                </c:pt>
                <c:pt idx="305">
                  <c:v>48944</c:v>
                </c:pt>
                <c:pt idx="306">
                  <c:v>49006</c:v>
                </c:pt>
                <c:pt idx="307">
                  <c:v>49006.5</c:v>
                </c:pt>
                <c:pt idx="308">
                  <c:v>50226.5</c:v>
                </c:pt>
                <c:pt idx="309">
                  <c:v>50206</c:v>
                </c:pt>
                <c:pt idx="310">
                  <c:v>50206.5</c:v>
                </c:pt>
                <c:pt idx="311">
                  <c:v>50235.5</c:v>
                </c:pt>
                <c:pt idx="312">
                  <c:v>50226</c:v>
                </c:pt>
                <c:pt idx="313">
                  <c:v>50236</c:v>
                </c:pt>
                <c:pt idx="314">
                  <c:v>50225.5</c:v>
                </c:pt>
                <c:pt idx="315">
                  <c:v>53665</c:v>
                </c:pt>
                <c:pt idx="316">
                  <c:v>53665</c:v>
                </c:pt>
                <c:pt idx="317">
                  <c:v>52708</c:v>
                </c:pt>
                <c:pt idx="318">
                  <c:v>56179.5</c:v>
                </c:pt>
                <c:pt idx="319">
                  <c:v>56180</c:v>
                </c:pt>
                <c:pt idx="320">
                  <c:v>57419</c:v>
                </c:pt>
                <c:pt idx="321">
                  <c:v>57419.5</c:v>
                </c:pt>
              </c:numCache>
            </c:numRef>
          </c:xVal>
          <c:yVal>
            <c:numRef>
              <c:f>Active!$J$21:$J$982</c:f>
              <c:numCache>
                <c:formatCode>0.0000</c:formatCode>
                <c:ptCount val="962"/>
                <c:pt idx="1">
                  <c:v>-8.8875160145107657E-5</c:v>
                </c:pt>
                <c:pt idx="2">
                  <c:v>-1.6421261170762591E-3</c:v>
                </c:pt>
                <c:pt idx="3">
                  <c:v>4.9489987286506221E-3</c:v>
                </c:pt>
                <c:pt idx="4">
                  <c:v>-6.2076681933831424E-4</c:v>
                </c:pt>
                <c:pt idx="135" formatCode="General">
                  <c:v>8.3922403428005055E-3</c:v>
                </c:pt>
                <c:pt idx="136" formatCode="0.00000">
                  <c:v>8.4422403378994204E-3</c:v>
                </c:pt>
                <c:pt idx="137" formatCode="General">
                  <c:v>8.3489893877413124E-3</c:v>
                </c:pt>
                <c:pt idx="138" formatCode="0.00000">
                  <c:v>8.3889893867308274E-3</c:v>
                </c:pt>
                <c:pt idx="140" formatCode="General">
                  <c:v>1.1530799529282376E-3</c:v>
                </c:pt>
                <c:pt idx="141" formatCode="0.00000">
                  <c:v>7.1530799541505985E-3</c:v>
                </c:pt>
                <c:pt idx="142" formatCode="0.00000">
                  <c:v>7.1630799575359561E-3</c:v>
                </c:pt>
                <c:pt idx="144" formatCode="0.00000">
                  <c:v>7.1187041612574831E-3</c:v>
                </c:pt>
                <c:pt idx="145" formatCode="General">
                  <c:v>7.1287041646428406E-3</c:v>
                </c:pt>
                <c:pt idx="146" formatCode="0.00000">
                  <c:v>7.109829006367363E-3</c:v>
                </c:pt>
                <c:pt idx="147" formatCode="General">
                  <c:v>7.1298290058621205E-3</c:v>
                </c:pt>
                <c:pt idx="148" formatCode="0.00000">
                  <c:v>7.06545321008889E-3</c:v>
                </c:pt>
                <c:pt idx="149" formatCode="General">
                  <c:v>7.0954532129690051E-3</c:v>
                </c:pt>
                <c:pt idx="151" formatCode="0.00000">
                  <c:v>7.0565780479228124E-3</c:v>
                </c:pt>
                <c:pt idx="152" formatCode="General">
                  <c:v>7.096578054188285E-3</c:v>
                </c:pt>
                <c:pt idx="153" formatCode="General">
                  <c:v>6.330681309918873E-3</c:v>
                </c:pt>
                <c:pt idx="154" formatCode="0.00000">
                  <c:v>6.3406813133042306E-3</c:v>
                </c:pt>
                <c:pt idx="155" formatCode="0.00000">
                  <c:v>6.2874303621356376E-3</c:v>
                </c:pt>
                <c:pt idx="156" formatCode="General">
                  <c:v>6.3074303616303951E-3</c:v>
                </c:pt>
                <c:pt idx="157" formatCode="0.00000">
                  <c:v>6.2253042488009669E-3</c:v>
                </c:pt>
                <c:pt idx="158" formatCode="General">
                  <c:v>6.2653042477904819E-3</c:v>
                </c:pt>
                <c:pt idx="159" formatCode="General">
                  <c:v>6.1566762378788553E-3</c:v>
                </c:pt>
                <c:pt idx="160" formatCode="0.00000">
                  <c:v>6.0945501245441847E-3</c:v>
                </c:pt>
                <c:pt idx="161" formatCode="General">
                  <c:v>6.1245501274242997E-3</c:v>
                </c:pt>
                <c:pt idx="162" formatCode="General">
                  <c:v>6.049173061910551E-3</c:v>
                </c:pt>
                <c:pt idx="163" formatCode="0.00000">
                  <c:v>6.0791730647906661E-3</c:v>
                </c:pt>
                <c:pt idx="193" formatCode="0.00000">
                  <c:v>1.6141145730216522E-2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0C6-4258-8429-C10749C32C9E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0.5</c:v>
                </c:pt>
                <c:pt idx="2">
                  <c:v>3.5</c:v>
                </c:pt>
                <c:pt idx="3">
                  <c:v>4</c:v>
                </c:pt>
                <c:pt idx="4">
                  <c:v>53</c:v>
                </c:pt>
                <c:pt idx="5">
                  <c:v>56.5</c:v>
                </c:pt>
                <c:pt idx="6">
                  <c:v>310.5</c:v>
                </c:pt>
                <c:pt idx="7">
                  <c:v>320</c:v>
                </c:pt>
                <c:pt idx="8">
                  <c:v>320.5</c:v>
                </c:pt>
                <c:pt idx="9">
                  <c:v>326.5</c:v>
                </c:pt>
                <c:pt idx="10">
                  <c:v>457.5</c:v>
                </c:pt>
                <c:pt idx="11">
                  <c:v>477.5</c:v>
                </c:pt>
                <c:pt idx="12">
                  <c:v>940.5</c:v>
                </c:pt>
                <c:pt idx="13">
                  <c:v>950.5</c:v>
                </c:pt>
                <c:pt idx="14">
                  <c:v>973</c:v>
                </c:pt>
                <c:pt idx="15">
                  <c:v>976.5</c:v>
                </c:pt>
                <c:pt idx="16">
                  <c:v>980</c:v>
                </c:pt>
                <c:pt idx="17">
                  <c:v>1022.5</c:v>
                </c:pt>
                <c:pt idx="18">
                  <c:v>1029</c:v>
                </c:pt>
                <c:pt idx="19">
                  <c:v>1032</c:v>
                </c:pt>
                <c:pt idx="20">
                  <c:v>1048.5</c:v>
                </c:pt>
                <c:pt idx="21">
                  <c:v>1068</c:v>
                </c:pt>
                <c:pt idx="22">
                  <c:v>1071.5</c:v>
                </c:pt>
                <c:pt idx="23">
                  <c:v>1120.5</c:v>
                </c:pt>
                <c:pt idx="24">
                  <c:v>1182.5</c:v>
                </c:pt>
                <c:pt idx="25">
                  <c:v>1268.5</c:v>
                </c:pt>
                <c:pt idx="26">
                  <c:v>1301</c:v>
                </c:pt>
                <c:pt idx="27">
                  <c:v>1375.5</c:v>
                </c:pt>
                <c:pt idx="28">
                  <c:v>1395</c:v>
                </c:pt>
                <c:pt idx="29">
                  <c:v>1398.5</c:v>
                </c:pt>
                <c:pt idx="30">
                  <c:v>1445</c:v>
                </c:pt>
                <c:pt idx="31">
                  <c:v>1481</c:v>
                </c:pt>
                <c:pt idx="32">
                  <c:v>1562.5</c:v>
                </c:pt>
                <c:pt idx="33">
                  <c:v>1621.5</c:v>
                </c:pt>
                <c:pt idx="34">
                  <c:v>4762.5</c:v>
                </c:pt>
                <c:pt idx="35">
                  <c:v>5792.5</c:v>
                </c:pt>
                <c:pt idx="36">
                  <c:v>5831.5</c:v>
                </c:pt>
                <c:pt idx="37">
                  <c:v>5832</c:v>
                </c:pt>
                <c:pt idx="38">
                  <c:v>5871</c:v>
                </c:pt>
                <c:pt idx="39">
                  <c:v>5871.5</c:v>
                </c:pt>
                <c:pt idx="40">
                  <c:v>5900</c:v>
                </c:pt>
                <c:pt idx="41">
                  <c:v>5900.5</c:v>
                </c:pt>
                <c:pt idx="42">
                  <c:v>5901</c:v>
                </c:pt>
                <c:pt idx="43">
                  <c:v>5995.5</c:v>
                </c:pt>
                <c:pt idx="44">
                  <c:v>5996</c:v>
                </c:pt>
                <c:pt idx="45">
                  <c:v>6002.5</c:v>
                </c:pt>
                <c:pt idx="46">
                  <c:v>6019</c:v>
                </c:pt>
                <c:pt idx="47">
                  <c:v>6025.5</c:v>
                </c:pt>
                <c:pt idx="48">
                  <c:v>6047.5</c:v>
                </c:pt>
                <c:pt idx="49">
                  <c:v>6050.5</c:v>
                </c:pt>
                <c:pt idx="50">
                  <c:v>6070.5</c:v>
                </c:pt>
                <c:pt idx="51">
                  <c:v>6071</c:v>
                </c:pt>
                <c:pt idx="52">
                  <c:v>6071.5</c:v>
                </c:pt>
                <c:pt idx="53">
                  <c:v>6267</c:v>
                </c:pt>
                <c:pt idx="54">
                  <c:v>6267.5</c:v>
                </c:pt>
                <c:pt idx="55">
                  <c:v>6268</c:v>
                </c:pt>
                <c:pt idx="56">
                  <c:v>6835</c:v>
                </c:pt>
                <c:pt idx="57">
                  <c:v>6848</c:v>
                </c:pt>
                <c:pt idx="58">
                  <c:v>6848.5</c:v>
                </c:pt>
                <c:pt idx="59">
                  <c:v>6894</c:v>
                </c:pt>
                <c:pt idx="60">
                  <c:v>6894.5</c:v>
                </c:pt>
                <c:pt idx="61">
                  <c:v>7021.5</c:v>
                </c:pt>
                <c:pt idx="62">
                  <c:v>7022</c:v>
                </c:pt>
                <c:pt idx="63">
                  <c:v>7035</c:v>
                </c:pt>
                <c:pt idx="64">
                  <c:v>7035.5</c:v>
                </c:pt>
                <c:pt idx="65">
                  <c:v>7058</c:v>
                </c:pt>
                <c:pt idx="66">
                  <c:v>7229</c:v>
                </c:pt>
                <c:pt idx="67">
                  <c:v>7588.5</c:v>
                </c:pt>
                <c:pt idx="68">
                  <c:v>7598.5</c:v>
                </c:pt>
                <c:pt idx="69">
                  <c:v>7848.5</c:v>
                </c:pt>
                <c:pt idx="70">
                  <c:v>8107</c:v>
                </c:pt>
                <c:pt idx="71">
                  <c:v>8107.5</c:v>
                </c:pt>
                <c:pt idx="72">
                  <c:v>8114</c:v>
                </c:pt>
                <c:pt idx="73">
                  <c:v>8123.5</c:v>
                </c:pt>
                <c:pt idx="74">
                  <c:v>8130.5</c:v>
                </c:pt>
                <c:pt idx="75">
                  <c:v>8238</c:v>
                </c:pt>
                <c:pt idx="76">
                  <c:v>8365.5</c:v>
                </c:pt>
                <c:pt idx="77">
                  <c:v>8375</c:v>
                </c:pt>
                <c:pt idx="78">
                  <c:v>8375.5</c:v>
                </c:pt>
                <c:pt idx="79">
                  <c:v>8490</c:v>
                </c:pt>
                <c:pt idx="80">
                  <c:v>8490.5</c:v>
                </c:pt>
                <c:pt idx="81">
                  <c:v>8491</c:v>
                </c:pt>
                <c:pt idx="82">
                  <c:v>8644</c:v>
                </c:pt>
                <c:pt idx="83">
                  <c:v>8696.5</c:v>
                </c:pt>
                <c:pt idx="84">
                  <c:v>8723</c:v>
                </c:pt>
                <c:pt idx="85">
                  <c:v>8729.5</c:v>
                </c:pt>
                <c:pt idx="86">
                  <c:v>8729.5</c:v>
                </c:pt>
                <c:pt idx="87">
                  <c:v>8729.5</c:v>
                </c:pt>
                <c:pt idx="88">
                  <c:v>8732.5</c:v>
                </c:pt>
                <c:pt idx="89">
                  <c:v>8746</c:v>
                </c:pt>
                <c:pt idx="90">
                  <c:v>8765.5</c:v>
                </c:pt>
                <c:pt idx="91">
                  <c:v>8801.5</c:v>
                </c:pt>
                <c:pt idx="92">
                  <c:v>8808</c:v>
                </c:pt>
                <c:pt idx="93">
                  <c:v>8831</c:v>
                </c:pt>
                <c:pt idx="94">
                  <c:v>8841</c:v>
                </c:pt>
                <c:pt idx="95">
                  <c:v>9110.5</c:v>
                </c:pt>
                <c:pt idx="96">
                  <c:v>9159.5</c:v>
                </c:pt>
                <c:pt idx="97">
                  <c:v>9284</c:v>
                </c:pt>
                <c:pt idx="98">
                  <c:v>9294</c:v>
                </c:pt>
                <c:pt idx="99">
                  <c:v>9294</c:v>
                </c:pt>
                <c:pt idx="100">
                  <c:v>9294</c:v>
                </c:pt>
                <c:pt idx="101">
                  <c:v>9409</c:v>
                </c:pt>
                <c:pt idx="102">
                  <c:v>9536</c:v>
                </c:pt>
                <c:pt idx="103">
                  <c:v>9549</c:v>
                </c:pt>
                <c:pt idx="104">
                  <c:v>9824.5</c:v>
                </c:pt>
                <c:pt idx="105">
                  <c:v>9828</c:v>
                </c:pt>
                <c:pt idx="106">
                  <c:v>9860.5</c:v>
                </c:pt>
                <c:pt idx="107">
                  <c:v>9864</c:v>
                </c:pt>
                <c:pt idx="108">
                  <c:v>9864</c:v>
                </c:pt>
                <c:pt idx="109">
                  <c:v>9864</c:v>
                </c:pt>
                <c:pt idx="110">
                  <c:v>9864</c:v>
                </c:pt>
                <c:pt idx="111">
                  <c:v>9926</c:v>
                </c:pt>
                <c:pt idx="112">
                  <c:v>10113</c:v>
                </c:pt>
                <c:pt idx="113">
                  <c:v>10245</c:v>
                </c:pt>
                <c:pt idx="114">
                  <c:v>10487.5</c:v>
                </c:pt>
                <c:pt idx="115">
                  <c:v>10592.5</c:v>
                </c:pt>
                <c:pt idx="116">
                  <c:v>10595.5</c:v>
                </c:pt>
                <c:pt idx="117">
                  <c:v>10595.5</c:v>
                </c:pt>
                <c:pt idx="118">
                  <c:v>10755.5</c:v>
                </c:pt>
                <c:pt idx="119">
                  <c:v>10758.5</c:v>
                </c:pt>
                <c:pt idx="120">
                  <c:v>10923</c:v>
                </c:pt>
                <c:pt idx="121">
                  <c:v>11004.5</c:v>
                </c:pt>
                <c:pt idx="122">
                  <c:v>11005</c:v>
                </c:pt>
                <c:pt idx="123">
                  <c:v>11644.5</c:v>
                </c:pt>
                <c:pt idx="124">
                  <c:v>11707</c:v>
                </c:pt>
                <c:pt idx="125">
                  <c:v>11707</c:v>
                </c:pt>
                <c:pt idx="126">
                  <c:v>11710.5</c:v>
                </c:pt>
                <c:pt idx="127">
                  <c:v>11864</c:v>
                </c:pt>
                <c:pt idx="128">
                  <c:v>11880</c:v>
                </c:pt>
                <c:pt idx="129">
                  <c:v>11880.5</c:v>
                </c:pt>
                <c:pt idx="130">
                  <c:v>12112.5</c:v>
                </c:pt>
                <c:pt idx="131">
                  <c:v>12342</c:v>
                </c:pt>
                <c:pt idx="132">
                  <c:v>12457</c:v>
                </c:pt>
                <c:pt idx="133">
                  <c:v>12851</c:v>
                </c:pt>
                <c:pt idx="134">
                  <c:v>12978.5</c:v>
                </c:pt>
                <c:pt idx="135">
                  <c:v>13029.5</c:v>
                </c:pt>
                <c:pt idx="136">
                  <c:v>13029.5</c:v>
                </c:pt>
                <c:pt idx="137">
                  <c:v>13032.5</c:v>
                </c:pt>
                <c:pt idx="138">
                  <c:v>13032.5</c:v>
                </c:pt>
                <c:pt idx="139">
                  <c:v>13047.5</c:v>
                </c:pt>
                <c:pt idx="140">
                  <c:v>13141</c:v>
                </c:pt>
                <c:pt idx="141">
                  <c:v>13141</c:v>
                </c:pt>
                <c:pt idx="142">
                  <c:v>13141</c:v>
                </c:pt>
                <c:pt idx="143">
                  <c:v>13142.5</c:v>
                </c:pt>
                <c:pt idx="144">
                  <c:v>13143.5</c:v>
                </c:pt>
                <c:pt idx="145">
                  <c:v>13143.5</c:v>
                </c:pt>
                <c:pt idx="146">
                  <c:v>13144</c:v>
                </c:pt>
                <c:pt idx="147">
                  <c:v>13144</c:v>
                </c:pt>
                <c:pt idx="148">
                  <c:v>13146.5</c:v>
                </c:pt>
                <c:pt idx="149">
                  <c:v>13146.5</c:v>
                </c:pt>
                <c:pt idx="150">
                  <c:v>13146.5</c:v>
                </c:pt>
                <c:pt idx="151">
                  <c:v>13147</c:v>
                </c:pt>
                <c:pt idx="152">
                  <c:v>13147</c:v>
                </c:pt>
                <c:pt idx="153">
                  <c:v>13215.5</c:v>
                </c:pt>
                <c:pt idx="154">
                  <c:v>13215.5</c:v>
                </c:pt>
                <c:pt idx="155">
                  <c:v>13218.5</c:v>
                </c:pt>
                <c:pt idx="156">
                  <c:v>13218.5</c:v>
                </c:pt>
                <c:pt idx="157">
                  <c:v>13222</c:v>
                </c:pt>
                <c:pt idx="158">
                  <c:v>13222</c:v>
                </c:pt>
                <c:pt idx="159">
                  <c:v>13231.5</c:v>
                </c:pt>
                <c:pt idx="160">
                  <c:v>13235</c:v>
                </c:pt>
                <c:pt idx="161">
                  <c:v>13235</c:v>
                </c:pt>
                <c:pt idx="162">
                  <c:v>13241.5</c:v>
                </c:pt>
                <c:pt idx="163">
                  <c:v>13241.5</c:v>
                </c:pt>
                <c:pt idx="164">
                  <c:v>13286.5</c:v>
                </c:pt>
                <c:pt idx="165">
                  <c:v>13342.5</c:v>
                </c:pt>
                <c:pt idx="166">
                  <c:v>14758.5</c:v>
                </c:pt>
                <c:pt idx="167">
                  <c:v>15499.5</c:v>
                </c:pt>
                <c:pt idx="168">
                  <c:v>16428</c:v>
                </c:pt>
                <c:pt idx="169">
                  <c:v>16575.5</c:v>
                </c:pt>
                <c:pt idx="170">
                  <c:v>16628</c:v>
                </c:pt>
                <c:pt idx="171">
                  <c:v>16667</c:v>
                </c:pt>
                <c:pt idx="172">
                  <c:v>16687</c:v>
                </c:pt>
                <c:pt idx="173">
                  <c:v>16782</c:v>
                </c:pt>
                <c:pt idx="174">
                  <c:v>16820.5</c:v>
                </c:pt>
                <c:pt idx="175">
                  <c:v>17027</c:v>
                </c:pt>
                <c:pt idx="176">
                  <c:v>17142</c:v>
                </c:pt>
                <c:pt idx="177">
                  <c:v>17526.5</c:v>
                </c:pt>
                <c:pt idx="178">
                  <c:v>17948.5</c:v>
                </c:pt>
                <c:pt idx="179">
                  <c:v>18004.5</c:v>
                </c:pt>
                <c:pt idx="180">
                  <c:v>18053.5</c:v>
                </c:pt>
                <c:pt idx="181">
                  <c:v>18181.5</c:v>
                </c:pt>
                <c:pt idx="182">
                  <c:v>18224</c:v>
                </c:pt>
                <c:pt idx="183">
                  <c:v>18325.5</c:v>
                </c:pt>
                <c:pt idx="184">
                  <c:v>18968.5</c:v>
                </c:pt>
                <c:pt idx="185">
                  <c:v>18972</c:v>
                </c:pt>
                <c:pt idx="186">
                  <c:v>19051</c:v>
                </c:pt>
                <c:pt idx="187">
                  <c:v>19175</c:v>
                </c:pt>
                <c:pt idx="188">
                  <c:v>19551.5</c:v>
                </c:pt>
                <c:pt idx="189">
                  <c:v>19969</c:v>
                </c:pt>
                <c:pt idx="190">
                  <c:v>20561.5</c:v>
                </c:pt>
                <c:pt idx="191">
                  <c:v>21365</c:v>
                </c:pt>
                <c:pt idx="192">
                  <c:v>21492.5</c:v>
                </c:pt>
                <c:pt idx="193">
                  <c:v>22781.5</c:v>
                </c:pt>
                <c:pt idx="194">
                  <c:v>22850</c:v>
                </c:pt>
                <c:pt idx="195">
                  <c:v>23690</c:v>
                </c:pt>
                <c:pt idx="196">
                  <c:v>24423.5</c:v>
                </c:pt>
                <c:pt idx="197">
                  <c:v>25426.5</c:v>
                </c:pt>
                <c:pt idx="198">
                  <c:v>26126</c:v>
                </c:pt>
                <c:pt idx="199">
                  <c:v>27584.5</c:v>
                </c:pt>
                <c:pt idx="200">
                  <c:v>28762</c:v>
                </c:pt>
                <c:pt idx="201">
                  <c:v>29338</c:v>
                </c:pt>
                <c:pt idx="202">
                  <c:v>30843.5</c:v>
                </c:pt>
                <c:pt idx="203">
                  <c:v>31026.5</c:v>
                </c:pt>
                <c:pt idx="204">
                  <c:v>31919</c:v>
                </c:pt>
                <c:pt idx="205">
                  <c:v>33338.5</c:v>
                </c:pt>
                <c:pt idx="206">
                  <c:v>33612.5</c:v>
                </c:pt>
                <c:pt idx="207">
                  <c:v>33613</c:v>
                </c:pt>
                <c:pt idx="208">
                  <c:v>33616.5</c:v>
                </c:pt>
                <c:pt idx="209">
                  <c:v>33616.5</c:v>
                </c:pt>
                <c:pt idx="210">
                  <c:v>33617</c:v>
                </c:pt>
                <c:pt idx="211">
                  <c:v>33617</c:v>
                </c:pt>
                <c:pt idx="212">
                  <c:v>34516.5</c:v>
                </c:pt>
                <c:pt idx="213">
                  <c:v>35741.5</c:v>
                </c:pt>
                <c:pt idx="214">
                  <c:v>35741.5</c:v>
                </c:pt>
                <c:pt idx="215">
                  <c:v>35800.5</c:v>
                </c:pt>
                <c:pt idx="216">
                  <c:v>35868</c:v>
                </c:pt>
                <c:pt idx="217">
                  <c:v>35868.5</c:v>
                </c:pt>
                <c:pt idx="218">
                  <c:v>35898.5</c:v>
                </c:pt>
                <c:pt idx="219">
                  <c:v>35898.5</c:v>
                </c:pt>
                <c:pt idx="220">
                  <c:v>35947.5</c:v>
                </c:pt>
                <c:pt idx="221">
                  <c:v>35947.5</c:v>
                </c:pt>
                <c:pt idx="222">
                  <c:v>35947.5</c:v>
                </c:pt>
                <c:pt idx="223">
                  <c:v>35948</c:v>
                </c:pt>
                <c:pt idx="224">
                  <c:v>35948</c:v>
                </c:pt>
                <c:pt idx="225">
                  <c:v>35948</c:v>
                </c:pt>
                <c:pt idx="226">
                  <c:v>36082.5</c:v>
                </c:pt>
                <c:pt idx="227">
                  <c:v>36082.5</c:v>
                </c:pt>
                <c:pt idx="228">
                  <c:v>36082.5</c:v>
                </c:pt>
                <c:pt idx="229">
                  <c:v>36111.5</c:v>
                </c:pt>
                <c:pt idx="230">
                  <c:v>36141.5</c:v>
                </c:pt>
                <c:pt idx="231">
                  <c:v>36141.5</c:v>
                </c:pt>
                <c:pt idx="232">
                  <c:v>36141.5</c:v>
                </c:pt>
                <c:pt idx="233">
                  <c:v>36141.5</c:v>
                </c:pt>
                <c:pt idx="234">
                  <c:v>36709</c:v>
                </c:pt>
                <c:pt idx="235">
                  <c:v>36954.5</c:v>
                </c:pt>
                <c:pt idx="236">
                  <c:v>36954.5</c:v>
                </c:pt>
                <c:pt idx="237">
                  <c:v>36977.5</c:v>
                </c:pt>
                <c:pt idx="238">
                  <c:v>37153</c:v>
                </c:pt>
                <c:pt idx="239">
                  <c:v>37177.5</c:v>
                </c:pt>
                <c:pt idx="240">
                  <c:v>37268.5</c:v>
                </c:pt>
                <c:pt idx="241">
                  <c:v>37269</c:v>
                </c:pt>
                <c:pt idx="242">
                  <c:v>37285</c:v>
                </c:pt>
                <c:pt idx="243">
                  <c:v>37321</c:v>
                </c:pt>
                <c:pt idx="244">
                  <c:v>37321.5</c:v>
                </c:pt>
                <c:pt idx="245">
                  <c:v>37987.5</c:v>
                </c:pt>
                <c:pt idx="246">
                  <c:v>38234.5</c:v>
                </c:pt>
                <c:pt idx="247">
                  <c:v>38439</c:v>
                </c:pt>
                <c:pt idx="248">
                  <c:v>38452.5</c:v>
                </c:pt>
                <c:pt idx="249">
                  <c:v>38465.5</c:v>
                </c:pt>
                <c:pt idx="250">
                  <c:v>39233</c:v>
                </c:pt>
                <c:pt idx="251">
                  <c:v>39246</c:v>
                </c:pt>
                <c:pt idx="252">
                  <c:v>39482</c:v>
                </c:pt>
                <c:pt idx="253">
                  <c:v>39502</c:v>
                </c:pt>
                <c:pt idx="254">
                  <c:v>39508</c:v>
                </c:pt>
                <c:pt idx="255">
                  <c:v>39613</c:v>
                </c:pt>
                <c:pt idx="256">
                  <c:v>40839</c:v>
                </c:pt>
                <c:pt idx="257">
                  <c:v>41973</c:v>
                </c:pt>
                <c:pt idx="258">
                  <c:v>41973.5</c:v>
                </c:pt>
                <c:pt idx="259">
                  <c:v>42137</c:v>
                </c:pt>
                <c:pt idx="260">
                  <c:v>42186.5</c:v>
                </c:pt>
                <c:pt idx="261">
                  <c:v>42186.5</c:v>
                </c:pt>
                <c:pt idx="262">
                  <c:v>42186.5</c:v>
                </c:pt>
                <c:pt idx="263">
                  <c:v>42186.5</c:v>
                </c:pt>
                <c:pt idx="264">
                  <c:v>42186.5</c:v>
                </c:pt>
                <c:pt idx="265">
                  <c:v>42186.5</c:v>
                </c:pt>
                <c:pt idx="266">
                  <c:v>42823</c:v>
                </c:pt>
                <c:pt idx="267">
                  <c:v>43073.5</c:v>
                </c:pt>
                <c:pt idx="268">
                  <c:v>43211.5</c:v>
                </c:pt>
                <c:pt idx="269">
                  <c:v>43212</c:v>
                </c:pt>
                <c:pt idx="270">
                  <c:v>43396</c:v>
                </c:pt>
                <c:pt idx="271">
                  <c:v>44213.5</c:v>
                </c:pt>
                <c:pt idx="272">
                  <c:v>44213.5</c:v>
                </c:pt>
                <c:pt idx="273">
                  <c:v>44213.5</c:v>
                </c:pt>
                <c:pt idx="274">
                  <c:v>44213.5</c:v>
                </c:pt>
                <c:pt idx="275">
                  <c:v>44213.5</c:v>
                </c:pt>
                <c:pt idx="276">
                  <c:v>44213.5</c:v>
                </c:pt>
                <c:pt idx="277">
                  <c:v>44446.5</c:v>
                </c:pt>
                <c:pt idx="278">
                  <c:v>44590</c:v>
                </c:pt>
                <c:pt idx="279">
                  <c:v>44711</c:v>
                </c:pt>
                <c:pt idx="280">
                  <c:v>45463.5</c:v>
                </c:pt>
                <c:pt idx="281">
                  <c:v>45484.5</c:v>
                </c:pt>
                <c:pt idx="282">
                  <c:v>45485</c:v>
                </c:pt>
                <c:pt idx="283">
                  <c:v>45485.5</c:v>
                </c:pt>
                <c:pt idx="284">
                  <c:v>45557</c:v>
                </c:pt>
                <c:pt idx="285">
                  <c:v>45583</c:v>
                </c:pt>
                <c:pt idx="286">
                  <c:v>46564</c:v>
                </c:pt>
                <c:pt idx="287">
                  <c:v>46786</c:v>
                </c:pt>
                <c:pt idx="288">
                  <c:v>46786</c:v>
                </c:pt>
                <c:pt idx="289">
                  <c:v>46786</c:v>
                </c:pt>
                <c:pt idx="290">
                  <c:v>46795</c:v>
                </c:pt>
                <c:pt idx="291">
                  <c:v>46872.5</c:v>
                </c:pt>
                <c:pt idx="292">
                  <c:v>46873</c:v>
                </c:pt>
                <c:pt idx="293">
                  <c:v>46897.5</c:v>
                </c:pt>
                <c:pt idx="294">
                  <c:v>46898</c:v>
                </c:pt>
                <c:pt idx="295">
                  <c:v>46898.5</c:v>
                </c:pt>
                <c:pt idx="296">
                  <c:v>47649</c:v>
                </c:pt>
                <c:pt idx="297">
                  <c:v>47842</c:v>
                </c:pt>
                <c:pt idx="298">
                  <c:v>47842.5</c:v>
                </c:pt>
                <c:pt idx="299">
                  <c:v>47842.5</c:v>
                </c:pt>
                <c:pt idx="300">
                  <c:v>47920</c:v>
                </c:pt>
                <c:pt idx="301">
                  <c:v>48042</c:v>
                </c:pt>
                <c:pt idx="302">
                  <c:v>48042.5</c:v>
                </c:pt>
                <c:pt idx="303">
                  <c:v>48048.5</c:v>
                </c:pt>
                <c:pt idx="304">
                  <c:v>48836</c:v>
                </c:pt>
                <c:pt idx="305">
                  <c:v>48944</c:v>
                </c:pt>
                <c:pt idx="306">
                  <c:v>49006</c:v>
                </c:pt>
                <c:pt idx="307">
                  <c:v>49006.5</c:v>
                </c:pt>
                <c:pt idx="308">
                  <c:v>50226.5</c:v>
                </c:pt>
                <c:pt idx="309">
                  <c:v>50206</c:v>
                </c:pt>
                <c:pt idx="310">
                  <c:v>50206.5</c:v>
                </c:pt>
                <c:pt idx="311">
                  <c:v>50235.5</c:v>
                </c:pt>
                <c:pt idx="312">
                  <c:v>50226</c:v>
                </c:pt>
                <c:pt idx="313">
                  <c:v>50236</c:v>
                </c:pt>
                <c:pt idx="314">
                  <c:v>50225.5</c:v>
                </c:pt>
                <c:pt idx="315">
                  <c:v>53665</c:v>
                </c:pt>
                <c:pt idx="316">
                  <c:v>53665</c:v>
                </c:pt>
                <c:pt idx="317">
                  <c:v>52708</c:v>
                </c:pt>
                <c:pt idx="318">
                  <c:v>56179.5</c:v>
                </c:pt>
                <c:pt idx="319">
                  <c:v>56180</c:v>
                </c:pt>
                <c:pt idx="320">
                  <c:v>57419</c:v>
                </c:pt>
                <c:pt idx="321">
                  <c:v>57419.5</c:v>
                </c:pt>
              </c:numCache>
            </c:numRef>
          </c:xVal>
          <c:yVal>
            <c:numRef>
              <c:f>Active!$K$21:$K$982</c:f>
              <c:numCache>
                <c:formatCode>0.0000</c:formatCode>
                <c:ptCount val="962"/>
                <c:pt idx="200" formatCode="0.00000">
                  <c:v>1.1885372929100413E-2</c:v>
                </c:pt>
                <c:pt idx="205" formatCode="0.00000">
                  <c:v>1.0351045668357983E-2</c:v>
                </c:pt>
                <c:pt idx="206" formatCode="0.00000">
                  <c:v>1.0087458722409792E-2</c:v>
                </c:pt>
                <c:pt idx="207" formatCode="0.00000">
                  <c:v>9.5785835655988194E-3</c:v>
                </c:pt>
                <c:pt idx="208" formatCode="0.00000">
                  <c:v>9.916457456711214E-3</c:v>
                </c:pt>
                <c:pt idx="209" formatCode="0.00000">
                  <c:v>9.916457456711214E-3</c:v>
                </c:pt>
                <c:pt idx="210" formatCode="0.00000">
                  <c:v>1.0607582298689522E-2</c:v>
                </c:pt>
                <c:pt idx="211" formatCode="0.00000">
                  <c:v>1.0607582298689522E-2</c:v>
                </c:pt>
                <c:pt idx="212" formatCode="0.00000">
                  <c:v>9.1411718531162478E-3</c:v>
                </c:pt>
                <c:pt idx="214" formatCode="0.00000">
                  <c:v>1.3457033128361218E-2</c:v>
                </c:pt>
                <c:pt idx="215" formatCode="0.00000">
                  <c:v>7.4497644018265419E-3</c:v>
                </c:pt>
                <c:pt idx="216" formatCode="0.00000">
                  <c:v>5.9516179826459847E-3</c:v>
                </c:pt>
                <c:pt idx="217" formatCode="0.00000">
                  <c:v>6.8427428268478252E-3</c:v>
                </c:pt>
                <c:pt idx="218" formatCode="0.00000">
                  <c:v>7.510233306675218E-3</c:v>
                </c:pt>
                <c:pt idx="219" formatCode="0.00000">
                  <c:v>7.510233306675218E-3</c:v>
                </c:pt>
                <c:pt idx="220" formatCode="0.00000">
                  <c:v>7.7404677504091524E-3</c:v>
                </c:pt>
                <c:pt idx="221" formatCode="0.00000">
                  <c:v>7.940467752632685E-3</c:v>
                </c:pt>
                <c:pt idx="222" formatCode="0.00000">
                  <c:v>8.1404677548562177E-3</c:v>
                </c:pt>
                <c:pt idx="223" formatCode="0.00000">
                  <c:v>8.2315925974398851E-3</c:v>
                </c:pt>
                <c:pt idx="224" formatCode="0.00000">
                  <c:v>8.3315925949136727E-3</c:v>
                </c:pt>
                <c:pt idx="225" formatCode="0.00000">
                  <c:v>8.5315925971372053E-3</c:v>
                </c:pt>
                <c:pt idx="226" formatCode="0.00000">
                  <c:v>7.344174911850132E-3</c:v>
                </c:pt>
                <c:pt idx="227" formatCode="0.00000">
                  <c:v>7.7441749090212397E-3</c:v>
                </c:pt>
                <c:pt idx="228" formatCode="0.00000">
                  <c:v>7.8441749137709849E-3</c:v>
                </c:pt>
                <c:pt idx="229" formatCode="0.00000">
                  <c:v>1.0929415708233137E-2</c:v>
                </c:pt>
                <c:pt idx="230" formatCode="0.00000">
                  <c:v>7.4969061897718348E-3</c:v>
                </c:pt>
                <c:pt idx="231" formatCode="0.00000">
                  <c:v>7.9969061916926876E-3</c:v>
                </c:pt>
                <c:pt idx="232" formatCode="0.00000">
                  <c:v>8.0969061891664751E-3</c:v>
                </c:pt>
                <c:pt idx="233" formatCode="0.00000">
                  <c:v>8.3969061888637953E-3</c:v>
                </c:pt>
                <c:pt idx="234" formatCode="0.00000">
                  <c:v>5.8236011100234464E-3</c:v>
                </c:pt>
                <c:pt idx="235" formatCode="0.00000">
                  <c:v>6.6658982032095082E-3</c:v>
                </c:pt>
                <c:pt idx="236" formatCode="0.00000">
                  <c:v>6.7058982021990232E-3</c:v>
                </c:pt>
                <c:pt idx="237" formatCode="0.00000">
                  <c:v>7.3576408976805396E-3</c:v>
                </c:pt>
                <c:pt idx="238" formatCode="0.00000">
                  <c:v>7.7424602131941356E-3</c:v>
                </c:pt>
                <c:pt idx="239" formatCode="0.00000">
                  <c:v>7.4075774391531013E-3</c:v>
                </c:pt>
                <c:pt idx="240" formatCode="0.00000">
                  <c:v>8.3922985577373765E-3</c:v>
                </c:pt>
                <c:pt idx="241" formatCode="0.00000">
                  <c:v>7.6834233987028711E-3</c:v>
                </c:pt>
                <c:pt idx="242" formatCode="0.00000">
                  <c:v>7.4994183232774958E-3</c:v>
                </c:pt>
                <c:pt idx="243" formatCode="0.00000">
                  <c:v>8.8604069023858756E-3</c:v>
                </c:pt>
                <c:pt idx="245" formatCode="0.00000">
                  <c:v>3.6298203995102085E-3</c:v>
                </c:pt>
                <c:pt idx="246" formatCode="0.00000">
                  <c:v>7.1454920180258341E-3</c:v>
                </c:pt>
                <c:pt idx="247" formatCode="0.00000">
                  <c:v>5.1155521287000738E-3</c:v>
                </c:pt>
                <c:pt idx="248" formatCode="0.00000">
                  <c:v>6.085922839702107E-3</c:v>
                </c:pt>
                <c:pt idx="249" formatCode="0.00000">
                  <c:v>5.9951687144348398E-3</c:v>
                </c:pt>
                <c:pt idx="250" formatCode="0.00000">
                  <c:v>6.0218001599423587E-3</c:v>
                </c:pt>
                <c:pt idx="251" formatCode="0.00000">
                  <c:v>0</c:v>
                </c:pt>
                <c:pt idx="253" formatCode="0.00000">
                  <c:v>7.4869648015010171E-3</c:v>
                </c:pt>
                <c:pt idx="254" formatCode="0.00000">
                  <c:v>6.1404628941090778E-3</c:v>
                </c:pt>
                <c:pt idx="255" formatCode="0.00000">
                  <c:v>4.9766795782488771E-3</c:v>
                </c:pt>
                <c:pt idx="256" formatCode="0.00000">
                  <c:v>3.7147905313759111E-3</c:v>
                </c:pt>
                <c:pt idx="257" formatCode="0.00000">
                  <c:v>-1.2140693215769716E-3</c:v>
                </c:pt>
                <c:pt idx="258" formatCode="0.00000">
                  <c:v>-5.2294447959866375E-4</c:v>
                </c:pt>
                <c:pt idx="259" formatCode="0.00000">
                  <c:v>1.47487863432616E-3</c:v>
                </c:pt>
                <c:pt idx="260" formatCode="0.00000">
                  <c:v>5.9623792913043872E-4</c:v>
                </c:pt>
                <c:pt idx="261" formatCode="0.00000">
                  <c:v>5.9623792913043872E-4</c:v>
                </c:pt>
                <c:pt idx="262" formatCode="0.00000">
                  <c:v>6.5623792761471123E-4</c:v>
                </c:pt>
                <c:pt idx="263" formatCode="0.00000">
                  <c:v>6.5623792761471123E-4</c:v>
                </c:pt>
                <c:pt idx="264" formatCode="0.00000">
                  <c:v>6.9623792660422623E-4</c:v>
                </c:pt>
                <c:pt idx="265" formatCode="0.00000">
                  <c:v>7.5623792508849874E-4</c:v>
                </c:pt>
                <c:pt idx="266" formatCode="0.00000">
                  <c:v>1.1981609495705925E-3</c:v>
                </c:pt>
                <c:pt idx="267" formatCode="0.00000">
                  <c:v>1.8517064527259208E-3</c:v>
                </c:pt>
                <c:pt idx="270" formatCode="0.00000">
                  <c:v>6.2722911388846114E-4</c:v>
                </c:pt>
                <c:pt idx="271" formatCode="0.00000">
                  <c:v>-9.8365529993316159E-4</c:v>
                </c:pt>
                <c:pt idx="272" formatCode="0.00000">
                  <c:v>-9.0365530195413157E-4</c:v>
                </c:pt>
                <c:pt idx="273" formatCode="0.00000">
                  <c:v>-6.8365530023584142E-4</c:v>
                </c:pt>
                <c:pt idx="274" formatCode="0.00000">
                  <c:v>-6.0365530225681141E-4</c:v>
                </c:pt>
                <c:pt idx="275" formatCode="0.00000">
                  <c:v>-4.8365529801230878E-4</c:v>
                </c:pt>
                <c:pt idx="276" formatCode="0.00000">
                  <c:v>-4.0365530003327876E-4</c:v>
                </c:pt>
                <c:pt idx="277" formatCode="0.00000">
                  <c:v>-9.1947923647239804E-4</c:v>
                </c:pt>
                <c:pt idx="279" formatCode="0.00000">
                  <c:v>-6.1443816957762465E-4</c:v>
                </c:pt>
                <c:pt idx="280" formatCode="0.00000">
                  <c:v>-2.7155196585226804E-4</c:v>
                </c:pt>
                <c:pt idx="282" formatCode="0.00000">
                  <c:v>-1.1531837881193496E-3</c:v>
                </c:pt>
                <c:pt idx="283" formatCode="0.00000">
                  <c:v>-1.1531837881193496E-3</c:v>
                </c:pt>
                <c:pt idx="284" formatCode="0.00000">
                  <c:v>-1.8620589471538551E-3</c:v>
                </c:pt>
                <c:pt idx="285" formatCode="0.00000">
                  <c:v>-1.4312066341517493E-3</c:v>
                </c:pt>
                <c:pt idx="286" formatCode="0.00000">
                  <c:v>-3.6557761850417592E-3</c:v>
                </c:pt>
                <c:pt idx="287" formatCode="0.00000">
                  <c:v>-6.1763466292177327E-3</c:v>
                </c:pt>
                <c:pt idx="288" formatCode="0.00000">
                  <c:v>-4.1463466332061216E-3</c:v>
                </c:pt>
                <c:pt idx="289" formatCode="0.00000">
                  <c:v>-3.0363466357812285E-3</c:v>
                </c:pt>
                <c:pt idx="290" formatCode="0.00000">
                  <c:v>-4.8060994886327535E-3</c:v>
                </c:pt>
                <c:pt idx="291" formatCode="0.00000">
                  <c:v>-3.6817490836256184E-3</c:v>
                </c:pt>
                <c:pt idx="292" formatCode="0.00000">
                  <c:v>-4.7906242398312315E-3</c:v>
                </c:pt>
                <c:pt idx="293" formatCode="0.00000">
                  <c:v>-2.3255070191225968E-3</c:v>
                </c:pt>
                <c:pt idx="294" formatCode="0.00000">
                  <c:v>-5.7343821754329838E-3</c:v>
                </c:pt>
                <c:pt idx="295" formatCode="0.00000">
                  <c:v>-6.5432573319412768E-3</c:v>
                </c:pt>
                <c:pt idx="296" formatCode="0.00000">
                  <c:v>-4.9648704880382866E-3</c:v>
                </c:pt>
                <c:pt idx="297" formatCode="0.00000">
                  <c:v>-5.8306817372795194E-3</c:v>
                </c:pt>
                <c:pt idx="298" formatCode="0.00000">
                  <c:v>-6.1195568923722021E-3</c:v>
                </c:pt>
                <c:pt idx="299" formatCode="0.00000">
                  <c:v>-5.739556894695852E-3</c:v>
                </c:pt>
                <c:pt idx="300" formatCode="0.00000">
                  <c:v>-5.5752064872649498E-3</c:v>
                </c:pt>
                <c:pt idx="301" formatCode="0.00000">
                  <c:v>-5.2407452094485052E-3</c:v>
                </c:pt>
                <c:pt idx="302" formatCode="0.00000">
                  <c:v>-8.4496203562594019E-3</c:v>
                </c:pt>
                <c:pt idx="303" formatCode="0.00000">
                  <c:v>-5.7561222638469189E-3</c:v>
                </c:pt>
                <c:pt idx="304" formatCode="0.00000">
                  <c:v>-9.7344971654820256E-3</c:v>
                </c:pt>
                <c:pt idx="305" formatCode="0.00000">
                  <c:v>-6.6515314319985919E-3</c:v>
                </c:pt>
                <c:pt idx="306" formatCode="0.00000">
                  <c:v>-8.4520511081791483E-3</c:v>
                </c:pt>
                <c:pt idx="307" formatCode="0.00000">
                  <c:v>-9.8609262640820816E-3</c:v>
                </c:pt>
                <c:pt idx="308" formatCode="0.00000">
                  <c:v>-9.3163134151836857E-3</c:v>
                </c:pt>
                <c:pt idx="309" formatCode="0.00000">
                  <c:v>-9.0524319020914845E-3</c:v>
                </c:pt>
                <c:pt idx="310" formatCode="0.00000">
                  <c:v>-1.0361307067796588E-2</c:v>
                </c:pt>
                <c:pt idx="311" formatCode="0.00000">
                  <c:v>-9.1760662689921446E-3</c:v>
                </c:pt>
                <c:pt idx="312" formatCode="0.00000">
                  <c:v>-1.0107438247359823E-2</c:v>
                </c:pt>
                <c:pt idx="313" formatCode="0.00000">
                  <c:v>-9.8849414207506925E-3</c:v>
                </c:pt>
                <c:pt idx="314" formatCode="0.00000">
                  <c:v>-9.4985631003510207E-3</c:v>
                </c:pt>
                <c:pt idx="315" formatCode="0.00000">
                  <c:v>-1.5660779550671577E-2</c:v>
                </c:pt>
                <c:pt idx="316" formatCode="0.00000">
                  <c:v>-1.5660779550671577E-2</c:v>
                </c:pt>
                <c:pt idx="317" formatCode="0.00000">
                  <c:v>-1.4753725838090759E-2</c:v>
                </c:pt>
                <c:pt idx="318" formatCode="0.00000">
                  <c:v>-2.228395247948356E-2</c:v>
                </c:pt>
                <c:pt idx="319" formatCode="0.00000">
                  <c:v>-2.1492827640031464E-2</c:v>
                </c:pt>
                <c:pt idx="320" formatCode="0.00000">
                  <c:v>-2.5685470813186839E-2</c:v>
                </c:pt>
                <c:pt idx="321" formatCode="0.00000">
                  <c:v>-2.2394345971406437E-2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0C6-4258-8429-C10749C32C9E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0.5</c:v>
                </c:pt>
                <c:pt idx="2">
                  <c:v>3.5</c:v>
                </c:pt>
                <c:pt idx="3">
                  <c:v>4</c:v>
                </c:pt>
                <c:pt idx="4">
                  <c:v>53</c:v>
                </c:pt>
                <c:pt idx="5">
                  <c:v>56.5</c:v>
                </c:pt>
                <c:pt idx="6">
                  <c:v>310.5</c:v>
                </c:pt>
                <c:pt idx="7">
                  <c:v>320</c:v>
                </c:pt>
                <c:pt idx="8">
                  <c:v>320.5</c:v>
                </c:pt>
                <c:pt idx="9">
                  <c:v>326.5</c:v>
                </c:pt>
                <c:pt idx="10">
                  <c:v>457.5</c:v>
                </c:pt>
                <c:pt idx="11">
                  <c:v>477.5</c:v>
                </c:pt>
                <c:pt idx="12">
                  <c:v>940.5</c:v>
                </c:pt>
                <c:pt idx="13">
                  <c:v>950.5</c:v>
                </c:pt>
                <c:pt idx="14">
                  <c:v>973</c:v>
                </c:pt>
                <c:pt idx="15">
                  <c:v>976.5</c:v>
                </c:pt>
                <c:pt idx="16">
                  <c:v>980</c:v>
                </c:pt>
                <c:pt idx="17">
                  <c:v>1022.5</c:v>
                </c:pt>
                <c:pt idx="18">
                  <c:v>1029</c:v>
                </c:pt>
                <c:pt idx="19">
                  <c:v>1032</c:v>
                </c:pt>
                <c:pt idx="20">
                  <c:v>1048.5</c:v>
                </c:pt>
                <c:pt idx="21">
                  <c:v>1068</c:v>
                </c:pt>
                <c:pt idx="22">
                  <c:v>1071.5</c:v>
                </c:pt>
                <c:pt idx="23">
                  <c:v>1120.5</c:v>
                </c:pt>
                <c:pt idx="24">
                  <c:v>1182.5</c:v>
                </c:pt>
                <c:pt idx="25">
                  <c:v>1268.5</c:v>
                </c:pt>
                <c:pt idx="26">
                  <c:v>1301</c:v>
                </c:pt>
                <c:pt idx="27">
                  <c:v>1375.5</c:v>
                </c:pt>
                <c:pt idx="28">
                  <c:v>1395</c:v>
                </c:pt>
                <c:pt idx="29">
                  <c:v>1398.5</c:v>
                </c:pt>
                <c:pt idx="30">
                  <c:v>1445</c:v>
                </c:pt>
                <c:pt idx="31">
                  <c:v>1481</c:v>
                </c:pt>
                <c:pt idx="32">
                  <c:v>1562.5</c:v>
                </c:pt>
                <c:pt idx="33">
                  <c:v>1621.5</c:v>
                </c:pt>
                <c:pt idx="34">
                  <c:v>4762.5</c:v>
                </c:pt>
                <c:pt idx="35">
                  <c:v>5792.5</c:v>
                </c:pt>
                <c:pt idx="36">
                  <c:v>5831.5</c:v>
                </c:pt>
                <c:pt idx="37">
                  <c:v>5832</c:v>
                </c:pt>
                <c:pt idx="38">
                  <c:v>5871</c:v>
                </c:pt>
                <c:pt idx="39">
                  <c:v>5871.5</c:v>
                </c:pt>
                <c:pt idx="40">
                  <c:v>5900</c:v>
                </c:pt>
                <c:pt idx="41">
                  <c:v>5900.5</c:v>
                </c:pt>
                <c:pt idx="42">
                  <c:v>5901</c:v>
                </c:pt>
                <c:pt idx="43">
                  <c:v>5995.5</c:v>
                </c:pt>
                <c:pt idx="44">
                  <c:v>5996</c:v>
                </c:pt>
                <c:pt idx="45">
                  <c:v>6002.5</c:v>
                </c:pt>
                <c:pt idx="46">
                  <c:v>6019</c:v>
                </c:pt>
                <c:pt idx="47">
                  <c:v>6025.5</c:v>
                </c:pt>
                <c:pt idx="48">
                  <c:v>6047.5</c:v>
                </c:pt>
                <c:pt idx="49">
                  <c:v>6050.5</c:v>
                </c:pt>
                <c:pt idx="50">
                  <c:v>6070.5</c:v>
                </c:pt>
                <c:pt idx="51">
                  <c:v>6071</c:v>
                </c:pt>
                <c:pt idx="52">
                  <c:v>6071.5</c:v>
                </c:pt>
                <c:pt idx="53">
                  <c:v>6267</c:v>
                </c:pt>
                <c:pt idx="54">
                  <c:v>6267.5</c:v>
                </c:pt>
                <c:pt idx="55">
                  <c:v>6268</c:v>
                </c:pt>
                <c:pt idx="56">
                  <c:v>6835</c:v>
                </c:pt>
                <c:pt idx="57">
                  <c:v>6848</c:v>
                </c:pt>
                <c:pt idx="58">
                  <c:v>6848.5</c:v>
                </c:pt>
                <c:pt idx="59">
                  <c:v>6894</c:v>
                </c:pt>
                <c:pt idx="60">
                  <c:v>6894.5</c:v>
                </c:pt>
                <c:pt idx="61">
                  <c:v>7021.5</c:v>
                </c:pt>
                <c:pt idx="62">
                  <c:v>7022</c:v>
                </c:pt>
                <c:pt idx="63">
                  <c:v>7035</c:v>
                </c:pt>
                <c:pt idx="64">
                  <c:v>7035.5</c:v>
                </c:pt>
                <c:pt idx="65">
                  <c:v>7058</c:v>
                </c:pt>
                <c:pt idx="66">
                  <c:v>7229</c:v>
                </c:pt>
                <c:pt idx="67">
                  <c:v>7588.5</c:v>
                </c:pt>
                <c:pt idx="68">
                  <c:v>7598.5</c:v>
                </c:pt>
                <c:pt idx="69">
                  <c:v>7848.5</c:v>
                </c:pt>
                <c:pt idx="70">
                  <c:v>8107</c:v>
                </c:pt>
                <c:pt idx="71">
                  <c:v>8107.5</c:v>
                </c:pt>
                <c:pt idx="72">
                  <c:v>8114</c:v>
                </c:pt>
                <c:pt idx="73">
                  <c:v>8123.5</c:v>
                </c:pt>
                <c:pt idx="74">
                  <c:v>8130.5</c:v>
                </c:pt>
                <c:pt idx="75">
                  <c:v>8238</c:v>
                </c:pt>
                <c:pt idx="76">
                  <c:v>8365.5</c:v>
                </c:pt>
                <c:pt idx="77">
                  <c:v>8375</c:v>
                </c:pt>
                <c:pt idx="78">
                  <c:v>8375.5</c:v>
                </c:pt>
                <c:pt idx="79">
                  <c:v>8490</c:v>
                </c:pt>
                <c:pt idx="80">
                  <c:v>8490.5</c:v>
                </c:pt>
                <c:pt idx="81">
                  <c:v>8491</c:v>
                </c:pt>
                <c:pt idx="82">
                  <c:v>8644</c:v>
                </c:pt>
                <c:pt idx="83">
                  <c:v>8696.5</c:v>
                </c:pt>
                <c:pt idx="84">
                  <c:v>8723</c:v>
                </c:pt>
                <c:pt idx="85">
                  <c:v>8729.5</c:v>
                </c:pt>
                <c:pt idx="86">
                  <c:v>8729.5</c:v>
                </c:pt>
                <c:pt idx="87">
                  <c:v>8729.5</c:v>
                </c:pt>
                <c:pt idx="88">
                  <c:v>8732.5</c:v>
                </c:pt>
                <c:pt idx="89">
                  <c:v>8746</c:v>
                </c:pt>
                <c:pt idx="90">
                  <c:v>8765.5</c:v>
                </c:pt>
                <c:pt idx="91">
                  <c:v>8801.5</c:v>
                </c:pt>
                <c:pt idx="92">
                  <c:v>8808</c:v>
                </c:pt>
                <c:pt idx="93">
                  <c:v>8831</c:v>
                </c:pt>
                <c:pt idx="94">
                  <c:v>8841</c:v>
                </c:pt>
                <c:pt idx="95">
                  <c:v>9110.5</c:v>
                </c:pt>
                <c:pt idx="96">
                  <c:v>9159.5</c:v>
                </c:pt>
                <c:pt idx="97">
                  <c:v>9284</c:v>
                </c:pt>
                <c:pt idx="98">
                  <c:v>9294</c:v>
                </c:pt>
                <c:pt idx="99">
                  <c:v>9294</c:v>
                </c:pt>
                <c:pt idx="100">
                  <c:v>9294</c:v>
                </c:pt>
                <c:pt idx="101">
                  <c:v>9409</c:v>
                </c:pt>
                <c:pt idx="102">
                  <c:v>9536</c:v>
                </c:pt>
                <c:pt idx="103">
                  <c:v>9549</c:v>
                </c:pt>
                <c:pt idx="104">
                  <c:v>9824.5</c:v>
                </c:pt>
                <c:pt idx="105">
                  <c:v>9828</c:v>
                </c:pt>
                <c:pt idx="106">
                  <c:v>9860.5</c:v>
                </c:pt>
                <c:pt idx="107">
                  <c:v>9864</c:v>
                </c:pt>
                <c:pt idx="108">
                  <c:v>9864</c:v>
                </c:pt>
                <c:pt idx="109">
                  <c:v>9864</c:v>
                </c:pt>
                <c:pt idx="110">
                  <c:v>9864</c:v>
                </c:pt>
                <c:pt idx="111">
                  <c:v>9926</c:v>
                </c:pt>
                <c:pt idx="112">
                  <c:v>10113</c:v>
                </c:pt>
                <c:pt idx="113">
                  <c:v>10245</c:v>
                </c:pt>
                <c:pt idx="114">
                  <c:v>10487.5</c:v>
                </c:pt>
                <c:pt idx="115">
                  <c:v>10592.5</c:v>
                </c:pt>
                <c:pt idx="116">
                  <c:v>10595.5</c:v>
                </c:pt>
                <c:pt idx="117">
                  <c:v>10595.5</c:v>
                </c:pt>
                <c:pt idx="118">
                  <c:v>10755.5</c:v>
                </c:pt>
                <c:pt idx="119">
                  <c:v>10758.5</c:v>
                </c:pt>
                <c:pt idx="120">
                  <c:v>10923</c:v>
                </c:pt>
                <c:pt idx="121">
                  <c:v>11004.5</c:v>
                </c:pt>
                <c:pt idx="122">
                  <c:v>11005</c:v>
                </c:pt>
                <c:pt idx="123">
                  <c:v>11644.5</c:v>
                </c:pt>
                <c:pt idx="124">
                  <c:v>11707</c:v>
                </c:pt>
                <c:pt idx="125">
                  <c:v>11707</c:v>
                </c:pt>
                <c:pt idx="126">
                  <c:v>11710.5</c:v>
                </c:pt>
                <c:pt idx="127">
                  <c:v>11864</c:v>
                </c:pt>
                <c:pt idx="128">
                  <c:v>11880</c:v>
                </c:pt>
                <c:pt idx="129">
                  <c:v>11880.5</c:v>
                </c:pt>
                <c:pt idx="130">
                  <c:v>12112.5</c:v>
                </c:pt>
                <c:pt idx="131">
                  <c:v>12342</c:v>
                </c:pt>
                <c:pt idx="132">
                  <c:v>12457</c:v>
                </c:pt>
                <c:pt idx="133">
                  <c:v>12851</c:v>
                </c:pt>
                <c:pt idx="134">
                  <c:v>12978.5</c:v>
                </c:pt>
                <c:pt idx="135">
                  <c:v>13029.5</c:v>
                </c:pt>
                <c:pt idx="136">
                  <c:v>13029.5</c:v>
                </c:pt>
                <c:pt idx="137">
                  <c:v>13032.5</c:v>
                </c:pt>
                <c:pt idx="138">
                  <c:v>13032.5</c:v>
                </c:pt>
                <c:pt idx="139">
                  <c:v>13047.5</c:v>
                </c:pt>
                <c:pt idx="140">
                  <c:v>13141</c:v>
                </c:pt>
                <c:pt idx="141">
                  <c:v>13141</c:v>
                </c:pt>
                <c:pt idx="142">
                  <c:v>13141</c:v>
                </c:pt>
                <c:pt idx="143">
                  <c:v>13142.5</c:v>
                </c:pt>
                <c:pt idx="144">
                  <c:v>13143.5</c:v>
                </c:pt>
                <c:pt idx="145">
                  <c:v>13143.5</c:v>
                </c:pt>
                <c:pt idx="146">
                  <c:v>13144</c:v>
                </c:pt>
                <c:pt idx="147">
                  <c:v>13144</c:v>
                </c:pt>
                <c:pt idx="148">
                  <c:v>13146.5</c:v>
                </c:pt>
                <c:pt idx="149">
                  <c:v>13146.5</c:v>
                </c:pt>
                <c:pt idx="150">
                  <c:v>13146.5</c:v>
                </c:pt>
                <c:pt idx="151">
                  <c:v>13147</c:v>
                </c:pt>
                <c:pt idx="152">
                  <c:v>13147</c:v>
                </c:pt>
                <c:pt idx="153">
                  <c:v>13215.5</c:v>
                </c:pt>
                <c:pt idx="154">
                  <c:v>13215.5</c:v>
                </c:pt>
                <c:pt idx="155">
                  <c:v>13218.5</c:v>
                </c:pt>
                <c:pt idx="156">
                  <c:v>13218.5</c:v>
                </c:pt>
                <c:pt idx="157">
                  <c:v>13222</c:v>
                </c:pt>
                <c:pt idx="158">
                  <c:v>13222</c:v>
                </c:pt>
                <c:pt idx="159">
                  <c:v>13231.5</c:v>
                </c:pt>
                <c:pt idx="160">
                  <c:v>13235</c:v>
                </c:pt>
                <c:pt idx="161">
                  <c:v>13235</c:v>
                </c:pt>
                <c:pt idx="162">
                  <c:v>13241.5</c:v>
                </c:pt>
                <c:pt idx="163">
                  <c:v>13241.5</c:v>
                </c:pt>
                <c:pt idx="164">
                  <c:v>13286.5</c:v>
                </c:pt>
                <c:pt idx="165">
                  <c:v>13342.5</c:v>
                </c:pt>
                <c:pt idx="166">
                  <c:v>14758.5</c:v>
                </c:pt>
                <c:pt idx="167">
                  <c:v>15499.5</c:v>
                </c:pt>
                <c:pt idx="168">
                  <c:v>16428</c:v>
                </c:pt>
                <c:pt idx="169">
                  <c:v>16575.5</c:v>
                </c:pt>
                <c:pt idx="170">
                  <c:v>16628</c:v>
                </c:pt>
                <c:pt idx="171">
                  <c:v>16667</c:v>
                </c:pt>
                <c:pt idx="172">
                  <c:v>16687</c:v>
                </c:pt>
                <c:pt idx="173">
                  <c:v>16782</c:v>
                </c:pt>
                <c:pt idx="174">
                  <c:v>16820.5</c:v>
                </c:pt>
                <c:pt idx="175">
                  <c:v>17027</c:v>
                </c:pt>
                <c:pt idx="176">
                  <c:v>17142</c:v>
                </c:pt>
                <c:pt idx="177">
                  <c:v>17526.5</c:v>
                </c:pt>
                <c:pt idx="178">
                  <c:v>17948.5</c:v>
                </c:pt>
                <c:pt idx="179">
                  <c:v>18004.5</c:v>
                </c:pt>
                <c:pt idx="180">
                  <c:v>18053.5</c:v>
                </c:pt>
                <c:pt idx="181">
                  <c:v>18181.5</c:v>
                </c:pt>
                <c:pt idx="182">
                  <c:v>18224</c:v>
                </c:pt>
                <c:pt idx="183">
                  <c:v>18325.5</c:v>
                </c:pt>
                <c:pt idx="184">
                  <c:v>18968.5</c:v>
                </c:pt>
                <c:pt idx="185">
                  <c:v>18972</c:v>
                </c:pt>
                <c:pt idx="186">
                  <c:v>19051</c:v>
                </c:pt>
                <c:pt idx="187">
                  <c:v>19175</c:v>
                </c:pt>
                <c:pt idx="188">
                  <c:v>19551.5</c:v>
                </c:pt>
                <c:pt idx="189">
                  <c:v>19969</c:v>
                </c:pt>
                <c:pt idx="190">
                  <c:v>20561.5</c:v>
                </c:pt>
                <c:pt idx="191">
                  <c:v>21365</c:v>
                </c:pt>
                <c:pt idx="192">
                  <c:v>21492.5</c:v>
                </c:pt>
                <c:pt idx="193">
                  <c:v>22781.5</c:v>
                </c:pt>
                <c:pt idx="194">
                  <c:v>22850</c:v>
                </c:pt>
                <c:pt idx="195">
                  <c:v>23690</c:v>
                </c:pt>
                <c:pt idx="196">
                  <c:v>24423.5</c:v>
                </c:pt>
                <c:pt idx="197">
                  <c:v>25426.5</c:v>
                </c:pt>
                <c:pt idx="198">
                  <c:v>26126</c:v>
                </c:pt>
                <c:pt idx="199">
                  <c:v>27584.5</c:v>
                </c:pt>
                <c:pt idx="200">
                  <c:v>28762</c:v>
                </c:pt>
                <c:pt idx="201">
                  <c:v>29338</c:v>
                </c:pt>
                <c:pt idx="202">
                  <c:v>30843.5</c:v>
                </c:pt>
                <c:pt idx="203">
                  <c:v>31026.5</c:v>
                </c:pt>
                <c:pt idx="204">
                  <c:v>31919</c:v>
                </c:pt>
                <c:pt idx="205">
                  <c:v>33338.5</c:v>
                </c:pt>
                <c:pt idx="206">
                  <c:v>33612.5</c:v>
                </c:pt>
                <c:pt idx="207">
                  <c:v>33613</c:v>
                </c:pt>
                <c:pt idx="208">
                  <c:v>33616.5</c:v>
                </c:pt>
                <c:pt idx="209">
                  <c:v>33616.5</c:v>
                </c:pt>
                <c:pt idx="210">
                  <c:v>33617</c:v>
                </c:pt>
                <c:pt idx="211">
                  <c:v>33617</c:v>
                </c:pt>
                <c:pt idx="212">
                  <c:v>34516.5</c:v>
                </c:pt>
                <c:pt idx="213">
                  <c:v>35741.5</c:v>
                </c:pt>
                <c:pt idx="214">
                  <c:v>35741.5</c:v>
                </c:pt>
                <c:pt idx="215">
                  <c:v>35800.5</c:v>
                </c:pt>
                <c:pt idx="216">
                  <c:v>35868</c:v>
                </c:pt>
                <c:pt idx="217">
                  <c:v>35868.5</c:v>
                </c:pt>
                <c:pt idx="218">
                  <c:v>35898.5</c:v>
                </c:pt>
                <c:pt idx="219">
                  <c:v>35898.5</c:v>
                </c:pt>
                <c:pt idx="220">
                  <c:v>35947.5</c:v>
                </c:pt>
                <c:pt idx="221">
                  <c:v>35947.5</c:v>
                </c:pt>
                <c:pt idx="222">
                  <c:v>35947.5</c:v>
                </c:pt>
                <c:pt idx="223">
                  <c:v>35948</c:v>
                </c:pt>
                <c:pt idx="224">
                  <c:v>35948</c:v>
                </c:pt>
                <c:pt idx="225">
                  <c:v>35948</c:v>
                </c:pt>
                <c:pt idx="226">
                  <c:v>36082.5</c:v>
                </c:pt>
                <c:pt idx="227">
                  <c:v>36082.5</c:v>
                </c:pt>
                <c:pt idx="228">
                  <c:v>36082.5</c:v>
                </c:pt>
                <c:pt idx="229">
                  <c:v>36111.5</c:v>
                </c:pt>
                <c:pt idx="230">
                  <c:v>36141.5</c:v>
                </c:pt>
                <c:pt idx="231">
                  <c:v>36141.5</c:v>
                </c:pt>
                <c:pt idx="232">
                  <c:v>36141.5</c:v>
                </c:pt>
                <c:pt idx="233">
                  <c:v>36141.5</c:v>
                </c:pt>
                <c:pt idx="234">
                  <c:v>36709</c:v>
                </c:pt>
                <c:pt idx="235">
                  <c:v>36954.5</c:v>
                </c:pt>
                <c:pt idx="236">
                  <c:v>36954.5</c:v>
                </c:pt>
                <c:pt idx="237">
                  <c:v>36977.5</c:v>
                </c:pt>
                <c:pt idx="238">
                  <c:v>37153</c:v>
                </c:pt>
                <c:pt idx="239">
                  <c:v>37177.5</c:v>
                </c:pt>
                <c:pt idx="240">
                  <c:v>37268.5</c:v>
                </c:pt>
                <c:pt idx="241">
                  <c:v>37269</c:v>
                </c:pt>
                <c:pt idx="242">
                  <c:v>37285</c:v>
                </c:pt>
                <c:pt idx="243">
                  <c:v>37321</c:v>
                </c:pt>
                <c:pt idx="244">
                  <c:v>37321.5</c:v>
                </c:pt>
                <c:pt idx="245">
                  <c:v>37987.5</c:v>
                </c:pt>
                <c:pt idx="246">
                  <c:v>38234.5</c:v>
                </c:pt>
                <c:pt idx="247">
                  <c:v>38439</c:v>
                </c:pt>
                <c:pt idx="248">
                  <c:v>38452.5</c:v>
                </c:pt>
                <c:pt idx="249">
                  <c:v>38465.5</c:v>
                </c:pt>
                <c:pt idx="250">
                  <c:v>39233</c:v>
                </c:pt>
                <c:pt idx="251">
                  <c:v>39246</c:v>
                </c:pt>
                <c:pt idx="252">
                  <c:v>39482</c:v>
                </c:pt>
                <c:pt idx="253">
                  <c:v>39502</c:v>
                </c:pt>
                <c:pt idx="254">
                  <c:v>39508</c:v>
                </c:pt>
                <c:pt idx="255">
                  <c:v>39613</c:v>
                </c:pt>
                <c:pt idx="256">
                  <c:v>40839</c:v>
                </c:pt>
                <c:pt idx="257">
                  <c:v>41973</c:v>
                </c:pt>
                <c:pt idx="258">
                  <c:v>41973.5</c:v>
                </c:pt>
                <c:pt idx="259">
                  <c:v>42137</c:v>
                </c:pt>
                <c:pt idx="260">
                  <c:v>42186.5</c:v>
                </c:pt>
                <c:pt idx="261">
                  <c:v>42186.5</c:v>
                </c:pt>
                <c:pt idx="262">
                  <c:v>42186.5</c:v>
                </c:pt>
                <c:pt idx="263">
                  <c:v>42186.5</c:v>
                </c:pt>
                <c:pt idx="264">
                  <c:v>42186.5</c:v>
                </c:pt>
                <c:pt idx="265">
                  <c:v>42186.5</c:v>
                </c:pt>
                <c:pt idx="266">
                  <c:v>42823</c:v>
                </c:pt>
                <c:pt idx="267">
                  <c:v>43073.5</c:v>
                </c:pt>
                <c:pt idx="268">
                  <c:v>43211.5</c:v>
                </c:pt>
                <c:pt idx="269">
                  <c:v>43212</c:v>
                </c:pt>
                <c:pt idx="270">
                  <c:v>43396</c:v>
                </c:pt>
                <c:pt idx="271">
                  <c:v>44213.5</c:v>
                </c:pt>
                <c:pt idx="272">
                  <c:v>44213.5</c:v>
                </c:pt>
                <c:pt idx="273">
                  <c:v>44213.5</c:v>
                </c:pt>
                <c:pt idx="274">
                  <c:v>44213.5</c:v>
                </c:pt>
                <c:pt idx="275">
                  <c:v>44213.5</c:v>
                </c:pt>
                <c:pt idx="276">
                  <c:v>44213.5</c:v>
                </c:pt>
                <c:pt idx="277">
                  <c:v>44446.5</c:v>
                </c:pt>
                <c:pt idx="278">
                  <c:v>44590</c:v>
                </c:pt>
                <c:pt idx="279">
                  <c:v>44711</c:v>
                </c:pt>
                <c:pt idx="280">
                  <c:v>45463.5</c:v>
                </c:pt>
                <c:pt idx="281">
                  <c:v>45484.5</c:v>
                </c:pt>
                <c:pt idx="282">
                  <c:v>45485</c:v>
                </c:pt>
                <c:pt idx="283">
                  <c:v>45485.5</c:v>
                </c:pt>
                <c:pt idx="284">
                  <c:v>45557</c:v>
                </c:pt>
                <c:pt idx="285">
                  <c:v>45583</c:v>
                </c:pt>
                <c:pt idx="286">
                  <c:v>46564</c:v>
                </c:pt>
                <c:pt idx="287">
                  <c:v>46786</c:v>
                </c:pt>
                <c:pt idx="288">
                  <c:v>46786</c:v>
                </c:pt>
                <c:pt idx="289">
                  <c:v>46786</c:v>
                </c:pt>
                <c:pt idx="290">
                  <c:v>46795</c:v>
                </c:pt>
                <c:pt idx="291">
                  <c:v>46872.5</c:v>
                </c:pt>
                <c:pt idx="292">
                  <c:v>46873</c:v>
                </c:pt>
                <c:pt idx="293">
                  <c:v>46897.5</c:v>
                </c:pt>
                <c:pt idx="294">
                  <c:v>46898</c:v>
                </c:pt>
                <c:pt idx="295">
                  <c:v>46898.5</c:v>
                </c:pt>
                <c:pt idx="296">
                  <c:v>47649</c:v>
                </c:pt>
                <c:pt idx="297">
                  <c:v>47842</c:v>
                </c:pt>
                <c:pt idx="298">
                  <c:v>47842.5</c:v>
                </c:pt>
                <c:pt idx="299">
                  <c:v>47842.5</c:v>
                </c:pt>
                <c:pt idx="300">
                  <c:v>47920</c:v>
                </c:pt>
                <c:pt idx="301">
                  <c:v>48042</c:v>
                </c:pt>
                <c:pt idx="302">
                  <c:v>48042.5</c:v>
                </c:pt>
                <c:pt idx="303">
                  <c:v>48048.5</c:v>
                </c:pt>
                <c:pt idx="304">
                  <c:v>48836</c:v>
                </c:pt>
                <c:pt idx="305">
                  <c:v>48944</c:v>
                </c:pt>
                <c:pt idx="306">
                  <c:v>49006</c:v>
                </c:pt>
                <c:pt idx="307">
                  <c:v>49006.5</c:v>
                </c:pt>
                <c:pt idx="308">
                  <c:v>50226.5</c:v>
                </c:pt>
                <c:pt idx="309">
                  <c:v>50206</c:v>
                </c:pt>
                <c:pt idx="310">
                  <c:v>50206.5</c:v>
                </c:pt>
                <c:pt idx="311">
                  <c:v>50235.5</c:v>
                </c:pt>
                <c:pt idx="312">
                  <c:v>50226</c:v>
                </c:pt>
                <c:pt idx="313">
                  <c:v>50236</c:v>
                </c:pt>
                <c:pt idx="314">
                  <c:v>50225.5</c:v>
                </c:pt>
                <c:pt idx="315">
                  <c:v>53665</c:v>
                </c:pt>
                <c:pt idx="316">
                  <c:v>53665</c:v>
                </c:pt>
                <c:pt idx="317">
                  <c:v>52708</c:v>
                </c:pt>
                <c:pt idx="318">
                  <c:v>56179.5</c:v>
                </c:pt>
                <c:pt idx="319">
                  <c:v>56180</c:v>
                </c:pt>
                <c:pt idx="320">
                  <c:v>57419</c:v>
                </c:pt>
                <c:pt idx="321">
                  <c:v>57419.5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  <c:pt idx="218" formatCode="0.00000">
                  <c:v>7.510233306675218E-3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0C6-4258-8429-C10749C32C9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0.5</c:v>
                </c:pt>
                <c:pt idx="2">
                  <c:v>3.5</c:v>
                </c:pt>
                <c:pt idx="3">
                  <c:v>4</c:v>
                </c:pt>
                <c:pt idx="4">
                  <c:v>53</c:v>
                </c:pt>
                <c:pt idx="5">
                  <c:v>56.5</c:v>
                </c:pt>
                <c:pt idx="6">
                  <c:v>310.5</c:v>
                </c:pt>
                <c:pt idx="7">
                  <c:v>320</c:v>
                </c:pt>
                <c:pt idx="8">
                  <c:v>320.5</c:v>
                </c:pt>
                <c:pt idx="9">
                  <c:v>326.5</c:v>
                </c:pt>
                <c:pt idx="10">
                  <c:v>457.5</c:v>
                </c:pt>
                <c:pt idx="11">
                  <c:v>477.5</c:v>
                </c:pt>
                <c:pt idx="12">
                  <c:v>940.5</c:v>
                </c:pt>
                <c:pt idx="13">
                  <c:v>950.5</c:v>
                </c:pt>
                <c:pt idx="14">
                  <c:v>973</c:v>
                </c:pt>
                <c:pt idx="15">
                  <c:v>976.5</c:v>
                </c:pt>
                <c:pt idx="16">
                  <c:v>980</c:v>
                </c:pt>
                <c:pt idx="17">
                  <c:v>1022.5</c:v>
                </c:pt>
                <c:pt idx="18">
                  <c:v>1029</c:v>
                </c:pt>
                <c:pt idx="19">
                  <c:v>1032</c:v>
                </c:pt>
                <c:pt idx="20">
                  <c:v>1048.5</c:v>
                </c:pt>
                <c:pt idx="21">
                  <c:v>1068</c:v>
                </c:pt>
                <c:pt idx="22">
                  <c:v>1071.5</c:v>
                </c:pt>
                <c:pt idx="23">
                  <c:v>1120.5</c:v>
                </c:pt>
                <c:pt idx="24">
                  <c:v>1182.5</c:v>
                </c:pt>
                <c:pt idx="25">
                  <c:v>1268.5</c:v>
                </c:pt>
                <c:pt idx="26">
                  <c:v>1301</c:v>
                </c:pt>
                <c:pt idx="27">
                  <c:v>1375.5</c:v>
                </c:pt>
                <c:pt idx="28">
                  <c:v>1395</c:v>
                </c:pt>
                <c:pt idx="29">
                  <c:v>1398.5</c:v>
                </c:pt>
                <c:pt idx="30">
                  <c:v>1445</c:v>
                </c:pt>
                <c:pt idx="31">
                  <c:v>1481</c:v>
                </c:pt>
                <c:pt idx="32">
                  <c:v>1562.5</c:v>
                </c:pt>
                <c:pt idx="33">
                  <c:v>1621.5</c:v>
                </c:pt>
                <c:pt idx="34">
                  <c:v>4762.5</c:v>
                </c:pt>
                <c:pt idx="35">
                  <c:v>5792.5</c:v>
                </c:pt>
                <c:pt idx="36">
                  <c:v>5831.5</c:v>
                </c:pt>
                <c:pt idx="37">
                  <c:v>5832</c:v>
                </c:pt>
                <c:pt idx="38">
                  <c:v>5871</c:v>
                </c:pt>
                <c:pt idx="39">
                  <c:v>5871.5</c:v>
                </c:pt>
                <c:pt idx="40">
                  <c:v>5900</c:v>
                </c:pt>
                <c:pt idx="41">
                  <c:v>5900.5</c:v>
                </c:pt>
                <c:pt idx="42">
                  <c:v>5901</c:v>
                </c:pt>
                <c:pt idx="43">
                  <c:v>5995.5</c:v>
                </c:pt>
                <c:pt idx="44">
                  <c:v>5996</c:v>
                </c:pt>
                <c:pt idx="45">
                  <c:v>6002.5</c:v>
                </c:pt>
                <c:pt idx="46">
                  <c:v>6019</c:v>
                </c:pt>
                <c:pt idx="47">
                  <c:v>6025.5</c:v>
                </c:pt>
                <c:pt idx="48">
                  <c:v>6047.5</c:v>
                </c:pt>
                <c:pt idx="49">
                  <c:v>6050.5</c:v>
                </c:pt>
                <c:pt idx="50">
                  <c:v>6070.5</c:v>
                </c:pt>
                <c:pt idx="51">
                  <c:v>6071</c:v>
                </c:pt>
                <c:pt idx="52">
                  <c:v>6071.5</c:v>
                </c:pt>
                <c:pt idx="53">
                  <c:v>6267</c:v>
                </c:pt>
                <c:pt idx="54">
                  <c:v>6267.5</c:v>
                </c:pt>
                <c:pt idx="55">
                  <c:v>6268</c:v>
                </c:pt>
                <c:pt idx="56">
                  <c:v>6835</c:v>
                </c:pt>
                <c:pt idx="57">
                  <c:v>6848</c:v>
                </c:pt>
                <c:pt idx="58">
                  <c:v>6848.5</c:v>
                </c:pt>
                <c:pt idx="59">
                  <c:v>6894</c:v>
                </c:pt>
                <c:pt idx="60">
                  <c:v>6894.5</c:v>
                </c:pt>
                <c:pt idx="61">
                  <c:v>7021.5</c:v>
                </c:pt>
                <c:pt idx="62">
                  <c:v>7022</c:v>
                </c:pt>
                <c:pt idx="63">
                  <c:v>7035</c:v>
                </c:pt>
                <c:pt idx="64">
                  <c:v>7035.5</c:v>
                </c:pt>
                <c:pt idx="65">
                  <c:v>7058</c:v>
                </c:pt>
                <c:pt idx="66">
                  <c:v>7229</c:v>
                </c:pt>
                <c:pt idx="67">
                  <c:v>7588.5</c:v>
                </c:pt>
                <c:pt idx="68">
                  <c:v>7598.5</c:v>
                </c:pt>
                <c:pt idx="69">
                  <c:v>7848.5</c:v>
                </c:pt>
                <c:pt idx="70">
                  <c:v>8107</c:v>
                </c:pt>
                <c:pt idx="71">
                  <c:v>8107.5</c:v>
                </c:pt>
                <c:pt idx="72">
                  <c:v>8114</c:v>
                </c:pt>
                <c:pt idx="73">
                  <c:v>8123.5</c:v>
                </c:pt>
                <c:pt idx="74">
                  <c:v>8130.5</c:v>
                </c:pt>
                <c:pt idx="75">
                  <c:v>8238</c:v>
                </c:pt>
                <c:pt idx="76">
                  <c:v>8365.5</c:v>
                </c:pt>
                <c:pt idx="77">
                  <c:v>8375</c:v>
                </c:pt>
                <c:pt idx="78">
                  <c:v>8375.5</c:v>
                </c:pt>
                <c:pt idx="79">
                  <c:v>8490</c:v>
                </c:pt>
                <c:pt idx="80">
                  <c:v>8490.5</c:v>
                </c:pt>
                <c:pt idx="81">
                  <c:v>8491</c:v>
                </c:pt>
                <c:pt idx="82">
                  <c:v>8644</c:v>
                </c:pt>
                <c:pt idx="83">
                  <c:v>8696.5</c:v>
                </c:pt>
                <c:pt idx="84">
                  <c:v>8723</c:v>
                </c:pt>
                <c:pt idx="85">
                  <c:v>8729.5</c:v>
                </c:pt>
                <c:pt idx="86">
                  <c:v>8729.5</c:v>
                </c:pt>
                <c:pt idx="87">
                  <c:v>8729.5</c:v>
                </c:pt>
                <c:pt idx="88">
                  <c:v>8732.5</c:v>
                </c:pt>
                <c:pt idx="89">
                  <c:v>8746</c:v>
                </c:pt>
                <c:pt idx="90">
                  <c:v>8765.5</c:v>
                </c:pt>
                <c:pt idx="91">
                  <c:v>8801.5</c:v>
                </c:pt>
                <c:pt idx="92">
                  <c:v>8808</c:v>
                </c:pt>
                <c:pt idx="93">
                  <c:v>8831</c:v>
                </c:pt>
                <c:pt idx="94">
                  <c:v>8841</c:v>
                </c:pt>
                <c:pt idx="95">
                  <c:v>9110.5</c:v>
                </c:pt>
                <c:pt idx="96">
                  <c:v>9159.5</c:v>
                </c:pt>
                <c:pt idx="97">
                  <c:v>9284</c:v>
                </c:pt>
                <c:pt idx="98">
                  <c:v>9294</c:v>
                </c:pt>
                <c:pt idx="99">
                  <c:v>9294</c:v>
                </c:pt>
                <c:pt idx="100">
                  <c:v>9294</c:v>
                </c:pt>
                <c:pt idx="101">
                  <c:v>9409</c:v>
                </c:pt>
                <c:pt idx="102">
                  <c:v>9536</c:v>
                </c:pt>
                <c:pt idx="103">
                  <c:v>9549</c:v>
                </c:pt>
                <c:pt idx="104">
                  <c:v>9824.5</c:v>
                </c:pt>
                <c:pt idx="105">
                  <c:v>9828</c:v>
                </c:pt>
                <c:pt idx="106">
                  <c:v>9860.5</c:v>
                </c:pt>
                <c:pt idx="107">
                  <c:v>9864</c:v>
                </c:pt>
                <c:pt idx="108">
                  <c:v>9864</c:v>
                </c:pt>
                <c:pt idx="109">
                  <c:v>9864</c:v>
                </c:pt>
                <c:pt idx="110">
                  <c:v>9864</c:v>
                </c:pt>
                <c:pt idx="111">
                  <c:v>9926</c:v>
                </c:pt>
                <c:pt idx="112">
                  <c:v>10113</c:v>
                </c:pt>
                <c:pt idx="113">
                  <c:v>10245</c:v>
                </c:pt>
                <c:pt idx="114">
                  <c:v>10487.5</c:v>
                </c:pt>
                <c:pt idx="115">
                  <c:v>10592.5</c:v>
                </c:pt>
                <c:pt idx="116">
                  <c:v>10595.5</c:v>
                </c:pt>
                <c:pt idx="117">
                  <c:v>10595.5</c:v>
                </c:pt>
                <c:pt idx="118">
                  <c:v>10755.5</c:v>
                </c:pt>
                <c:pt idx="119">
                  <c:v>10758.5</c:v>
                </c:pt>
                <c:pt idx="120">
                  <c:v>10923</c:v>
                </c:pt>
                <c:pt idx="121">
                  <c:v>11004.5</c:v>
                </c:pt>
                <c:pt idx="122">
                  <c:v>11005</c:v>
                </c:pt>
                <c:pt idx="123">
                  <c:v>11644.5</c:v>
                </c:pt>
                <c:pt idx="124">
                  <c:v>11707</c:v>
                </c:pt>
                <c:pt idx="125">
                  <c:v>11707</c:v>
                </c:pt>
                <c:pt idx="126">
                  <c:v>11710.5</c:v>
                </c:pt>
                <c:pt idx="127">
                  <c:v>11864</c:v>
                </c:pt>
                <c:pt idx="128">
                  <c:v>11880</c:v>
                </c:pt>
                <c:pt idx="129">
                  <c:v>11880.5</c:v>
                </c:pt>
                <c:pt idx="130">
                  <c:v>12112.5</c:v>
                </c:pt>
                <c:pt idx="131">
                  <c:v>12342</c:v>
                </c:pt>
                <c:pt idx="132">
                  <c:v>12457</c:v>
                </c:pt>
                <c:pt idx="133">
                  <c:v>12851</c:v>
                </c:pt>
                <c:pt idx="134">
                  <c:v>12978.5</c:v>
                </c:pt>
                <c:pt idx="135">
                  <c:v>13029.5</c:v>
                </c:pt>
                <c:pt idx="136">
                  <c:v>13029.5</c:v>
                </c:pt>
                <c:pt idx="137">
                  <c:v>13032.5</c:v>
                </c:pt>
                <c:pt idx="138">
                  <c:v>13032.5</c:v>
                </c:pt>
                <c:pt idx="139">
                  <c:v>13047.5</c:v>
                </c:pt>
                <c:pt idx="140">
                  <c:v>13141</c:v>
                </c:pt>
                <c:pt idx="141">
                  <c:v>13141</c:v>
                </c:pt>
                <c:pt idx="142">
                  <c:v>13141</c:v>
                </c:pt>
                <c:pt idx="143">
                  <c:v>13142.5</c:v>
                </c:pt>
                <c:pt idx="144">
                  <c:v>13143.5</c:v>
                </c:pt>
                <c:pt idx="145">
                  <c:v>13143.5</c:v>
                </c:pt>
                <c:pt idx="146">
                  <c:v>13144</c:v>
                </c:pt>
                <c:pt idx="147">
                  <c:v>13144</c:v>
                </c:pt>
                <c:pt idx="148">
                  <c:v>13146.5</c:v>
                </c:pt>
                <c:pt idx="149">
                  <c:v>13146.5</c:v>
                </c:pt>
                <c:pt idx="150">
                  <c:v>13146.5</c:v>
                </c:pt>
                <c:pt idx="151">
                  <c:v>13147</c:v>
                </c:pt>
                <c:pt idx="152">
                  <c:v>13147</c:v>
                </c:pt>
                <c:pt idx="153">
                  <c:v>13215.5</c:v>
                </c:pt>
                <c:pt idx="154">
                  <c:v>13215.5</c:v>
                </c:pt>
                <c:pt idx="155">
                  <c:v>13218.5</c:v>
                </c:pt>
                <c:pt idx="156">
                  <c:v>13218.5</c:v>
                </c:pt>
                <c:pt idx="157">
                  <c:v>13222</c:v>
                </c:pt>
                <c:pt idx="158">
                  <c:v>13222</c:v>
                </c:pt>
                <c:pt idx="159">
                  <c:v>13231.5</c:v>
                </c:pt>
                <c:pt idx="160">
                  <c:v>13235</c:v>
                </c:pt>
                <c:pt idx="161">
                  <c:v>13235</c:v>
                </c:pt>
                <c:pt idx="162">
                  <c:v>13241.5</c:v>
                </c:pt>
                <c:pt idx="163">
                  <c:v>13241.5</c:v>
                </c:pt>
                <c:pt idx="164">
                  <c:v>13286.5</c:v>
                </c:pt>
                <c:pt idx="165">
                  <c:v>13342.5</c:v>
                </c:pt>
                <c:pt idx="166">
                  <c:v>14758.5</c:v>
                </c:pt>
                <c:pt idx="167">
                  <c:v>15499.5</c:v>
                </c:pt>
                <c:pt idx="168">
                  <c:v>16428</c:v>
                </c:pt>
                <c:pt idx="169">
                  <c:v>16575.5</c:v>
                </c:pt>
                <c:pt idx="170">
                  <c:v>16628</c:v>
                </c:pt>
                <c:pt idx="171">
                  <c:v>16667</c:v>
                </c:pt>
                <c:pt idx="172">
                  <c:v>16687</c:v>
                </c:pt>
                <c:pt idx="173">
                  <c:v>16782</c:v>
                </c:pt>
                <c:pt idx="174">
                  <c:v>16820.5</c:v>
                </c:pt>
                <c:pt idx="175">
                  <c:v>17027</c:v>
                </c:pt>
                <c:pt idx="176">
                  <c:v>17142</c:v>
                </c:pt>
                <c:pt idx="177">
                  <c:v>17526.5</c:v>
                </c:pt>
                <c:pt idx="178">
                  <c:v>17948.5</c:v>
                </c:pt>
                <c:pt idx="179">
                  <c:v>18004.5</c:v>
                </c:pt>
                <c:pt idx="180">
                  <c:v>18053.5</c:v>
                </c:pt>
                <c:pt idx="181">
                  <c:v>18181.5</c:v>
                </c:pt>
                <c:pt idx="182">
                  <c:v>18224</c:v>
                </c:pt>
                <c:pt idx="183">
                  <c:v>18325.5</c:v>
                </c:pt>
                <c:pt idx="184">
                  <c:v>18968.5</c:v>
                </c:pt>
                <c:pt idx="185">
                  <c:v>18972</c:v>
                </c:pt>
                <c:pt idx="186">
                  <c:v>19051</c:v>
                </c:pt>
                <c:pt idx="187">
                  <c:v>19175</c:v>
                </c:pt>
                <c:pt idx="188">
                  <c:v>19551.5</c:v>
                </c:pt>
                <c:pt idx="189">
                  <c:v>19969</c:v>
                </c:pt>
                <c:pt idx="190">
                  <c:v>20561.5</c:v>
                </c:pt>
                <c:pt idx="191">
                  <c:v>21365</c:v>
                </c:pt>
                <c:pt idx="192">
                  <c:v>21492.5</c:v>
                </c:pt>
                <c:pt idx="193">
                  <c:v>22781.5</c:v>
                </c:pt>
                <c:pt idx="194">
                  <c:v>22850</c:v>
                </c:pt>
                <c:pt idx="195">
                  <c:v>23690</c:v>
                </c:pt>
                <c:pt idx="196">
                  <c:v>24423.5</c:v>
                </c:pt>
                <c:pt idx="197">
                  <c:v>25426.5</c:v>
                </c:pt>
                <c:pt idx="198">
                  <c:v>26126</c:v>
                </c:pt>
                <c:pt idx="199">
                  <c:v>27584.5</c:v>
                </c:pt>
                <c:pt idx="200">
                  <c:v>28762</c:v>
                </c:pt>
                <c:pt idx="201">
                  <c:v>29338</c:v>
                </c:pt>
                <c:pt idx="202">
                  <c:v>30843.5</c:v>
                </c:pt>
                <c:pt idx="203">
                  <c:v>31026.5</c:v>
                </c:pt>
                <c:pt idx="204">
                  <c:v>31919</c:v>
                </c:pt>
                <c:pt idx="205">
                  <c:v>33338.5</c:v>
                </c:pt>
                <c:pt idx="206">
                  <c:v>33612.5</c:v>
                </c:pt>
                <c:pt idx="207">
                  <c:v>33613</c:v>
                </c:pt>
                <c:pt idx="208">
                  <c:v>33616.5</c:v>
                </c:pt>
                <c:pt idx="209">
                  <c:v>33616.5</c:v>
                </c:pt>
                <c:pt idx="210">
                  <c:v>33617</c:v>
                </c:pt>
                <c:pt idx="211">
                  <c:v>33617</c:v>
                </c:pt>
                <c:pt idx="212">
                  <c:v>34516.5</c:v>
                </c:pt>
                <c:pt idx="213">
                  <c:v>35741.5</c:v>
                </c:pt>
                <c:pt idx="214">
                  <c:v>35741.5</c:v>
                </c:pt>
                <c:pt idx="215">
                  <c:v>35800.5</c:v>
                </c:pt>
                <c:pt idx="216">
                  <c:v>35868</c:v>
                </c:pt>
                <c:pt idx="217">
                  <c:v>35868.5</c:v>
                </c:pt>
                <c:pt idx="218">
                  <c:v>35898.5</c:v>
                </c:pt>
                <c:pt idx="219">
                  <c:v>35898.5</c:v>
                </c:pt>
                <c:pt idx="220">
                  <c:v>35947.5</c:v>
                </c:pt>
                <c:pt idx="221">
                  <c:v>35947.5</c:v>
                </c:pt>
                <c:pt idx="222">
                  <c:v>35947.5</c:v>
                </c:pt>
                <c:pt idx="223">
                  <c:v>35948</c:v>
                </c:pt>
                <c:pt idx="224">
                  <c:v>35948</c:v>
                </c:pt>
                <c:pt idx="225">
                  <c:v>35948</c:v>
                </c:pt>
                <c:pt idx="226">
                  <c:v>36082.5</c:v>
                </c:pt>
                <c:pt idx="227">
                  <c:v>36082.5</c:v>
                </c:pt>
                <c:pt idx="228">
                  <c:v>36082.5</c:v>
                </c:pt>
                <c:pt idx="229">
                  <c:v>36111.5</c:v>
                </c:pt>
                <c:pt idx="230">
                  <c:v>36141.5</c:v>
                </c:pt>
                <c:pt idx="231">
                  <c:v>36141.5</c:v>
                </c:pt>
                <c:pt idx="232">
                  <c:v>36141.5</c:v>
                </c:pt>
                <c:pt idx="233">
                  <c:v>36141.5</c:v>
                </c:pt>
                <c:pt idx="234">
                  <c:v>36709</c:v>
                </c:pt>
                <c:pt idx="235">
                  <c:v>36954.5</c:v>
                </c:pt>
                <c:pt idx="236">
                  <c:v>36954.5</c:v>
                </c:pt>
                <c:pt idx="237">
                  <c:v>36977.5</c:v>
                </c:pt>
                <c:pt idx="238">
                  <c:v>37153</c:v>
                </c:pt>
                <c:pt idx="239">
                  <c:v>37177.5</c:v>
                </c:pt>
                <c:pt idx="240">
                  <c:v>37268.5</c:v>
                </c:pt>
                <c:pt idx="241">
                  <c:v>37269</c:v>
                </c:pt>
                <c:pt idx="242">
                  <c:v>37285</c:v>
                </c:pt>
                <c:pt idx="243">
                  <c:v>37321</c:v>
                </c:pt>
                <c:pt idx="244">
                  <c:v>37321.5</c:v>
                </c:pt>
                <c:pt idx="245">
                  <c:v>37987.5</c:v>
                </c:pt>
                <c:pt idx="246">
                  <c:v>38234.5</c:v>
                </c:pt>
                <c:pt idx="247">
                  <c:v>38439</c:v>
                </c:pt>
                <c:pt idx="248">
                  <c:v>38452.5</c:v>
                </c:pt>
                <c:pt idx="249">
                  <c:v>38465.5</c:v>
                </c:pt>
                <c:pt idx="250">
                  <c:v>39233</c:v>
                </c:pt>
                <c:pt idx="251">
                  <c:v>39246</c:v>
                </c:pt>
                <c:pt idx="252">
                  <c:v>39482</c:v>
                </c:pt>
                <c:pt idx="253">
                  <c:v>39502</c:v>
                </c:pt>
                <c:pt idx="254">
                  <c:v>39508</c:v>
                </c:pt>
                <c:pt idx="255">
                  <c:v>39613</c:v>
                </c:pt>
                <c:pt idx="256">
                  <c:v>40839</c:v>
                </c:pt>
                <c:pt idx="257">
                  <c:v>41973</c:v>
                </c:pt>
                <c:pt idx="258">
                  <c:v>41973.5</c:v>
                </c:pt>
                <c:pt idx="259">
                  <c:v>42137</c:v>
                </c:pt>
                <c:pt idx="260">
                  <c:v>42186.5</c:v>
                </c:pt>
                <c:pt idx="261">
                  <c:v>42186.5</c:v>
                </c:pt>
                <c:pt idx="262">
                  <c:v>42186.5</c:v>
                </c:pt>
                <c:pt idx="263">
                  <c:v>42186.5</c:v>
                </c:pt>
                <c:pt idx="264">
                  <c:v>42186.5</c:v>
                </c:pt>
                <c:pt idx="265">
                  <c:v>42186.5</c:v>
                </c:pt>
                <c:pt idx="266">
                  <c:v>42823</c:v>
                </c:pt>
                <c:pt idx="267">
                  <c:v>43073.5</c:v>
                </c:pt>
                <c:pt idx="268">
                  <c:v>43211.5</c:v>
                </c:pt>
                <c:pt idx="269">
                  <c:v>43212</c:v>
                </c:pt>
                <c:pt idx="270">
                  <c:v>43396</c:v>
                </c:pt>
                <c:pt idx="271">
                  <c:v>44213.5</c:v>
                </c:pt>
                <c:pt idx="272">
                  <c:v>44213.5</c:v>
                </c:pt>
                <c:pt idx="273">
                  <c:v>44213.5</c:v>
                </c:pt>
                <c:pt idx="274">
                  <c:v>44213.5</c:v>
                </c:pt>
                <c:pt idx="275">
                  <c:v>44213.5</c:v>
                </c:pt>
                <c:pt idx="276">
                  <c:v>44213.5</c:v>
                </c:pt>
                <c:pt idx="277">
                  <c:v>44446.5</c:v>
                </c:pt>
                <c:pt idx="278">
                  <c:v>44590</c:v>
                </c:pt>
                <c:pt idx="279">
                  <c:v>44711</c:v>
                </c:pt>
                <c:pt idx="280">
                  <c:v>45463.5</c:v>
                </c:pt>
                <c:pt idx="281">
                  <c:v>45484.5</c:v>
                </c:pt>
                <c:pt idx="282">
                  <c:v>45485</c:v>
                </c:pt>
                <c:pt idx="283">
                  <c:v>45485.5</c:v>
                </c:pt>
                <c:pt idx="284">
                  <c:v>45557</c:v>
                </c:pt>
                <c:pt idx="285">
                  <c:v>45583</c:v>
                </c:pt>
                <c:pt idx="286">
                  <c:v>46564</c:v>
                </c:pt>
                <c:pt idx="287">
                  <c:v>46786</c:v>
                </c:pt>
                <c:pt idx="288">
                  <c:v>46786</c:v>
                </c:pt>
                <c:pt idx="289">
                  <c:v>46786</c:v>
                </c:pt>
                <c:pt idx="290">
                  <c:v>46795</c:v>
                </c:pt>
                <c:pt idx="291">
                  <c:v>46872.5</c:v>
                </c:pt>
                <c:pt idx="292">
                  <c:v>46873</c:v>
                </c:pt>
                <c:pt idx="293">
                  <c:v>46897.5</c:v>
                </c:pt>
                <c:pt idx="294">
                  <c:v>46898</c:v>
                </c:pt>
                <c:pt idx="295">
                  <c:v>46898.5</c:v>
                </c:pt>
                <c:pt idx="296">
                  <c:v>47649</c:v>
                </c:pt>
                <c:pt idx="297">
                  <c:v>47842</c:v>
                </c:pt>
                <c:pt idx="298">
                  <c:v>47842.5</c:v>
                </c:pt>
                <c:pt idx="299">
                  <c:v>47842.5</c:v>
                </c:pt>
                <c:pt idx="300">
                  <c:v>47920</c:v>
                </c:pt>
                <c:pt idx="301">
                  <c:v>48042</c:v>
                </c:pt>
                <c:pt idx="302">
                  <c:v>48042.5</c:v>
                </c:pt>
                <c:pt idx="303">
                  <c:v>48048.5</c:v>
                </c:pt>
                <c:pt idx="304">
                  <c:v>48836</c:v>
                </c:pt>
                <c:pt idx="305">
                  <c:v>48944</c:v>
                </c:pt>
                <c:pt idx="306">
                  <c:v>49006</c:v>
                </c:pt>
                <c:pt idx="307">
                  <c:v>49006.5</c:v>
                </c:pt>
                <c:pt idx="308">
                  <c:v>50226.5</c:v>
                </c:pt>
                <c:pt idx="309">
                  <c:v>50206</c:v>
                </c:pt>
                <c:pt idx="310">
                  <c:v>50206.5</c:v>
                </c:pt>
                <c:pt idx="311">
                  <c:v>50235.5</c:v>
                </c:pt>
                <c:pt idx="312">
                  <c:v>50226</c:v>
                </c:pt>
                <c:pt idx="313">
                  <c:v>50236</c:v>
                </c:pt>
                <c:pt idx="314">
                  <c:v>50225.5</c:v>
                </c:pt>
                <c:pt idx="315">
                  <c:v>53665</c:v>
                </c:pt>
                <c:pt idx="316">
                  <c:v>53665</c:v>
                </c:pt>
                <c:pt idx="317">
                  <c:v>52708</c:v>
                </c:pt>
                <c:pt idx="318">
                  <c:v>56179.5</c:v>
                </c:pt>
                <c:pt idx="319">
                  <c:v>56180</c:v>
                </c:pt>
                <c:pt idx="320">
                  <c:v>57419</c:v>
                </c:pt>
                <c:pt idx="321">
                  <c:v>57419.5</c:v>
                </c:pt>
              </c:numCache>
            </c:numRef>
          </c:xVal>
          <c:yVal>
            <c:numRef>
              <c:f>Active!$M$21:$M$982</c:f>
              <c:numCache>
                <c:formatCode>0.0000</c:formatCode>
                <c:ptCount val="962"/>
                <c:pt idx="26" formatCode="General">
                  <c:v>6.5752051868148961E-2</c:v>
                </c:pt>
                <c:pt idx="87" formatCode="General">
                  <c:v>5.4201021631741703E-2</c:v>
                </c:pt>
                <c:pt idx="136" formatCode="General">
                  <c:v>4.7514687914766374E-2</c:v>
                </c:pt>
                <c:pt idx="138" formatCode="General">
                  <c:v>4.7510023030777788E-2</c:v>
                </c:pt>
                <c:pt idx="141" formatCode="General">
                  <c:v>4.7341309726523881E-2</c:v>
                </c:pt>
                <c:pt idx="142" formatCode="General">
                  <c:v>4.7341309726523881E-2</c:v>
                </c:pt>
                <c:pt idx="144" formatCode="General">
                  <c:v>4.7337422323200054E-2</c:v>
                </c:pt>
                <c:pt idx="146" formatCode="General">
                  <c:v>4.7336644842535289E-2</c:v>
                </c:pt>
                <c:pt idx="148" formatCode="General">
                  <c:v>4.7332757439211469E-2</c:v>
                </c:pt>
                <c:pt idx="151" formatCode="General">
                  <c:v>4.7331979958546704E-2</c:v>
                </c:pt>
                <c:pt idx="154" formatCode="General">
                  <c:v>4.7225465107473955E-2</c:v>
                </c:pt>
                <c:pt idx="155" formatCode="General">
                  <c:v>4.7220800223485369E-2</c:v>
                </c:pt>
                <c:pt idx="157" formatCode="General">
                  <c:v>4.7215357858832019E-2</c:v>
                </c:pt>
                <c:pt idx="160" formatCode="General">
                  <c:v>4.7195143361548134E-2</c:v>
                </c:pt>
                <c:pt idx="163" formatCode="General">
                  <c:v>4.7185036112906198E-2</c:v>
                </c:pt>
                <c:pt idx="173" formatCode="General">
                  <c:v>4.1679695525708257E-2</c:v>
                </c:pt>
                <c:pt idx="200" formatCode="General">
                  <c:v>2.3051258797949094E-2</c:v>
                </c:pt>
                <c:pt idx="202" formatCode="General">
                  <c:v>1.9814606790534178E-2</c:v>
                </c:pt>
                <c:pt idx="203" formatCode="General">
                  <c:v>1.9530048867230344E-2</c:v>
                </c:pt>
                <c:pt idx="204" formatCode="General">
                  <c:v>1.8142245880625588E-2</c:v>
                </c:pt>
                <c:pt idx="205" formatCode="General">
                  <c:v>1.5934978273358963E-2</c:v>
                </c:pt>
                <c:pt idx="206" formatCode="General">
                  <c:v>1.5508918869067974E-2</c:v>
                </c:pt>
                <c:pt idx="207" formatCode="General">
                  <c:v>1.5508141388403215E-2</c:v>
                </c:pt>
                <c:pt idx="208" formatCode="General">
                  <c:v>1.5502699023749858E-2</c:v>
                </c:pt>
                <c:pt idx="209" formatCode="General">
                  <c:v>1.5502699023749858E-2</c:v>
                </c:pt>
                <c:pt idx="210" formatCode="General">
                  <c:v>1.5501921543085093E-2</c:v>
                </c:pt>
                <c:pt idx="211" formatCode="General">
                  <c:v>1.5501921543085093E-2</c:v>
                </c:pt>
                <c:pt idx="212" formatCode="General">
                  <c:v>1.4103233827173628E-2</c:v>
                </c:pt>
                <c:pt idx="213" formatCode="General">
                  <c:v>1.2198406198500426E-2</c:v>
                </c:pt>
                <c:pt idx="214" formatCode="General">
                  <c:v>1.2198406198500426E-2</c:v>
                </c:pt>
                <c:pt idx="215" formatCode="General">
                  <c:v>1.2106663480058205E-2</c:v>
                </c:pt>
                <c:pt idx="216" formatCode="General">
                  <c:v>1.2001703590314987E-2</c:v>
                </c:pt>
                <c:pt idx="217" formatCode="General">
                  <c:v>1.2000926109650221E-2</c:v>
                </c:pt>
                <c:pt idx="218" formatCode="General">
                  <c:v>1.1954277269764349E-2</c:v>
                </c:pt>
                <c:pt idx="219" formatCode="General">
                  <c:v>1.1954277269764349E-2</c:v>
                </c:pt>
                <c:pt idx="220" formatCode="General">
                  <c:v>1.1878084164617421E-2</c:v>
                </c:pt>
                <c:pt idx="221" formatCode="General">
                  <c:v>1.1878084164617421E-2</c:v>
                </c:pt>
                <c:pt idx="222" formatCode="General">
                  <c:v>1.1878084164617421E-2</c:v>
                </c:pt>
                <c:pt idx="223" formatCode="General">
                  <c:v>1.1877306683952656E-2</c:v>
                </c:pt>
                <c:pt idx="224" formatCode="General">
                  <c:v>1.1877306683952656E-2</c:v>
                </c:pt>
                <c:pt idx="225" formatCode="General">
                  <c:v>1.1877306683952656E-2</c:v>
                </c:pt>
                <c:pt idx="226" formatCode="General">
                  <c:v>1.1668164385130984E-2</c:v>
                </c:pt>
                <c:pt idx="227" formatCode="General">
                  <c:v>1.1668164385130984E-2</c:v>
                </c:pt>
                <c:pt idx="228" formatCode="General">
                  <c:v>1.1668164385130984E-2</c:v>
                </c:pt>
                <c:pt idx="229" formatCode="General">
                  <c:v>1.1623070506574643E-2</c:v>
                </c:pt>
                <c:pt idx="230" formatCode="General">
                  <c:v>1.157642166668877E-2</c:v>
                </c:pt>
                <c:pt idx="231" formatCode="General">
                  <c:v>1.157642166668877E-2</c:v>
                </c:pt>
                <c:pt idx="232" formatCode="General">
                  <c:v>1.157642166668877E-2</c:v>
                </c:pt>
                <c:pt idx="233" formatCode="General">
                  <c:v>1.157642166668877E-2</c:v>
                </c:pt>
                <c:pt idx="234" formatCode="General">
                  <c:v>1.0693981112180978E-2</c:v>
                </c:pt>
                <c:pt idx="235" formatCode="General">
                  <c:v>1.0312238105781572E-2</c:v>
                </c:pt>
                <c:pt idx="236" formatCode="General">
                  <c:v>1.0312238105781572E-2</c:v>
                </c:pt>
                <c:pt idx="237" formatCode="General">
                  <c:v>1.0276473995202401E-2</c:v>
                </c:pt>
                <c:pt idx="238" formatCode="General">
                  <c:v>1.000357828187004E-2</c:v>
                </c:pt>
                <c:pt idx="239" formatCode="General">
                  <c:v>9.9654817292965728E-3</c:v>
                </c:pt>
                <c:pt idx="240" formatCode="General">
                  <c:v>9.8239802483094177E-3</c:v>
                </c:pt>
                <c:pt idx="241" formatCode="General">
                  <c:v>9.8232027676446593E-3</c:v>
                </c:pt>
                <c:pt idx="242" formatCode="General">
                  <c:v>9.7983233863721889E-3</c:v>
                </c:pt>
                <c:pt idx="243" formatCode="General">
                  <c:v>9.7423447785091391E-3</c:v>
                </c:pt>
                <c:pt idx="244" formatCode="General">
                  <c:v>9.7415672978443738E-3</c:v>
                </c:pt>
                <c:pt idx="245" formatCode="General">
                  <c:v>8.7059630523779671E-3</c:v>
                </c:pt>
                <c:pt idx="246" formatCode="General">
                  <c:v>8.3218876039842654E-3</c:v>
                </c:pt>
                <c:pt idx="247" formatCode="General">
                  <c:v>8.0038980120955561E-3</c:v>
                </c:pt>
                <c:pt idx="248" formatCode="General">
                  <c:v>7.9829060341469124E-3</c:v>
                </c:pt>
                <c:pt idx="249" formatCode="General">
                  <c:v>7.9626915368630341E-3</c:v>
                </c:pt>
                <c:pt idx="250" formatCode="General">
                  <c:v>6.7692587164494139E-3</c:v>
                </c:pt>
                <c:pt idx="251" formatCode="General">
                  <c:v>6.7490442191655356E-3</c:v>
                </c:pt>
                <c:pt idx="252" formatCode="General">
                  <c:v>6.3820733453966577E-3</c:v>
                </c:pt>
                <c:pt idx="253" formatCode="General">
                  <c:v>6.3509741188060714E-3</c:v>
                </c:pt>
                <c:pt idx="254" formatCode="General">
                  <c:v>6.3416443508289011E-3</c:v>
                </c:pt>
                <c:pt idx="255" formatCode="General">
                  <c:v>6.178373411228337E-3</c:v>
                </c:pt>
                <c:pt idx="256" formatCode="General">
                  <c:v>4.2719908212256047E-3</c:v>
                </c:pt>
                <c:pt idx="257" formatCode="General">
                  <c:v>2.5086646735395512E-3</c:v>
                </c:pt>
                <c:pt idx="258" formatCode="General">
                  <c:v>2.5078871928747859E-3</c:v>
                </c:pt>
                <c:pt idx="259" formatCode="General">
                  <c:v>2.2536510154967798E-3</c:v>
                </c:pt>
                <c:pt idx="260" formatCode="General">
                  <c:v>2.1766804296850795E-3</c:v>
                </c:pt>
                <c:pt idx="261" formatCode="General">
                  <c:v>2.1766804296850795E-3</c:v>
                </c:pt>
                <c:pt idx="262" formatCode="General">
                  <c:v>2.1766804296850795E-3</c:v>
                </c:pt>
                <c:pt idx="263" formatCode="General">
                  <c:v>2.1766804296850795E-3</c:v>
                </c:pt>
                <c:pt idx="264" formatCode="General">
                  <c:v>2.1766804296850795E-3</c:v>
                </c:pt>
                <c:pt idx="265" formatCode="General">
                  <c:v>2.1766804296850795E-3</c:v>
                </c:pt>
                <c:pt idx="266" formatCode="General">
                  <c:v>1.1869475434397869E-3</c:v>
                </c:pt>
                <c:pt idx="267" formatCode="General">
                  <c:v>7.9742973039273468E-4</c:v>
                </c:pt>
                <c:pt idx="268" formatCode="General">
                  <c:v>5.8284506691770599E-4</c:v>
                </c:pt>
                <c:pt idx="269" formatCode="General">
                  <c:v>5.8206758625294064E-4</c:v>
                </c:pt>
                <c:pt idx="270" formatCode="General">
                  <c:v>2.9595470161958293E-4</c:v>
                </c:pt>
                <c:pt idx="271" formatCode="General">
                  <c:v>-9.752261852704891E-4</c:v>
                </c:pt>
                <c:pt idx="272" formatCode="General">
                  <c:v>-9.752261852704891E-4</c:v>
                </c:pt>
                <c:pt idx="273" formatCode="General">
                  <c:v>-9.752261852704891E-4</c:v>
                </c:pt>
                <c:pt idx="274" formatCode="General">
                  <c:v>-9.752261852704891E-4</c:v>
                </c:pt>
                <c:pt idx="275" formatCode="General">
                  <c:v>-9.752261852704891E-4</c:v>
                </c:pt>
                <c:pt idx="276" formatCode="General">
                  <c:v>-9.752261852704891E-4</c:v>
                </c:pt>
                <c:pt idx="277" formatCode="General">
                  <c:v>-1.3375321750507818E-3</c:v>
                </c:pt>
                <c:pt idx="278" formatCode="General">
                  <c:v>-1.5606691258382155E-3</c:v>
                </c:pt>
                <c:pt idx="279" formatCode="General">
                  <c:v>-1.74881944671125E-3</c:v>
                </c:pt>
                <c:pt idx="280" formatCode="General">
                  <c:v>-2.9189278471819236E-3</c:v>
                </c:pt>
                <c:pt idx="281" formatCode="General">
                  <c:v>-2.9515820351020405E-3</c:v>
                </c:pt>
                <c:pt idx="282" formatCode="General">
                  <c:v>-2.9523595157668059E-3</c:v>
                </c:pt>
                <c:pt idx="283" formatCode="General">
                  <c:v>-2.9531369964315712E-3</c:v>
                </c:pt>
                <c:pt idx="284" formatCode="General">
                  <c:v>-3.0643167314929054E-3</c:v>
                </c:pt>
                <c:pt idx="285" formatCode="General">
                  <c:v>-3.104745726060662E-3</c:v>
                </c:pt>
                <c:pt idx="286" formatCode="General">
                  <c:v>-4.630162790328754E-3</c:v>
                </c:pt>
                <c:pt idx="287" formatCode="General">
                  <c:v>-4.9753642054842229E-3</c:v>
                </c:pt>
                <c:pt idx="288" formatCode="General">
                  <c:v>-4.9753642054842229E-3</c:v>
                </c:pt>
                <c:pt idx="289" formatCode="General">
                  <c:v>-4.9753642054842229E-3</c:v>
                </c:pt>
                <c:pt idx="290" formatCode="General">
                  <c:v>-4.9893588574499853E-3</c:v>
                </c:pt>
                <c:pt idx="291" formatCode="General">
                  <c:v>-5.1098683604884898E-3</c:v>
                </c:pt>
                <c:pt idx="292" formatCode="General">
                  <c:v>-5.1106458411532552E-3</c:v>
                </c:pt>
                <c:pt idx="293" formatCode="General">
                  <c:v>-5.1487423937267157E-3</c:v>
                </c:pt>
                <c:pt idx="294" formatCode="General">
                  <c:v>-5.1495198743914811E-3</c:v>
                </c:pt>
                <c:pt idx="295" formatCode="General">
                  <c:v>-5.1502973550562464E-3</c:v>
                </c:pt>
                <c:pt idx="296" formatCode="General">
                  <c:v>-6.3172958328678724E-3</c:v>
                </c:pt>
                <c:pt idx="297" formatCode="General">
                  <c:v>-6.6174033694669926E-3</c:v>
                </c:pt>
                <c:pt idx="298" formatCode="General">
                  <c:v>-6.6181808501317579E-3</c:v>
                </c:pt>
                <c:pt idx="299" formatCode="General">
                  <c:v>-6.6181808501317579E-3</c:v>
                </c:pt>
                <c:pt idx="300" formatCode="General">
                  <c:v>-6.7386903531702763E-3</c:v>
                </c:pt>
                <c:pt idx="301" formatCode="General">
                  <c:v>-6.9283956353728277E-3</c:v>
                </c:pt>
                <c:pt idx="302" formatCode="General">
                  <c:v>-6.929173116037593E-3</c:v>
                </c:pt>
                <c:pt idx="303" formatCode="General">
                  <c:v>-6.9385028840147633E-3</c:v>
                </c:pt>
                <c:pt idx="304" formatCode="General">
                  <c:v>-8.1630349310189698E-3</c:v>
                </c:pt>
                <c:pt idx="305" formatCode="General">
                  <c:v>-8.3309707546081191E-3</c:v>
                </c:pt>
                <c:pt idx="306" formatCode="General">
                  <c:v>-8.4273783570389255E-3</c:v>
                </c:pt>
                <c:pt idx="307" formatCode="General">
                  <c:v>-8.4281558377036908E-3</c:v>
                </c:pt>
                <c:pt idx="308" formatCode="General">
                  <c:v>-1.0325208659729246E-2</c:v>
                </c:pt>
                <c:pt idx="309" formatCode="General">
                  <c:v>-1.0293331952473894E-2</c:v>
                </c:pt>
                <c:pt idx="310" formatCode="General">
                  <c:v>-1.029410943313866E-2</c:v>
                </c:pt>
                <c:pt idx="311" formatCode="General">
                  <c:v>-1.0339203311695008E-2</c:v>
                </c:pt>
                <c:pt idx="312" formatCode="General">
                  <c:v>-1.032443117906448E-2</c:v>
                </c:pt>
                <c:pt idx="313" formatCode="General">
                  <c:v>-1.0339980792359774E-2</c:v>
                </c:pt>
                <c:pt idx="314" formatCode="General">
                  <c:v>-1.0323653698399715E-2</c:v>
                </c:pt>
                <c:pt idx="315" formatCode="General">
                  <c:v>-1.5671943191315207E-2</c:v>
                </c:pt>
                <c:pt idx="316" formatCode="General">
                  <c:v>-1.5671943191315207E-2</c:v>
                </c:pt>
                <c:pt idx="317" formatCode="General">
                  <c:v>-1.4183845198955825E-2</c:v>
                </c:pt>
                <c:pt idx="318" formatCode="General">
                  <c:v>-1.9581893454416244E-2</c:v>
                </c:pt>
                <c:pt idx="319" formatCode="General">
                  <c:v>-1.9582670935081009E-2</c:v>
                </c:pt>
                <c:pt idx="320" formatCode="General">
                  <c:v>-2.150926802236762E-2</c:v>
                </c:pt>
                <c:pt idx="321" formatCode="General">
                  <c:v>-2.1510045503032385E-2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0C6-4258-8429-C10749C32C9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0.5</c:v>
                </c:pt>
                <c:pt idx="2">
                  <c:v>3.5</c:v>
                </c:pt>
                <c:pt idx="3">
                  <c:v>4</c:v>
                </c:pt>
                <c:pt idx="4">
                  <c:v>53</c:v>
                </c:pt>
                <c:pt idx="5">
                  <c:v>56.5</c:v>
                </c:pt>
                <c:pt idx="6">
                  <c:v>310.5</c:v>
                </c:pt>
                <c:pt idx="7">
                  <c:v>320</c:v>
                </c:pt>
                <c:pt idx="8">
                  <c:v>320.5</c:v>
                </c:pt>
                <c:pt idx="9">
                  <c:v>326.5</c:v>
                </c:pt>
                <c:pt idx="10">
                  <c:v>457.5</c:v>
                </c:pt>
                <c:pt idx="11">
                  <c:v>477.5</c:v>
                </c:pt>
                <c:pt idx="12">
                  <c:v>940.5</c:v>
                </c:pt>
                <c:pt idx="13">
                  <c:v>950.5</c:v>
                </c:pt>
                <c:pt idx="14">
                  <c:v>973</c:v>
                </c:pt>
                <c:pt idx="15">
                  <c:v>976.5</c:v>
                </c:pt>
                <c:pt idx="16">
                  <c:v>980</c:v>
                </c:pt>
                <c:pt idx="17">
                  <c:v>1022.5</c:v>
                </c:pt>
                <c:pt idx="18">
                  <c:v>1029</c:v>
                </c:pt>
                <c:pt idx="19">
                  <c:v>1032</c:v>
                </c:pt>
                <c:pt idx="20">
                  <c:v>1048.5</c:v>
                </c:pt>
                <c:pt idx="21">
                  <c:v>1068</c:v>
                </c:pt>
                <c:pt idx="22">
                  <c:v>1071.5</c:v>
                </c:pt>
                <c:pt idx="23">
                  <c:v>1120.5</c:v>
                </c:pt>
                <c:pt idx="24">
                  <c:v>1182.5</c:v>
                </c:pt>
                <c:pt idx="25">
                  <c:v>1268.5</c:v>
                </c:pt>
                <c:pt idx="26">
                  <c:v>1301</c:v>
                </c:pt>
                <c:pt idx="27">
                  <c:v>1375.5</c:v>
                </c:pt>
                <c:pt idx="28">
                  <c:v>1395</c:v>
                </c:pt>
                <c:pt idx="29">
                  <c:v>1398.5</c:v>
                </c:pt>
                <c:pt idx="30">
                  <c:v>1445</c:v>
                </c:pt>
                <c:pt idx="31">
                  <c:v>1481</c:v>
                </c:pt>
                <c:pt idx="32">
                  <c:v>1562.5</c:v>
                </c:pt>
                <c:pt idx="33">
                  <c:v>1621.5</c:v>
                </c:pt>
                <c:pt idx="34">
                  <c:v>4762.5</c:v>
                </c:pt>
                <c:pt idx="35">
                  <c:v>5792.5</c:v>
                </c:pt>
                <c:pt idx="36">
                  <c:v>5831.5</c:v>
                </c:pt>
                <c:pt idx="37">
                  <c:v>5832</c:v>
                </c:pt>
                <c:pt idx="38">
                  <c:v>5871</c:v>
                </c:pt>
                <c:pt idx="39">
                  <c:v>5871.5</c:v>
                </c:pt>
                <c:pt idx="40">
                  <c:v>5900</c:v>
                </c:pt>
                <c:pt idx="41">
                  <c:v>5900.5</c:v>
                </c:pt>
                <c:pt idx="42">
                  <c:v>5901</c:v>
                </c:pt>
                <c:pt idx="43">
                  <c:v>5995.5</c:v>
                </c:pt>
                <c:pt idx="44">
                  <c:v>5996</c:v>
                </c:pt>
                <c:pt idx="45">
                  <c:v>6002.5</c:v>
                </c:pt>
                <c:pt idx="46">
                  <c:v>6019</c:v>
                </c:pt>
                <c:pt idx="47">
                  <c:v>6025.5</c:v>
                </c:pt>
                <c:pt idx="48">
                  <c:v>6047.5</c:v>
                </c:pt>
                <c:pt idx="49">
                  <c:v>6050.5</c:v>
                </c:pt>
                <c:pt idx="50">
                  <c:v>6070.5</c:v>
                </c:pt>
                <c:pt idx="51">
                  <c:v>6071</c:v>
                </c:pt>
                <c:pt idx="52">
                  <c:v>6071.5</c:v>
                </c:pt>
                <c:pt idx="53">
                  <c:v>6267</c:v>
                </c:pt>
                <c:pt idx="54">
                  <c:v>6267.5</c:v>
                </c:pt>
                <c:pt idx="55">
                  <c:v>6268</c:v>
                </c:pt>
                <c:pt idx="56">
                  <c:v>6835</c:v>
                </c:pt>
                <c:pt idx="57">
                  <c:v>6848</c:v>
                </c:pt>
                <c:pt idx="58">
                  <c:v>6848.5</c:v>
                </c:pt>
                <c:pt idx="59">
                  <c:v>6894</c:v>
                </c:pt>
                <c:pt idx="60">
                  <c:v>6894.5</c:v>
                </c:pt>
                <c:pt idx="61">
                  <c:v>7021.5</c:v>
                </c:pt>
                <c:pt idx="62">
                  <c:v>7022</c:v>
                </c:pt>
                <c:pt idx="63">
                  <c:v>7035</c:v>
                </c:pt>
                <c:pt idx="64">
                  <c:v>7035.5</c:v>
                </c:pt>
                <c:pt idx="65">
                  <c:v>7058</c:v>
                </c:pt>
                <c:pt idx="66">
                  <c:v>7229</c:v>
                </c:pt>
                <c:pt idx="67">
                  <c:v>7588.5</c:v>
                </c:pt>
                <c:pt idx="68">
                  <c:v>7598.5</c:v>
                </c:pt>
                <c:pt idx="69">
                  <c:v>7848.5</c:v>
                </c:pt>
                <c:pt idx="70">
                  <c:v>8107</c:v>
                </c:pt>
                <c:pt idx="71">
                  <c:v>8107.5</c:v>
                </c:pt>
                <c:pt idx="72">
                  <c:v>8114</c:v>
                </c:pt>
                <c:pt idx="73">
                  <c:v>8123.5</c:v>
                </c:pt>
                <c:pt idx="74">
                  <c:v>8130.5</c:v>
                </c:pt>
                <c:pt idx="75">
                  <c:v>8238</c:v>
                </c:pt>
                <c:pt idx="76">
                  <c:v>8365.5</c:v>
                </c:pt>
                <c:pt idx="77">
                  <c:v>8375</c:v>
                </c:pt>
                <c:pt idx="78">
                  <c:v>8375.5</c:v>
                </c:pt>
                <c:pt idx="79">
                  <c:v>8490</c:v>
                </c:pt>
                <c:pt idx="80">
                  <c:v>8490.5</c:v>
                </c:pt>
                <c:pt idx="81">
                  <c:v>8491</c:v>
                </c:pt>
                <c:pt idx="82">
                  <c:v>8644</c:v>
                </c:pt>
                <c:pt idx="83">
                  <c:v>8696.5</c:v>
                </c:pt>
                <c:pt idx="84">
                  <c:v>8723</c:v>
                </c:pt>
                <c:pt idx="85">
                  <c:v>8729.5</c:v>
                </c:pt>
                <c:pt idx="86">
                  <c:v>8729.5</c:v>
                </c:pt>
                <c:pt idx="87">
                  <c:v>8729.5</c:v>
                </c:pt>
                <c:pt idx="88">
                  <c:v>8732.5</c:v>
                </c:pt>
                <c:pt idx="89">
                  <c:v>8746</c:v>
                </c:pt>
                <c:pt idx="90">
                  <c:v>8765.5</c:v>
                </c:pt>
                <c:pt idx="91">
                  <c:v>8801.5</c:v>
                </c:pt>
                <c:pt idx="92">
                  <c:v>8808</c:v>
                </c:pt>
                <c:pt idx="93">
                  <c:v>8831</c:v>
                </c:pt>
                <c:pt idx="94">
                  <c:v>8841</c:v>
                </c:pt>
                <c:pt idx="95">
                  <c:v>9110.5</c:v>
                </c:pt>
                <c:pt idx="96">
                  <c:v>9159.5</c:v>
                </c:pt>
                <c:pt idx="97">
                  <c:v>9284</c:v>
                </c:pt>
                <c:pt idx="98">
                  <c:v>9294</c:v>
                </c:pt>
                <c:pt idx="99">
                  <c:v>9294</c:v>
                </c:pt>
                <c:pt idx="100">
                  <c:v>9294</c:v>
                </c:pt>
                <c:pt idx="101">
                  <c:v>9409</c:v>
                </c:pt>
                <c:pt idx="102">
                  <c:v>9536</c:v>
                </c:pt>
                <c:pt idx="103">
                  <c:v>9549</c:v>
                </c:pt>
                <c:pt idx="104">
                  <c:v>9824.5</c:v>
                </c:pt>
                <c:pt idx="105">
                  <c:v>9828</c:v>
                </c:pt>
                <c:pt idx="106">
                  <c:v>9860.5</c:v>
                </c:pt>
                <c:pt idx="107">
                  <c:v>9864</c:v>
                </c:pt>
                <c:pt idx="108">
                  <c:v>9864</c:v>
                </c:pt>
                <c:pt idx="109">
                  <c:v>9864</c:v>
                </c:pt>
                <c:pt idx="110">
                  <c:v>9864</c:v>
                </c:pt>
                <c:pt idx="111">
                  <c:v>9926</c:v>
                </c:pt>
                <c:pt idx="112">
                  <c:v>10113</c:v>
                </c:pt>
                <c:pt idx="113">
                  <c:v>10245</c:v>
                </c:pt>
                <c:pt idx="114">
                  <c:v>10487.5</c:v>
                </c:pt>
                <c:pt idx="115">
                  <c:v>10592.5</c:v>
                </c:pt>
                <c:pt idx="116">
                  <c:v>10595.5</c:v>
                </c:pt>
                <c:pt idx="117">
                  <c:v>10595.5</c:v>
                </c:pt>
                <c:pt idx="118">
                  <c:v>10755.5</c:v>
                </c:pt>
                <c:pt idx="119">
                  <c:v>10758.5</c:v>
                </c:pt>
                <c:pt idx="120">
                  <c:v>10923</c:v>
                </c:pt>
                <c:pt idx="121">
                  <c:v>11004.5</c:v>
                </c:pt>
                <c:pt idx="122">
                  <c:v>11005</c:v>
                </c:pt>
                <c:pt idx="123">
                  <c:v>11644.5</c:v>
                </c:pt>
                <c:pt idx="124">
                  <c:v>11707</c:v>
                </c:pt>
                <c:pt idx="125">
                  <c:v>11707</c:v>
                </c:pt>
                <c:pt idx="126">
                  <c:v>11710.5</c:v>
                </c:pt>
                <c:pt idx="127">
                  <c:v>11864</c:v>
                </c:pt>
                <c:pt idx="128">
                  <c:v>11880</c:v>
                </c:pt>
                <c:pt idx="129">
                  <c:v>11880.5</c:v>
                </c:pt>
                <c:pt idx="130">
                  <c:v>12112.5</c:v>
                </c:pt>
                <c:pt idx="131">
                  <c:v>12342</c:v>
                </c:pt>
                <c:pt idx="132">
                  <c:v>12457</c:v>
                </c:pt>
                <c:pt idx="133">
                  <c:v>12851</c:v>
                </c:pt>
                <c:pt idx="134">
                  <c:v>12978.5</c:v>
                </c:pt>
                <c:pt idx="135">
                  <c:v>13029.5</c:v>
                </c:pt>
                <c:pt idx="136">
                  <c:v>13029.5</c:v>
                </c:pt>
                <c:pt idx="137">
                  <c:v>13032.5</c:v>
                </c:pt>
                <c:pt idx="138">
                  <c:v>13032.5</c:v>
                </c:pt>
                <c:pt idx="139">
                  <c:v>13047.5</c:v>
                </c:pt>
                <c:pt idx="140">
                  <c:v>13141</c:v>
                </c:pt>
                <c:pt idx="141">
                  <c:v>13141</c:v>
                </c:pt>
                <c:pt idx="142">
                  <c:v>13141</c:v>
                </c:pt>
                <c:pt idx="143">
                  <c:v>13142.5</c:v>
                </c:pt>
                <c:pt idx="144">
                  <c:v>13143.5</c:v>
                </c:pt>
                <c:pt idx="145">
                  <c:v>13143.5</c:v>
                </c:pt>
                <c:pt idx="146">
                  <c:v>13144</c:v>
                </c:pt>
                <c:pt idx="147">
                  <c:v>13144</c:v>
                </c:pt>
                <c:pt idx="148">
                  <c:v>13146.5</c:v>
                </c:pt>
                <c:pt idx="149">
                  <c:v>13146.5</c:v>
                </c:pt>
                <c:pt idx="150">
                  <c:v>13146.5</c:v>
                </c:pt>
                <c:pt idx="151">
                  <c:v>13147</c:v>
                </c:pt>
                <c:pt idx="152">
                  <c:v>13147</c:v>
                </c:pt>
                <c:pt idx="153">
                  <c:v>13215.5</c:v>
                </c:pt>
                <c:pt idx="154">
                  <c:v>13215.5</c:v>
                </c:pt>
                <c:pt idx="155">
                  <c:v>13218.5</c:v>
                </c:pt>
                <c:pt idx="156">
                  <c:v>13218.5</c:v>
                </c:pt>
                <c:pt idx="157">
                  <c:v>13222</c:v>
                </c:pt>
                <c:pt idx="158">
                  <c:v>13222</c:v>
                </c:pt>
                <c:pt idx="159">
                  <c:v>13231.5</c:v>
                </c:pt>
                <c:pt idx="160">
                  <c:v>13235</c:v>
                </c:pt>
                <c:pt idx="161">
                  <c:v>13235</c:v>
                </c:pt>
                <c:pt idx="162">
                  <c:v>13241.5</c:v>
                </c:pt>
                <c:pt idx="163">
                  <c:v>13241.5</c:v>
                </c:pt>
                <c:pt idx="164">
                  <c:v>13286.5</c:v>
                </c:pt>
                <c:pt idx="165">
                  <c:v>13342.5</c:v>
                </c:pt>
                <c:pt idx="166">
                  <c:v>14758.5</c:v>
                </c:pt>
                <c:pt idx="167">
                  <c:v>15499.5</c:v>
                </c:pt>
                <c:pt idx="168">
                  <c:v>16428</c:v>
                </c:pt>
                <c:pt idx="169">
                  <c:v>16575.5</c:v>
                </c:pt>
                <c:pt idx="170">
                  <c:v>16628</c:v>
                </c:pt>
                <c:pt idx="171">
                  <c:v>16667</c:v>
                </c:pt>
                <c:pt idx="172">
                  <c:v>16687</c:v>
                </c:pt>
                <c:pt idx="173">
                  <c:v>16782</c:v>
                </c:pt>
                <c:pt idx="174">
                  <c:v>16820.5</c:v>
                </c:pt>
                <c:pt idx="175">
                  <c:v>17027</c:v>
                </c:pt>
                <c:pt idx="176">
                  <c:v>17142</c:v>
                </c:pt>
                <c:pt idx="177">
                  <c:v>17526.5</c:v>
                </c:pt>
                <c:pt idx="178">
                  <c:v>17948.5</c:v>
                </c:pt>
                <c:pt idx="179">
                  <c:v>18004.5</c:v>
                </c:pt>
                <c:pt idx="180">
                  <c:v>18053.5</c:v>
                </c:pt>
                <c:pt idx="181">
                  <c:v>18181.5</c:v>
                </c:pt>
                <c:pt idx="182">
                  <c:v>18224</c:v>
                </c:pt>
                <c:pt idx="183">
                  <c:v>18325.5</c:v>
                </c:pt>
                <c:pt idx="184">
                  <c:v>18968.5</c:v>
                </c:pt>
                <c:pt idx="185">
                  <c:v>18972</c:v>
                </c:pt>
                <c:pt idx="186">
                  <c:v>19051</c:v>
                </c:pt>
                <c:pt idx="187">
                  <c:v>19175</c:v>
                </c:pt>
                <c:pt idx="188">
                  <c:v>19551.5</c:v>
                </c:pt>
                <c:pt idx="189">
                  <c:v>19969</c:v>
                </c:pt>
                <c:pt idx="190">
                  <c:v>20561.5</c:v>
                </c:pt>
                <c:pt idx="191">
                  <c:v>21365</c:v>
                </c:pt>
                <c:pt idx="192">
                  <c:v>21492.5</c:v>
                </c:pt>
                <c:pt idx="193">
                  <c:v>22781.5</c:v>
                </c:pt>
                <c:pt idx="194">
                  <c:v>22850</c:v>
                </c:pt>
                <c:pt idx="195">
                  <c:v>23690</c:v>
                </c:pt>
                <c:pt idx="196">
                  <c:v>24423.5</c:v>
                </c:pt>
                <c:pt idx="197">
                  <c:v>25426.5</c:v>
                </c:pt>
                <c:pt idx="198">
                  <c:v>26126</c:v>
                </c:pt>
                <c:pt idx="199">
                  <c:v>27584.5</c:v>
                </c:pt>
                <c:pt idx="200">
                  <c:v>28762</c:v>
                </c:pt>
                <c:pt idx="201">
                  <c:v>29338</c:v>
                </c:pt>
                <c:pt idx="202">
                  <c:v>30843.5</c:v>
                </c:pt>
                <c:pt idx="203">
                  <c:v>31026.5</c:v>
                </c:pt>
                <c:pt idx="204">
                  <c:v>31919</c:v>
                </c:pt>
                <c:pt idx="205">
                  <c:v>33338.5</c:v>
                </c:pt>
                <c:pt idx="206">
                  <c:v>33612.5</c:v>
                </c:pt>
                <c:pt idx="207">
                  <c:v>33613</c:v>
                </c:pt>
                <c:pt idx="208">
                  <c:v>33616.5</c:v>
                </c:pt>
                <c:pt idx="209">
                  <c:v>33616.5</c:v>
                </c:pt>
                <c:pt idx="210">
                  <c:v>33617</c:v>
                </c:pt>
                <c:pt idx="211">
                  <c:v>33617</c:v>
                </c:pt>
                <c:pt idx="212">
                  <c:v>34516.5</c:v>
                </c:pt>
                <c:pt idx="213">
                  <c:v>35741.5</c:v>
                </c:pt>
                <c:pt idx="214">
                  <c:v>35741.5</c:v>
                </c:pt>
                <c:pt idx="215">
                  <c:v>35800.5</c:v>
                </c:pt>
                <c:pt idx="216">
                  <c:v>35868</c:v>
                </c:pt>
                <c:pt idx="217">
                  <c:v>35868.5</c:v>
                </c:pt>
                <c:pt idx="218">
                  <c:v>35898.5</c:v>
                </c:pt>
                <c:pt idx="219">
                  <c:v>35898.5</c:v>
                </c:pt>
                <c:pt idx="220">
                  <c:v>35947.5</c:v>
                </c:pt>
                <c:pt idx="221">
                  <c:v>35947.5</c:v>
                </c:pt>
                <c:pt idx="222">
                  <c:v>35947.5</c:v>
                </c:pt>
                <c:pt idx="223">
                  <c:v>35948</c:v>
                </c:pt>
                <c:pt idx="224">
                  <c:v>35948</c:v>
                </c:pt>
                <c:pt idx="225">
                  <c:v>35948</c:v>
                </c:pt>
                <c:pt idx="226">
                  <c:v>36082.5</c:v>
                </c:pt>
                <c:pt idx="227">
                  <c:v>36082.5</c:v>
                </c:pt>
                <c:pt idx="228">
                  <c:v>36082.5</c:v>
                </c:pt>
                <c:pt idx="229">
                  <c:v>36111.5</c:v>
                </c:pt>
                <c:pt idx="230">
                  <c:v>36141.5</c:v>
                </c:pt>
                <c:pt idx="231">
                  <c:v>36141.5</c:v>
                </c:pt>
                <c:pt idx="232">
                  <c:v>36141.5</c:v>
                </c:pt>
                <c:pt idx="233">
                  <c:v>36141.5</c:v>
                </c:pt>
                <c:pt idx="234">
                  <c:v>36709</c:v>
                </c:pt>
                <c:pt idx="235">
                  <c:v>36954.5</c:v>
                </c:pt>
                <c:pt idx="236">
                  <c:v>36954.5</c:v>
                </c:pt>
                <c:pt idx="237">
                  <c:v>36977.5</c:v>
                </c:pt>
                <c:pt idx="238">
                  <c:v>37153</c:v>
                </c:pt>
                <c:pt idx="239">
                  <c:v>37177.5</c:v>
                </c:pt>
                <c:pt idx="240">
                  <c:v>37268.5</c:v>
                </c:pt>
                <c:pt idx="241">
                  <c:v>37269</c:v>
                </c:pt>
                <c:pt idx="242">
                  <c:v>37285</c:v>
                </c:pt>
                <c:pt idx="243">
                  <c:v>37321</c:v>
                </c:pt>
                <c:pt idx="244">
                  <c:v>37321.5</c:v>
                </c:pt>
                <c:pt idx="245">
                  <c:v>37987.5</c:v>
                </c:pt>
                <c:pt idx="246">
                  <c:v>38234.5</c:v>
                </c:pt>
                <c:pt idx="247">
                  <c:v>38439</c:v>
                </c:pt>
                <c:pt idx="248">
                  <c:v>38452.5</c:v>
                </c:pt>
                <c:pt idx="249">
                  <c:v>38465.5</c:v>
                </c:pt>
                <c:pt idx="250">
                  <c:v>39233</c:v>
                </c:pt>
                <c:pt idx="251">
                  <c:v>39246</c:v>
                </c:pt>
                <c:pt idx="252">
                  <c:v>39482</c:v>
                </c:pt>
                <c:pt idx="253">
                  <c:v>39502</c:v>
                </c:pt>
                <c:pt idx="254">
                  <c:v>39508</c:v>
                </c:pt>
                <c:pt idx="255">
                  <c:v>39613</c:v>
                </c:pt>
                <c:pt idx="256">
                  <c:v>40839</c:v>
                </c:pt>
                <c:pt idx="257">
                  <c:v>41973</c:v>
                </c:pt>
                <c:pt idx="258">
                  <c:v>41973.5</c:v>
                </c:pt>
                <c:pt idx="259">
                  <c:v>42137</c:v>
                </c:pt>
                <c:pt idx="260">
                  <c:v>42186.5</c:v>
                </c:pt>
                <c:pt idx="261">
                  <c:v>42186.5</c:v>
                </c:pt>
                <c:pt idx="262">
                  <c:v>42186.5</c:v>
                </c:pt>
                <c:pt idx="263">
                  <c:v>42186.5</c:v>
                </c:pt>
                <c:pt idx="264">
                  <c:v>42186.5</c:v>
                </c:pt>
                <c:pt idx="265">
                  <c:v>42186.5</c:v>
                </c:pt>
                <c:pt idx="266">
                  <c:v>42823</c:v>
                </c:pt>
                <c:pt idx="267">
                  <c:v>43073.5</c:v>
                </c:pt>
                <c:pt idx="268">
                  <c:v>43211.5</c:v>
                </c:pt>
                <c:pt idx="269">
                  <c:v>43212</c:v>
                </c:pt>
                <c:pt idx="270">
                  <c:v>43396</c:v>
                </c:pt>
                <c:pt idx="271">
                  <c:v>44213.5</c:v>
                </c:pt>
                <c:pt idx="272">
                  <c:v>44213.5</c:v>
                </c:pt>
                <c:pt idx="273">
                  <c:v>44213.5</c:v>
                </c:pt>
                <c:pt idx="274">
                  <c:v>44213.5</c:v>
                </c:pt>
                <c:pt idx="275">
                  <c:v>44213.5</c:v>
                </c:pt>
                <c:pt idx="276">
                  <c:v>44213.5</c:v>
                </c:pt>
                <c:pt idx="277">
                  <c:v>44446.5</c:v>
                </c:pt>
                <c:pt idx="278">
                  <c:v>44590</c:v>
                </c:pt>
                <c:pt idx="279">
                  <c:v>44711</c:v>
                </c:pt>
                <c:pt idx="280">
                  <c:v>45463.5</c:v>
                </c:pt>
                <c:pt idx="281">
                  <c:v>45484.5</c:v>
                </c:pt>
                <c:pt idx="282">
                  <c:v>45485</c:v>
                </c:pt>
                <c:pt idx="283">
                  <c:v>45485.5</c:v>
                </c:pt>
                <c:pt idx="284">
                  <c:v>45557</c:v>
                </c:pt>
                <c:pt idx="285">
                  <c:v>45583</c:v>
                </c:pt>
                <c:pt idx="286">
                  <c:v>46564</c:v>
                </c:pt>
                <c:pt idx="287">
                  <c:v>46786</c:v>
                </c:pt>
                <c:pt idx="288">
                  <c:v>46786</c:v>
                </c:pt>
                <c:pt idx="289">
                  <c:v>46786</c:v>
                </c:pt>
                <c:pt idx="290">
                  <c:v>46795</c:v>
                </c:pt>
                <c:pt idx="291">
                  <c:v>46872.5</c:v>
                </c:pt>
                <c:pt idx="292">
                  <c:v>46873</c:v>
                </c:pt>
                <c:pt idx="293">
                  <c:v>46897.5</c:v>
                </c:pt>
                <c:pt idx="294">
                  <c:v>46898</c:v>
                </c:pt>
                <c:pt idx="295">
                  <c:v>46898.5</c:v>
                </c:pt>
                <c:pt idx="296">
                  <c:v>47649</c:v>
                </c:pt>
                <c:pt idx="297">
                  <c:v>47842</c:v>
                </c:pt>
                <c:pt idx="298">
                  <c:v>47842.5</c:v>
                </c:pt>
                <c:pt idx="299">
                  <c:v>47842.5</c:v>
                </c:pt>
                <c:pt idx="300">
                  <c:v>47920</c:v>
                </c:pt>
                <c:pt idx="301">
                  <c:v>48042</c:v>
                </c:pt>
                <c:pt idx="302">
                  <c:v>48042.5</c:v>
                </c:pt>
                <c:pt idx="303">
                  <c:v>48048.5</c:v>
                </c:pt>
                <c:pt idx="304">
                  <c:v>48836</c:v>
                </c:pt>
                <c:pt idx="305">
                  <c:v>48944</c:v>
                </c:pt>
                <c:pt idx="306">
                  <c:v>49006</c:v>
                </c:pt>
                <c:pt idx="307">
                  <c:v>49006.5</c:v>
                </c:pt>
                <c:pt idx="308">
                  <c:v>50226.5</c:v>
                </c:pt>
                <c:pt idx="309">
                  <c:v>50206</c:v>
                </c:pt>
                <c:pt idx="310">
                  <c:v>50206.5</c:v>
                </c:pt>
                <c:pt idx="311">
                  <c:v>50235.5</c:v>
                </c:pt>
                <c:pt idx="312">
                  <c:v>50226</c:v>
                </c:pt>
                <c:pt idx="313">
                  <c:v>50236</c:v>
                </c:pt>
                <c:pt idx="314">
                  <c:v>50225.5</c:v>
                </c:pt>
                <c:pt idx="315">
                  <c:v>53665</c:v>
                </c:pt>
                <c:pt idx="316">
                  <c:v>53665</c:v>
                </c:pt>
                <c:pt idx="317">
                  <c:v>52708</c:v>
                </c:pt>
                <c:pt idx="318">
                  <c:v>56179.5</c:v>
                </c:pt>
                <c:pt idx="319">
                  <c:v>56180</c:v>
                </c:pt>
                <c:pt idx="320">
                  <c:v>57419</c:v>
                </c:pt>
                <c:pt idx="321">
                  <c:v>57419.5</c:v>
                </c:pt>
              </c:numCache>
            </c:numRef>
          </c:xVal>
          <c:yVal>
            <c:numRef>
              <c:f>Active!$N$21:$N$982</c:f>
              <c:numCache>
                <c:formatCode>0.00E+00</c:formatCode>
                <c:ptCount val="962"/>
                <c:pt idx="0">
                  <c:v>-2.581496382129787E-3</c:v>
                </c:pt>
                <c:pt idx="1">
                  <c:v>-2.5808845704799535E-3</c:v>
                </c:pt>
                <c:pt idx="2">
                  <c:v>-2.5772139801341224E-3</c:v>
                </c:pt>
                <c:pt idx="3">
                  <c:v>-2.5766022616686788E-3</c:v>
                </c:pt>
                <c:pt idx="4">
                  <c:v>-2.51671842883752E-3</c:v>
                </c:pt>
                <c:pt idx="5">
                  <c:v>-2.5124459043872004E-3</c:v>
                </c:pt>
                <c:pt idx="6">
                  <c:v>-2.2041240514300274E-3</c:v>
                </c:pt>
                <c:pt idx="7">
                  <c:v>-2.1926589753901715E-3</c:v>
                </c:pt>
                <c:pt idx="8">
                  <c:v>-2.1920556834559997E-3</c:v>
                </c:pt>
                <c:pt idx="9">
                  <c:v>-2.1848172185862814E-3</c:v>
                </c:pt>
                <c:pt idx="10">
                  <c:v>-2.0272552251921526E-3</c:v>
                </c:pt>
                <c:pt idx="11">
                  <c:v>-2.0032803638416652E-3</c:v>
                </c:pt>
                <c:pt idx="12">
                  <c:v>-1.454216246995591E-3</c:v>
                </c:pt>
                <c:pt idx="13">
                  <c:v>-1.4424833428257346E-3</c:v>
                </c:pt>
                <c:pt idx="14">
                  <c:v>-1.41610377732505E-3</c:v>
                </c:pt>
                <c:pt idx="15">
                  <c:v>-1.4120027121524179E-3</c:v>
                </c:pt>
                <c:pt idx="16">
                  <c:v>-1.4079022992705165E-3</c:v>
                </c:pt>
                <c:pt idx="17">
                  <c:v>-1.3581636215567235E-3</c:v>
                </c:pt>
                <c:pt idx="18">
                  <c:v>-1.3505650094505792E-3</c:v>
                </c:pt>
                <c:pt idx="19">
                  <c:v>-1.3470587164964576E-3</c:v>
                </c:pt>
                <c:pt idx="20">
                  <c:v>-1.3277826715566465E-3</c:v>
                </c:pt>
                <c:pt idx="21">
                  <c:v>-1.3050205812994656E-3</c:v>
                </c:pt>
                <c:pt idx="22">
                  <c:v>-1.3009372211609429E-3</c:v>
                </c:pt>
                <c:pt idx="23">
                  <c:v>-1.2438386697483075E-3</c:v>
                </c:pt>
                <c:pt idx="24">
                  <c:v>-1.1717747501978771E-3</c:v>
                </c:pt>
                <c:pt idx="25">
                  <c:v>-1.0721539915441681E-3</c:v>
                </c:pt>
                <c:pt idx="26">
                  <c:v>-1.0346091479295743E-3</c:v>
                </c:pt>
                <c:pt idx="27">
                  <c:v>-9.4875704820971307E-4</c:v>
                </c:pt>
                <c:pt idx="28">
                  <c:v>-9.2633449524575436E-4</c:v>
                </c:pt>
                <c:pt idx="29">
                  <c:v>-9.223120776983225E-4</c:v>
                </c:pt>
                <c:pt idx="30">
                  <c:v>-8.6893328848440402E-4</c:v>
                </c:pt>
                <c:pt idx="31">
                  <c:v>-8.2768684786525674E-4</c:v>
                </c:pt>
                <c:pt idx="32">
                  <c:v>-7.3456444838855214E-4</c:v>
                </c:pt>
                <c:pt idx="33">
                  <c:v>-6.673713873759894E-4</c:v>
                </c:pt>
                <c:pt idx="34">
                  <c:v>2.6422006935346827E-3</c:v>
                </c:pt>
                <c:pt idx="35">
                  <c:v>3.6130983824487917E-3</c:v>
                </c:pt>
                <c:pt idx="36">
                  <c:v>3.6487505421212295E-3</c:v>
                </c:pt>
                <c:pt idx="37">
                  <c:v>3.6492070952651875E-3</c:v>
                </c:pt>
                <c:pt idx="38">
                  <c:v>3.6847772260502716E-3</c:v>
                </c:pt>
                <c:pt idx="39">
                  <c:v>3.6852327275418277E-3</c:v>
                </c:pt>
                <c:pt idx="40">
                  <c:v>3.7111743077324413E-3</c:v>
                </c:pt>
                <c:pt idx="41">
                  <c:v>3.7116290371247661E-3</c:v>
                </c:pt>
                <c:pt idx="42">
                  <c:v>3.7120837532050354E-3</c:v>
                </c:pt>
                <c:pt idx="43">
                  <c:v>3.7977860744153966E-3</c:v>
                </c:pt>
                <c:pt idx="44">
                  <c:v>3.7982382612050778E-3</c:v>
                </c:pt>
                <c:pt idx="45">
                  <c:v>3.8041154780738729E-3</c:v>
                </c:pt>
                <c:pt idx="46">
                  <c:v>3.8190244631982131E-3</c:v>
                </c:pt>
                <c:pt idx="47">
                  <c:v>3.8248937194576872E-3</c:v>
                </c:pt>
                <c:pt idx="48">
                  <c:v>3.8447422011718769E-3</c:v>
                </c:pt>
                <c:pt idx="49">
                  <c:v>3.847446815506363E-3</c:v>
                </c:pt>
                <c:pt idx="50">
                  <c:v>3.8654653306450055E-3</c:v>
                </c:pt>
                <c:pt idx="51">
                  <c:v>3.8659155206263295E-3</c:v>
                </c:pt>
                <c:pt idx="52">
                  <c:v>3.8663656972955972E-3</c:v>
                </c:pt>
                <c:pt idx="53">
                  <c:v>4.0413645922771704E-3</c:v>
                </c:pt>
                <c:pt idx="54">
                  <c:v>4.0418095506205955E-3</c:v>
                </c:pt>
                <c:pt idx="55">
                  <c:v>4.0422544956519642E-3</c:v>
                </c:pt>
                <c:pt idx="56">
                  <c:v>4.538255254326151E-3</c:v>
                </c:pt>
                <c:pt idx="57">
                  <c:v>4.5494266599593229E-3</c:v>
                </c:pt>
                <c:pt idx="58">
                  <c:v>4.5498561496940008E-3</c:v>
                </c:pt>
                <c:pt idx="59">
                  <c:v>4.5888839912844046E-3</c:v>
                </c:pt>
                <c:pt idx="60">
                  <c:v>4.5893122563099558E-3</c:v>
                </c:pt>
                <c:pt idx="61">
                  <c:v>4.6976604618754201E-3</c:v>
                </c:pt>
                <c:pt idx="62">
                  <c:v>4.6980853323267627E-3</c:v>
                </c:pt>
                <c:pt idx="63">
                  <c:v>4.7091272915301043E-3</c:v>
                </c:pt>
                <c:pt idx="64">
                  <c:v>4.7095518025559429E-3</c:v>
                </c:pt>
                <c:pt idx="65">
                  <c:v>4.7286410207409727E-3</c:v>
                </c:pt>
                <c:pt idx="66">
                  <c:v>4.8728381270357439E-3</c:v>
                </c:pt>
                <c:pt idx="67">
                  <c:v>5.1709117426697194E-3</c:v>
                </c:pt>
                <c:pt idx="68">
                  <c:v>5.1791047049822223E-3</c:v>
                </c:pt>
                <c:pt idx="69">
                  <c:v>5.3821981955510861E-3</c:v>
                </c:pt>
                <c:pt idx="70">
                  <c:v>5.5886971985665227E-3</c:v>
                </c:pt>
                <c:pt idx="71">
                  <c:v>5.5890931685448932E-3</c:v>
                </c:pt>
                <c:pt idx="72">
                  <c:v>5.5942395668666569E-3</c:v>
                </c:pt>
                <c:pt idx="73">
                  <c:v>5.6017571790873697E-3</c:v>
                </c:pt>
                <c:pt idx="74">
                  <c:v>5.6072933972177606E-3</c:v>
                </c:pt>
                <c:pt idx="75">
                  <c:v>5.6919861804027713E-3</c:v>
                </c:pt>
                <c:pt idx="76">
                  <c:v>5.7916380355203228E-3</c:v>
                </c:pt>
                <c:pt idx="77">
                  <c:v>5.7990284244245098E-3</c:v>
                </c:pt>
                <c:pt idx="78">
                  <c:v>5.7994172591410154E-3</c:v>
                </c:pt>
                <c:pt idx="79">
                  <c:v>5.8881098362333108E-3</c:v>
                </c:pt>
                <c:pt idx="80">
                  <c:v>5.888495609177001E-3</c:v>
                </c:pt>
                <c:pt idx="81">
                  <c:v>5.888881368808635E-3</c:v>
                </c:pt>
                <c:pt idx="82">
                  <c:v>6.006298535519275E-3</c:v>
                </c:pt>
                <c:pt idx="83">
                  <c:v>6.0463014989004084E-3</c:v>
                </c:pt>
                <c:pt idx="84">
                  <c:v>6.0664377333154856E-3</c:v>
                </c:pt>
                <c:pt idx="85">
                  <c:v>6.0713710988095429E-3</c:v>
                </c:pt>
                <c:pt idx="86">
                  <c:v>6.0713710988095429E-3</c:v>
                </c:pt>
                <c:pt idx="87">
                  <c:v>6.0713710988095429E-3</c:v>
                </c:pt>
                <c:pt idx="88">
                  <c:v>6.0736472779427033E-3</c:v>
                </c:pt>
                <c:pt idx="89">
                  <c:v>6.0838841535210911E-3</c:v>
                </c:pt>
                <c:pt idx="90">
                  <c:v>6.0986536189630517E-3</c:v>
                </c:pt>
                <c:pt idx="91">
                  <c:v>6.1258671294196999E-3</c:v>
                </c:pt>
                <c:pt idx="92">
                  <c:v>6.1307733250080317E-3</c:v>
                </c:pt>
                <c:pt idx="93">
                  <c:v>6.1481156449378991E-3</c:v>
                </c:pt>
                <c:pt idx="94">
                  <c:v>6.1556469980810647E-3</c:v>
                </c:pt>
                <c:pt idx="95">
                  <c:v>6.356611497438977E-3</c:v>
                </c:pt>
                <c:pt idx="96">
                  <c:v>6.3927349881270114E-3</c:v>
                </c:pt>
                <c:pt idx="97">
                  <c:v>6.4839430422632127E-3</c:v>
                </c:pt>
                <c:pt idx="98">
                  <c:v>6.4912331809567139E-3</c:v>
                </c:pt>
                <c:pt idx="99">
                  <c:v>6.4912331809567139E-3</c:v>
                </c:pt>
                <c:pt idx="100">
                  <c:v>6.4912331809567139E-3</c:v>
                </c:pt>
                <c:pt idx="101">
                  <c:v>6.5746870543299798E-3</c:v>
                </c:pt>
                <c:pt idx="102">
                  <c:v>6.6660308925272204E-3</c:v>
                </c:pt>
                <c:pt idx="103">
                  <c:v>6.6753325933102542E-3</c:v>
                </c:pt>
                <c:pt idx="104">
                  <c:v>6.8703409673964797E-3</c:v>
                </c:pt>
                <c:pt idx="105">
                  <c:v>6.8727923893120981E-3</c:v>
                </c:pt>
                <c:pt idx="106">
                  <c:v>6.8955244426038859E-3</c:v>
                </c:pt>
                <c:pt idx="107">
                  <c:v>6.8979691552434209E-3</c:v>
                </c:pt>
                <c:pt idx="108">
                  <c:v>6.8979691552434209E-3</c:v>
                </c:pt>
                <c:pt idx="109">
                  <c:v>6.8979691552434209E-3</c:v>
                </c:pt>
                <c:pt idx="110">
                  <c:v>6.8979691552434209E-3</c:v>
                </c:pt>
                <c:pt idx="111">
                  <c:v>6.9411673729129087E-3</c:v>
                </c:pt>
                <c:pt idx="112">
                  <c:v>7.070219072866573E-3</c:v>
                </c:pt>
                <c:pt idx="113">
                  <c:v>7.1601933023963168E-3</c:v>
                </c:pt>
                <c:pt idx="114">
                  <c:v>7.3230689660489096E-3</c:v>
                </c:pt>
                <c:pt idx="115">
                  <c:v>7.3926210020136846E-3</c:v>
                </c:pt>
                <c:pt idx="116">
                  <c:v>7.3945995768291426E-3</c:v>
                </c:pt>
                <c:pt idx="117">
                  <c:v>7.3945995768291426E-3</c:v>
                </c:pt>
                <c:pt idx="118">
                  <c:v>7.4994292101604725E-3</c:v>
                </c:pt>
                <c:pt idx="119">
                  <c:v>7.5013817465949418E-3</c:v>
                </c:pt>
                <c:pt idx="120">
                  <c:v>7.6077122336409113E-3</c:v>
                </c:pt>
                <c:pt idx="121">
                  <c:v>7.6598589008989755E-3</c:v>
                </c:pt>
                <c:pt idx="122">
                  <c:v>7.6601777275144434E-3</c:v>
                </c:pt>
                <c:pt idx="123">
                  <c:v>8.0570602523670556E-3</c:v>
                </c:pt>
                <c:pt idx="124">
                  <c:v>8.0946804819533522E-3</c:v>
                </c:pt>
                <c:pt idx="125">
                  <c:v>8.0946804819533522E-3</c:v>
                </c:pt>
                <c:pt idx="126">
                  <c:v>8.0967810646404396E-3</c:v>
                </c:pt>
                <c:pt idx="127">
                  <c:v>8.1882649918576626E-3</c:v>
                </c:pt>
                <c:pt idx="128">
                  <c:v>8.1977285712118986E-3</c:v>
                </c:pt>
                <c:pt idx="129">
                  <c:v>8.1980240884177991E-3</c:v>
                </c:pt>
                <c:pt idx="130">
                  <c:v>8.3337079673844149E-3</c:v>
                </c:pt>
                <c:pt idx="131">
                  <c:v>8.4651098627909899E-3</c:v>
                </c:pt>
                <c:pt idx="132">
                  <c:v>8.5298991690788313E-3</c:v>
                </c:pt>
                <c:pt idx="133">
                  <c:v>8.7465336072204119E-3</c:v>
                </c:pt>
                <c:pt idx="134">
                  <c:v>8.8148671206868569E-3</c:v>
                </c:pt>
                <c:pt idx="135">
                  <c:v>8.8419581534749242E-3</c:v>
                </c:pt>
                <c:pt idx="136">
                  <c:v>8.8419581534749242E-3</c:v>
                </c:pt>
                <c:pt idx="137">
                  <c:v>8.8435474305328735E-3</c:v>
                </c:pt>
                <c:pt idx="138">
                  <c:v>8.8435474305328735E-3</c:v>
                </c:pt>
                <c:pt idx="139">
                  <c:v>8.8514866273125339E-3</c:v>
                </c:pt>
                <c:pt idx="140">
                  <c:v>8.9007041922845379E-3</c:v>
                </c:pt>
                <c:pt idx="141">
                  <c:v>8.9007041922845379E-3</c:v>
                </c:pt>
                <c:pt idx="142">
                  <c:v>8.9007041922845379E-3</c:v>
                </c:pt>
                <c:pt idx="143">
                  <c:v>8.9014899849524862E-3</c:v>
                </c:pt>
                <c:pt idx="144">
                  <c:v>8.9020137801708414E-3</c:v>
                </c:pt>
                <c:pt idx="145">
                  <c:v>8.9020137801708414E-3</c:v>
                </c:pt>
                <c:pt idx="146">
                  <c:v>8.9022756578119346E-3</c:v>
                </c:pt>
                <c:pt idx="147">
                  <c:v>8.9022756578119346E-3</c:v>
                </c:pt>
                <c:pt idx="148">
                  <c:v>8.9035848463365624E-3</c:v>
                </c:pt>
                <c:pt idx="149">
                  <c:v>8.9035848463365624E-3</c:v>
                </c:pt>
                <c:pt idx="150">
                  <c:v>8.9035848463365624E-3</c:v>
                </c:pt>
                <c:pt idx="151">
                  <c:v>8.9038466441053211E-3</c:v>
                </c:pt>
                <c:pt idx="152">
                  <c:v>8.9038466441053211E-3</c:v>
                </c:pt>
                <c:pt idx="153">
                  <c:v>8.9395870995625619E-3</c:v>
                </c:pt>
                <c:pt idx="154">
                  <c:v>8.9395870995625619E-3</c:v>
                </c:pt>
                <c:pt idx="155">
                  <c:v>8.9411466641121443E-3</c:v>
                </c:pt>
                <c:pt idx="156">
                  <c:v>8.9411466641121443E-3</c:v>
                </c:pt>
                <c:pt idx="157">
                  <c:v>8.9429655503881177E-3</c:v>
                </c:pt>
                <c:pt idx="158">
                  <c:v>8.9429655503881177E-3</c:v>
                </c:pt>
                <c:pt idx="159">
                  <c:v>8.9478992393451466E-3</c:v>
                </c:pt>
                <c:pt idx="160">
                  <c:v>8.9497157028269794E-3</c:v>
                </c:pt>
                <c:pt idx="161">
                  <c:v>8.9497157028269794E-3</c:v>
                </c:pt>
                <c:pt idx="162">
                  <c:v>8.9530874044402887E-3</c:v>
                </c:pt>
                <c:pt idx="163">
                  <c:v>8.9530874044402887E-3</c:v>
                </c:pt>
                <c:pt idx="164">
                  <c:v>8.9763682526925979E-3</c:v>
                </c:pt>
                <c:pt idx="165">
                  <c:v>9.0051893889878196E-3</c:v>
                </c:pt>
                <c:pt idx="166">
                  <c:v>9.6784583868057533E-3</c:v>
                </c:pt>
                <c:pt idx="167">
                  <c:v>9.9882291743554029E-3</c:v>
                </c:pt>
                <c:pt idx="168">
                  <c:v>1.0335112404511853E-2</c:v>
                </c:pt>
                <c:pt idx="169">
                  <c:v>1.0385992197598627E-2</c:v>
                </c:pt>
                <c:pt idx="170">
                  <c:v>1.0403822401289876E-2</c:v>
                </c:pt>
                <c:pt idx="171">
                  <c:v>1.0416972687318837E-2</c:v>
                </c:pt>
                <c:pt idx="172">
                  <c:v>1.0423685007292446E-2</c:v>
                </c:pt>
                <c:pt idx="173">
                  <c:v>1.0455277658749575E-2</c:v>
                </c:pt>
                <c:pt idx="174">
                  <c:v>1.0467944155168572E-2</c:v>
                </c:pt>
                <c:pt idx="175">
                  <c:v>1.0534535655603243E-2</c:v>
                </c:pt>
                <c:pt idx="176">
                  <c:v>1.0570636150606562E-2</c:v>
                </c:pt>
                <c:pt idx="177">
                  <c:v>1.0686224003917463E-2</c:v>
                </c:pt>
                <c:pt idx="178">
                  <c:v>1.0804023724924908E-2</c:v>
                </c:pt>
                <c:pt idx="179">
                  <c:v>1.0818943241175265E-2</c:v>
                </c:pt>
                <c:pt idx="180">
                  <c:v>1.083186083684096E-2</c:v>
                </c:pt>
                <c:pt idx="181">
                  <c:v>1.0865001564343738E-2</c:v>
                </c:pt>
                <c:pt idx="182">
                  <c:v>1.087581239655485E-2</c:v>
                </c:pt>
                <c:pt idx="183">
                  <c:v>1.0901242069587388E-2</c:v>
                </c:pt>
                <c:pt idx="184">
                  <c:v>1.1049593100329E-2</c:v>
                </c:pt>
                <c:pt idx="185">
                  <c:v>1.1050340366119432E-2</c:v>
                </c:pt>
                <c:pt idx="186">
                  <c:v>1.1067033699885615E-2</c:v>
                </c:pt>
                <c:pt idx="187">
                  <c:v>1.1092565712524639E-2</c:v>
                </c:pt>
                <c:pt idx="188">
                  <c:v>1.116507131444854E-2</c:v>
                </c:pt>
                <c:pt idx="189">
                  <c:v>1.1236646852908162E-2</c:v>
                </c:pt>
                <c:pt idx="190">
                  <c:v>1.132229158018562E-2</c:v>
                </c:pt>
                <c:pt idx="191">
                  <c:v>1.1408572055671124E-2</c:v>
                </c:pt>
                <c:pt idx="192">
                  <c:v>1.1419102759508797E-2</c:v>
                </c:pt>
                <c:pt idx="193">
                  <c:v>1.1476953984041017E-2</c:v>
                </c:pt>
                <c:pt idx="194">
                  <c:v>1.1477552569266773E-2</c:v>
                </c:pt>
                <c:pt idx="195">
                  <c:v>1.1464574960037935E-2</c:v>
                </c:pt>
                <c:pt idx="196">
                  <c:v>1.142251418189854E-2</c:v>
                </c:pt>
                <c:pt idx="197">
                  <c:v>1.1318628112197679E-2</c:v>
                </c:pt>
                <c:pt idx="198">
                  <c:v>1.1214470538264267E-2</c:v>
                </c:pt>
                <c:pt idx="199">
                  <c:v>1.0913497795050228E-2</c:v>
                </c:pt>
                <c:pt idx="200">
                  <c:v>1.0587873259547687E-2</c:v>
                </c:pt>
                <c:pt idx="201">
                  <c:v>1.0401696084020612E-2</c:v>
                </c:pt>
                <c:pt idx="202">
                  <c:v>9.8316500245378378E-3</c:v>
                </c:pt>
                <c:pt idx="203">
                  <c:v>9.7541317436713494E-3</c:v>
                </c:pt>
                <c:pt idx="204">
                  <c:v>9.3505152235794885E-3</c:v>
                </c:pt>
                <c:pt idx="205">
                  <c:v>8.6211955129342245E-3</c:v>
                </c:pt>
                <c:pt idx="206">
                  <c:v>8.4680639620109653E-3</c:v>
                </c:pt>
                <c:pt idx="207">
                  <c:v>8.4677808707149457E-3</c:v>
                </c:pt>
                <c:pt idx="208">
                  <c:v>8.4657988589052664E-3</c:v>
                </c:pt>
                <c:pt idx="209">
                  <c:v>8.4657988589052664E-3</c:v>
                </c:pt>
                <c:pt idx="210">
                  <c:v>8.4655156611128067E-3</c:v>
                </c:pt>
                <c:pt idx="211">
                  <c:v>8.4655156611128067E-3</c:v>
                </c:pt>
                <c:pt idx="212">
                  <c:v>7.934489283054777E-3</c:v>
                </c:pt>
                <c:pt idx="213">
                  <c:v>7.1420120258270103E-3</c:v>
                </c:pt>
                <c:pt idx="214">
                  <c:v>7.1420120258270103E-3</c:v>
                </c:pt>
                <c:pt idx="215">
                  <c:v>7.101826797251666E-3</c:v>
                </c:pt>
                <c:pt idx="216">
                  <c:v>7.0556248347076328E-3</c:v>
                </c:pt>
                <c:pt idx="217">
                  <c:v>7.0552816927282533E-3</c:v>
                </c:pt>
                <c:pt idx="218">
                  <c:v>7.0346688129038076E-3</c:v>
                </c:pt>
                <c:pt idx="219">
                  <c:v>7.0346688129038076E-3</c:v>
                </c:pt>
                <c:pt idx="220">
                  <c:v>7.0008980472551635E-3</c:v>
                </c:pt>
                <c:pt idx="221">
                  <c:v>7.0008980472551635E-3</c:v>
                </c:pt>
                <c:pt idx="222">
                  <c:v>7.0008980472551635E-3</c:v>
                </c:pt>
                <c:pt idx="223">
                  <c:v>7.0005527886589231E-3</c:v>
                </c:pt>
                <c:pt idx="224">
                  <c:v>7.0005527886589231E-3</c:v>
                </c:pt>
                <c:pt idx="225">
                  <c:v>7.0005527886589231E-3</c:v>
                </c:pt>
                <c:pt idx="226">
                  <c:v>6.9071947989684107E-3</c:v>
                </c:pt>
                <c:pt idx="227">
                  <c:v>6.9071947989684107E-3</c:v>
                </c:pt>
                <c:pt idx="228">
                  <c:v>6.9071947989684107E-3</c:v>
                </c:pt>
                <c:pt idx="229">
                  <c:v>6.8869393287661271E-3</c:v>
                </c:pt>
                <c:pt idx="230">
                  <c:v>6.865938269396861E-3</c:v>
                </c:pt>
                <c:pt idx="231">
                  <c:v>6.865938269396861E-3</c:v>
                </c:pt>
                <c:pt idx="232">
                  <c:v>6.865938269396861E-3</c:v>
                </c:pt>
                <c:pt idx="233">
                  <c:v>6.865938269396861E-3</c:v>
                </c:pt>
                <c:pt idx="234">
                  <c:v>6.4596404926735504E-3</c:v>
                </c:pt>
                <c:pt idx="235">
                  <c:v>6.2785624860957484E-3</c:v>
                </c:pt>
                <c:pt idx="236">
                  <c:v>6.2785624860957484E-3</c:v>
                </c:pt>
                <c:pt idx="237">
                  <c:v>6.2614335306010738E-3</c:v>
                </c:pt>
                <c:pt idx="238">
                  <c:v>6.1298046552905119E-3</c:v>
                </c:pt>
                <c:pt idx="239">
                  <c:v>6.1112986561466728E-3</c:v>
                </c:pt>
                <c:pt idx="240">
                  <c:v>6.0422822551748218E-3</c:v>
                </c:pt>
                <c:pt idx="241">
                  <c:v>6.0419018261273702E-3</c:v>
                </c:pt>
                <c:pt idx="242">
                  <c:v>6.0297210678435728E-3</c:v>
                </c:pt>
                <c:pt idx="243">
                  <c:v>6.0022645213684001E-3</c:v>
                </c:pt>
                <c:pt idx="244">
                  <c:v>6.0018826945551079E-3</c:v>
                </c:pt>
                <c:pt idx="245">
                  <c:v>5.4814712290354936E-3</c:v>
                </c:pt>
                <c:pt idx="246">
                  <c:v>5.2824617456116094E-3</c:v>
                </c:pt>
                <c:pt idx="247">
                  <c:v>5.1152365338375527E-3</c:v>
                </c:pt>
                <c:pt idx="248">
                  <c:v>5.1041188619189021E-3</c:v>
                </c:pt>
                <c:pt idx="249">
                  <c:v>5.0934037836204774E-3</c:v>
                </c:pt>
                <c:pt idx="250">
                  <c:v>4.4448533042995009E-3</c:v>
                </c:pt>
                <c:pt idx="251">
                  <c:v>4.4335979429075828E-3</c:v>
                </c:pt>
                <c:pt idx="252">
                  <c:v>4.2277053045078686E-3</c:v>
                </c:pt>
                <c:pt idx="253">
                  <c:v>4.2101204603793435E-3</c:v>
                </c:pt>
                <c:pt idx="254">
                  <c:v>4.2048408537793958E-3</c:v>
                </c:pt>
                <c:pt idx="255">
                  <c:v>4.1121374342615383E-3</c:v>
                </c:pt>
                <c:pt idx="256">
                  <c:v>2.9862692653808212E-3</c:v>
                </c:pt>
                <c:pt idx="257">
                  <c:v>1.8736346134802448E-3</c:v>
                </c:pt>
                <c:pt idx="258">
                  <c:v>1.8731289313005106E-3</c:v>
                </c:pt>
                <c:pt idx="259">
                  <c:v>1.7070569596049009E-3</c:v>
                </c:pt>
                <c:pt idx="260">
                  <c:v>1.656497577956044E-3</c:v>
                </c:pt>
                <c:pt idx="261">
                  <c:v>1.656497577956044E-3</c:v>
                </c:pt>
                <c:pt idx="262">
                  <c:v>1.656497577956044E-3</c:v>
                </c:pt>
                <c:pt idx="263">
                  <c:v>1.656497577956044E-3</c:v>
                </c:pt>
                <c:pt idx="264">
                  <c:v>1.656497577956044E-3</c:v>
                </c:pt>
                <c:pt idx="265">
                  <c:v>1.656497577956044E-3</c:v>
                </c:pt>
                <c:pt idx="266">
                  <c:v>9.9475030267123787E-4</c:v>
                </c:pt>
                <c:pt idx="267">
                  <c:v>7.283983177902506E-4</c:v>
                </c:pt>
                <c:pt idx="268">
                  <c:v>5.802380893091888E-4</c:v>
                </c:pt>
                <c:pt idx="269">
                  <c:v>5.7969943316744238E-4</c:v>
                </c:pt>
                <c:pt idx="270">
                  <c:v>3.8057013766813752E-4</c:v>
                </c:pt>
                <c:pt idx="271">
                  <c:v>-5.2594619446276469E-4</c:v>
                </c:pt>
                <c:pt idx="272">
                  <c:v>-5.2594619446276469E-4</c:v>
                </c:pt>
                <c:pt idx="273">
                  <c:v>-5.2594619446276469E-4</c:v>
                </c:pt>
                <c:pt idx="274">
                  <c:v>-5.2594619446276469E-4</c:v>
                </c:pt>
                <c:pt idx="275">
                  <c:v>-5.2594619446276469E-4</c:v>
                </c:pt>
                <c:pt idx="276">
                  <c:v>-5.2594619446276469E-4</c:v>
                </c:pt>
                <c:pt idx="277">
                  <c:v>-7.908339007993842E-4</c:v>
                </c:pt>
                <c:pt idx="278">
                  <c:v>-9.5541133674065942E-4</c:v>
                </c:pt>
                <c:pt idx="279">
                  <c:v>-1.0950360396058678E-3</c:v>
                </c:pt>
                <c:pt idx="280">
                  <c:v>-1.9808634820596763E-3</c:v>
                </c:pt>
                <c:pt idx="281">
                  <c:v>-2.0060167166498014E-3</c:v>
                </c:pt>
                <c:pt idx="282">
                  <c:v>-2.006615889396865E-3</c:v>
                </c:pt>
                <c:pt idx="283">
                  <c:v>-2.0072150754559745E-3</c:v>
                </c:pt>
                <c:pt idx="284">
                  <c:v>-2.093035742834988E-3</c:v>
                </c:pt>
                <c:pt idx="285">
                  <c:v>-2.1243107503680358E-3</c:v>
                </c:pt>
                <c:pt idx="286">
                  <c:v>-3.3306419233862933E-3</c:v>
                </c:pt>
                <c:pt idx="287">
                  <c:v>-3.6107446938781276E-3</c:v>
                </c:pt>
                <c:pt idx="288">
                  <c:v>-3.6107446938781276E-3</c:v>
                </c:pt>
                <c:pt idx="289">
                  <c:v>-3.6107446938781276E-3</c:v>
                </c:pt>
                <c:pt idx="290">
                  <c:v>-3.6221555631284555E-3</c:v>
                </c:pt>
                <c:pt idx="291">
                  <c:v>-3.7205943075044878E-3</c:v>
                </c:pt>
                <c:pt idx="292">
                  <c:v>-3.7212304345182329E-3</c:v>
                </c:pt>
                <c:pt idx="293">
                  <c:v>-3.7524169654597483E-3</c:v>
                </c:pt>
                <c:pt idx="294">
                  <c:v>-3.7530537580762816E-3</c:v>
                </c:pt>
                <c:pt idx="295">
                  <c:v>-3.7536905640048607E-3</c:v>
                </c:pt>
                <c:pt idx="296">
                  <c:v>-4.7245422909297785E-3</c:v>
                </c:pt>
                <c:pt idx="297">
                  <c:v>-4.9790564888322411E-3</c:v>
                </c:pt>
                <c:pt idx="298">
                  <c:v>-4.9797184279220252E-3</c:v>
                </c:pt>
                <c:pt idx="299">
                  <c:v>-4.9797184279220252E-3</c:v>
                </c:pt>
                <c:pt idx="300">
                  <c:v>-5.0824799295920847E-3</c:v>
                </c:pt>
                <c:pt idx="301">
                  <c:v>-5.2448944267920669E-3</c:v>
                </c:pt>
                <c:pt idx="302">
                  <c:v>-5.2455616907041355E-3</c:v>
                </c:pt>
                <c:pt idx="303">
                  <c:v>-5.2535698959893448E-3</c:v>
                </c:pt>
                <c:pt idx="304">
                  <c:v>-6.3212837477107583E-3</c:v>
                </c:pt>
                <c:pt idx="305">
                  <c:v>-6.4702880002608515E-3</c:v>
                </c:pt>
                <c:pt idx="306">
                  <c:v>-6.5561080967112551E-3</c:v>
                </c:pt>
                <c:pt idx="307">
                  <c:v>-6.5568010262667606E-3</c:v>
                </c:pt>
                <c:pt idx="308">
                  <c:v>-8.2871927098699394E-3</c:v>
                </c:pt>
                <c:pt idx="309">
                  <c:v>-8.2574617759257063E-3</c:v>
                </c:pt>
                <c:pt idx="310">
                  <c:v>-8.2581866544149396E-3</c:v>
                </c:pt>
                <c:pt idx="311">
                  <c:v>-8.3002523837177669E-3</c:v>
                </c:pt>
                <c:pt idx="312">
                  <c:v>-8.2864672988984742E-3</c:v>
                </c:pt>
                <c:pt idx="313">
                  <c:v>-8.3009780476182848E-3</c:v>
                </c:pt>
                <c:pt idx="314">
                  <c:v>-8.2857419012390618E-3</c:v>
                </c:pt>
                <c:pt idx="315">
                  <c:v>-1.3590674118349688E-2</c:v>
                </c:pt>
                <c:pt idx="316">
                  <c:v>-1.3590674118349688E-2</c:v>
                </c:pt>
                <c:pt idx="317">
                  <c:v>-1.2051387473406325E-2</c:v>
                </c:pt>
                <c:pt idx="318">
                  <c:v>-1.7867525808483914E-2</c:v>
                </c:pt>
                <c:pt idx="319">
                  <c:v>-1.7868409726102846E-2</c:v>
                </c:pt>
                <c:pt idx="320">
                  <c:v>-2.0099645312035549E-2</c:v>
                </c:pt>
                <c:pt idx="321">
                  <c:v>-2.0100562230240621E-2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0C6-4258-8429-C10749C32C9E}"/>
            </c:ext>
          </c:extLst>
        </c:ser>
        <c:ser>
          <c:idx val="7"/>
          <c:order val="7"/>
          <c:tx>
            <c:strRef>
              <c:f>Active!$P$20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0.5</c:v>
                </c:pt>
                <c:pt idx="2">
                  <c:v>3.5</c:v>
                </c:pt>
                <c:pt idx="3">
                  <c:v>4</c:v>
                </c:pt>
                <c:pt idx="4">
                  <c:v>53</c:v>
                </c:pt>
                <c:pt idx="5">
                  <c:v>56.5</c:v>
                </c:pt>
                <c:pt idx="6">
                  <c:v>310.5</c:v>
                </c:pt>
                <c:pt idx="7">
                  <c:v>320</c:v>
                </c:pt>
                <c:pt idx="8">
                  <c:v>320.5</c:v>
                </c:pt>
                <c:pt idx="9">
                  <c:v>326.5</c:v>
                </c:pt>
                <c:pt idx="10">
                  <c:v>457.5</c:v>
                </c:pt>
                <c:pt idx="11">
                  <c:v>477.5</c:v>
                </c:pt>
                <c:pt idx="12">
                  <c:v>940.5</c:v>
                </c:pt>
                <c:pt idx="13">
                  <c:v>950.5</c:v>
                </c:pt>
                <c:pt idx="14">
                  <c:v>973</c:v>
                </c:pt>
                <c:pt idx="15">
                  <c:v>976.5</c:v>
                </c:pt>
                <c:pt idx="16">
                  <c:v>980</c:v>
                </c:pt>
                <c:pt idx="17">
                  <c:v>1022.5</c:v>
                </c:pt>
                <c:pt idx="18">
                  <c:v>1029</c:v>
                </c:pt>
                <c:pt idx="19">
                  <c:v>1032</c:v>
                </c:pt>
                <c:pt idx="20">
                  <c:v>1048.5</c:v>
                </c:pt>
                <c:pt idx="21">
                  <c:v>1068</c:v>
                </c:pt>
                <c:pt idx="22">
                  <c:v>1071.5</c:v>
                </c:pt>
                <c:pt idx="23">
                  <c:v>1120.5</c:v>
                </c:pt>
                <c:pt idx="24">
                  <c:v>1182.5</c:v>
                </c:pt>
                <c:pt idx="25">
                  <c:v>1268.5</c:v>
                </c:pt>
                <c:pt idx="26">
                  <c:v>1301</c:v>
                </c:pt>
                <c:pt idx="27">
                  <c:v>1375.5</c:v>
                </c:pt>
                <c:pt idx="28">
                  <c:v>1395</c:v>
                </c:pt>
                <c:pt idx="29">
                  <c:v>1398.5</c:v>
                </c:pt>
                <c:pt idx="30">
                  <c:v>1445</c:v>
                </c:pt>
                <c:pt idx="31">
                  <c:v>1481</c:v>
                </c:pt>
                <c:pt idx="32">
                  <c:v>1562.5</c:v>
                </c:pt>
                <c:pt idx="33">
                  <c:v>1621.5</c:v>
                </c:pt>
                <c:pt idx="34">
                  <c:v>4762.5</c:v>
                </c:pt>
                <c:pt idx="35">
                  <c:v>5792.5</c:v>
                </c:pt>
                <c:pt idx="36">
                  <c:v>5831.5</c:v>
                </c:pt>
                <c:pt idx="37">
                  <c:v>5832</c:v>
                </c:pt>
                <c:pt idx="38">
                  <c:v>5871</c:v>
                </c:pt>
                <c:pt idx="39">
                  <c:v>5871.5</c:v>
                </c:pt>
                <c:pt idx="40">
                  <c:v>5900</c:v>
                </c:pt>
                <c:pt idx="41">
                  <c:v>5900.5</c:v>
                </c:pt>
                <c:pt idx="42">
                  <c:v>5901</c:v>
                </c:pt>
                <c:pt idx="43">
                  <c:v>5995.5</c:v>
                </c:pt>
                <c:pt idx="44">
                  <c:v>5996</c:v>
                </c:pt>
                <c:pt idx="45">
                  <c:v>6002.5</c:v>
                </c:pt>
                <c:pt idx="46">
                  <c:v>6019</c:v>
                </c:pt>
                <c:pt idx="47">
                  <c:v>6025.5</c:v>
                </c:pt>
                <c:pt idx="48">
                  <c:v>6047.5</c:v>
                </c:pt>
                <c:pt idx="49">
                  <c:v>6050.5</c:v>
                </c:pt>
                <c:pt idx="50">
                  <c:v>6070.5</c:v>
                </c:pt>
                <c:pt idx="51">
                  <c:v>6071</c:v>
                </c:pt>
                <c:pt idx="52">
                  <c:v>6071.5</c:v>
                </c:pt>
                <c:pt idx="53">
                  <c:v>6267</c:v>
                </c:pt>
                <c:pt idx="54">
                  <c:v>6267.5</c:v>
                </c:pt>
                <c:pt idx="55">
                  <c:v>6268</c:v>
                </c:pt>
                <c:pt idx="56">
                  <c:v>6835</c:v>
                </c:pt>
                <c:pt idx="57">
                  <c:v>6848</c:v>
                </c:pt>
                <c:pt idx="58">
                  <c:v>6848.5</c:v>
                </c:pt>
                <c:pt idx="59">
                  <c:v>6894</c:v>
                </c:pt>
                <c:pt idx="60">
                  <c:v>6894.5</c:v>
                </c:pt>
                <c:pt idx="61">
                  <c:v>7021.5</c:v>
                </c:pt>
                <c:pt idx="62">
                  <c:v>7022</c:v>
                </c:pt>
                <c:pt idx="63">
                  <c:v>7035</c:v>
                </c:pt>
                <c:pt idx="64">
                  <c:v>7035.5</c:v>
                </c:pt>
                <c:pt idx="65">
                  <c:v>7058</c:v>
                </c:pt>
                <c:pt idx="66">
                  <c:v>7229</c:v>
                </c:pt>
                <c:pt idx="67">
                  <c:v>7588.5</c:v>
                </c:pt>
                <c:pt idx="68">
                  <c:v>7598.5</c:v>
                </c:pt>
                <c:pt idx="69">
                  <c:v>7848.5</c:v>
                </c:pt>
                <c:pt idx="70">
                  <c:v>8107</c:v>
                </c:pt>
                <c:pt idx="71">
                  <c:v>8107.5</c:v>
                </c:pt>
                <c:pt idx="72">
                  <c:v>8114</c:v>
                </c:pt>
                <c:pt idx="73">
                  <c:v>8123.5</c:v>
                </c:pt>
                <c:pt idx="74">
                  <c:v>8130.5</c:v>
                </c:pt>
                <c:pt idx="75">
                  <c:v>8238</c:v>
                </c:pt>
                <c:pt idx="76">
                  <c:v>8365.5</c:v>
                </c:pt>
                <c:pt idx="77">
                  <c:v>8375</c:v>
                </c:pt>
                <c:pt idx="78">
                  <c:v>8375.5</c:v>
                </c:pt>
                <c:pt idx="79">
                  <c:v>8490</c:v>
                </c:pt>
                <c:pt idx="80">
                  <c:v>8490.5</c:v>
                </c:pt>
                <c:pt idx="81">
                  <c:v>8491</c:v>
                </c:pt>
                <c:pt idx="82">
                  <c:v>8644</c:v>
                </c:pt>
                <c:pt idx="83">
                  <c:v>8696.5</c:v>
                </c:pt>
                <c:pt idx="84">
                  <c:v>8723</c:v>
                </c:pt>
                <c:pt idx="85">
                  <c:v>8729.5</c:v>
                </c:pt>
                <c:pt idx="86">
                  <c:v>8729.5</c:v>
                </c:pt>
                <c:pt idx="87">
                  <c:v>8729.5</c:v>
                </c:pt>
                <c:pt idx="88">
                  <c:v>8732.5</c:v>
                </c:pt>
                <c:pt idx="89">
                  <c:v>8746</c:v>
                </c:pt>
                <c:pt idx="90">
                  <c:v>8765.5</c:v>
                </c:pt>
                <c:pt idx="91">
                  <c:v>8801.5</c:v>
                </c:pt>
                <c:pt idx="92">
                  <c:v>8808</c:v>
                </c:pt>
                <c:pt idx="93">
                  <c:v>8831</c:v>
                </c:pt>
                <c:pt idx="94">
                  <c:v>8841</c:v>
                </c:pt>
                <c:pt idx="95">
                  <c:v>9110.5</c:v>
                </c:pt>
                <c:pt idx="96">
                  <c:v>9159.5</c:v>
                </c:pt>
                <c:pt idx="97">
                  <c:v>9284</c:v>
                </c:pt>
                <c:pt idx="98">
                  <c:v>9294</c:v>
                </c:pt>
                <c:pt idx="99">
                  <c:v>9294</c:v>
                </c:pt>
                <c:pt idx="100">
                  <c:v>9294</c:v>
                </c:pt>
                <c:pt idx="101">
                  <c:v>9409</c:v>
                </c:pt>
                <c:pt idx="102">
                  <c:v>9536</c:v>
                </c:pt>
                <c:pt idx="103">
                  <c:v>9549</c:v>
                </c:pt>
                <c:pt idx="104">
                  <c:v>9824.5</c:v>
                </c:pt>
                <c:pt idx="105">
                  <c:v>9828</c:v>
                </c:pt>
                <c:pt idx="106">
                  <c:v>9860.5</c:v>
                </c:pt>
                <c:pt idx="107">
                  <c:v>9864</c:v>
                </c:pt>
                <c:pt idx="108">
                  <c:v>9864</c:v>
                </c:pt>
                <c:pt idx="109">
                  <c:v>9864</c:v>
                </c:pt>
                <c:pt idx="110">
                  <c:v>9864</c:v>
                </c:pt>
                <c:pt idx="111">
                  <c:v>9926</c:v>
                </c:pt>
                <c:pt idx="112">
                  <c:v>10113</c:v>
                </c:pt>
                <c:pt idx="113">
                  <c:v>10245</c:v>
                </c:pt>
                <c:pt idx="114">
                  <c:v>10487.5</c:v>
                </c:pt>
                <c:pt idx="115">
                  <c:v>10592.5</c:v>
                </c:pt>
                <c:pt idx="116">
                  <c:v>10595.5</c:v>
                </c:pt>
                <c:pt idx="117">
                  <c:v>10595.5</c:v>
                </c:pt>
                <c:pt idx="118">
                  <c:v>10755.5</c:v>
                </c:pt>
                <c:pt idx="119">
                  <c:v>10758.5</c:v>
                </c:pt>
                <c:pt idx="120">
                  <c:v>10923</c:v>
                </c:pt>
                <c:pt idx="121">
                  <c:v>11004.5</c:v>
                </c:pt>
                <c:pt idx="122">
                  <c:v>11005</c:v>
                </c:pt>
                <c:pt idx="123">
                  <c:v>11644.5</c:v>
                </c:pt>
                <c:pt idx="124">
                  <c:v>11707</c:v>
                </c:pt>
                <c:pt idx="125">
                  <c:v>11707</c:v>
                </c:pt>
                <c:pt idx="126">
                  <c:v>11710.5</c:v>
                </c:pt>
                <c:pt idx="127">
                  <c:v>11864</c:v>
                </c:pt>
                <c:pt idx="128">
                  <c:v>11880</c:v>
                </c:pt>
                <c:pt idx="129">
                  <c:v>11880.5</c:v>
                </c:pt>
                <c:pt idx="130">
                  <c:v>12112.5</c:v>
                </c:pt>
                <c:pt idx="131">
                  <c:v>12342</c:v>
                </c:pt>
                <c:pt idx="132">
                  <c:v>12457</c:v>
                </c:pt>
                <c:pt idx="133">
                  <c:v>12851</c:v>
                </c:pt>
                <c:pt idx="134">
                  <c:v>12978.5</c:v>
                </c:pt>
                <c:pt idx="135">
                  <c:v>13029.5</c:v>
                </c:pt>
                <c:pt idx="136">
                  <c:v>13029.5</c:v>
                </c:pt>
                <c:pt idx="137">
                  <c:v>13032.5</c:v>
                </c:pt>
                <c:pt idx="138">
                  <c:v>13032.5</c:v>
                </c:pt>
                <c:pt idx="139">
                  <c:v>13047.5</c:v>
                </c:pt>
                <c:pt idx="140">
                  <c:v>13141</c:v>
                </c:pt>
                <c:pt idx="141">
                  <c:v>13141</c:v>
                </c:pt>
                <c:pt idx="142">
                  <c:v>13141</c:v>
                </c:pt>
                <c:pt idx="143">
                  <c:v>13142.5</c:v>
                </c:pt>
                <c:pt idx="144">
                  <c:v>13143.5</c:v>
                </c:pt>
                <c:pt idx="145">
                  <c:v>13143.5</c:v>
                </c:pt>
                <c:pt idx="146">
                  <c:v>13144</c:v>
                </c:pt>
                <c:pt idx="147">
                  <c:v>13144</c:v>
                </c:pt>
                <c:pt idx="148">
                  <c:v>13146.5</c:v>
                </c:pt>
                <c:pt idx="149">
                  <c:v>13146.5</c:v>
                </c:pt>
                <c:pt idx="150">
                  <c:v>13146.5</c:v>
                </c:pt>
                <c:pt idx="151">
                  <c:v>13147</c:v>
                </c:pt>
                <c:pt idx="152">
                  <c:v>13147</c:v>
                </c:pt>
                <c:pt idx="153">
                  <c:v>13215.5</c:v>
                </c:pt>
                <c:pt idx="154">
                  <c:v>13215.5</c:v>
                </c:pt>
                <c:pt idx="155">
                  <c:v>13218.5</c:v>
                </c:pt>
                <c:pt idx="156">
                  <c:v>13218.5</c:v>
                </c:pt>
                <c:pt idx="157">
                  <c:v>13222</c:v>
                </c:pt>
                <c:pt idx="158">
                  <c:v>13222</c:v>
                </c:pt>
                <c:pt idx="159">
                  <c:v>13231.5</c:v>
                </c:pt>
                <c:pt idx="160">
                  <c:v>13235</c:v>
                </c:pt>
                <c:pt idx="161">
                  <c:v>13235</c:v>
                </c:pt>
                <c:pt idx="162">
                  <c:v>13241.5</c:v>
                </c:pt>
                <c:pt idx="163">
                  <c:v>13241.5</c:v>
                </c:pt>
                <c:pt idx="164">
                  <c:v>13286.5</c:v>
                </c:pt>
                <c:pt idx="165">
                  <c:v>13342.5</c:v>
                </c:pt>
                <c:pt idx="166">
                  <c:v>14758.5</c:v>
                </c:pt>
                <c:pt idx="167">
                  <c:v>15499.5</c:v>
                </c:pt>
                <c:pt idx="168">
                  <c:v>16428</c:v>
                </c:pt>
                <c:pt idx="169">
                  <c:v>16575.5</c:v>
                </c:pt>
                <c:pt idx="170">
                  <c:v>16628</c:v>
                </c:pt>
                <c:pt idx="171">
                  <c:v>16667</c:v>
                </c:pt>
                <c:pt idx="172">
                  <c:v>16687</c:v>
                </c:pt>
                <c:pt idx="173">
                  <c:v>16782</c:v>
                </c:pt>
                <c:pt idx="174">
                  <c:v>16820.5</c:v>
                </c:pt>
                <c:pt idx="175">
                  <c:v>17027</c:v>
                </c:pt>
                <c:pt idx="176">
                  <c:v>17142</c:v>
                </c:pt>
                <c:pt idx="177">
                  <c:v>17526.5</c:v>
                </c:pt>
                <c:pt idx="178">
                  <c:v>17948.5</c:v>
                </c:pt>
                <c:pt idx="179">
                  <c:v>18004.5</c:v>
                </c:pt>
                <c:pt idx="180">
                  <c:v>18053.5</c:v>
                </c:pt>
                <c:pt idx="181">
                  <c:v>18181.5</c:v>
                </c:pt>
                <c:pt idx="182">
                  <c:v>18224</c:v>
                </c:pt>
                <c:pt idx="183">
                  <c:v>18325.5</c:v>
                </c:pt>
                <c:pt idx="184">
                  <c:v>18968.5</c:v>
                </c:pt>
                <c:pt idx="185">
                  <c:v>18972</c:v>
                </c:pt>
                <c:pt idx="186">
                  <c:v>19051</c:v>
                </c:pt>
                <c:pt idx="187">
                  <c:v>19175</c:v>
                </c:pt>
                <c:pt idx="188">
                  <c:v>19551.5</c:v>
                </c:pt>
                <c:pt idx="189">
                  <c:v>19969</c:v>
                </c:pt>
                <c:pt idx="190">
                  <c:v>20561.5</c:v>
                </c:pt>
                <c:pt idx="191">
                  <c:v>21365</c:v>
                </c:pt>
                <c:pt idx="192">
                  <c:v>21492.5</c:v>
                </c:pt>
                <c:pt idx="193">
                  <c:v>22781.5</c:v>
                </c:pt>
                <c:pt idx="194">
                  <c:v>22850</c:v>
                </c:pt>
                <c:pt idx="195">
                  <c:v>23690</c:v>
                </c:pt>
                <c:pt idx="196">
                  <c:v>24423.5</c:v>
                </c:pt>
                <c:pt idx="197">
                  <c:v>25426.5</c:v>
                </c:pt>
                <c:pt idx="198">
                  <c:v>26126</c:v>
                </c:pt>
                <c:pt idx="199">
                  <c:v>27584.5</c:v>
                </c:pt>
                <c:pt idx="200">
                  <c:v>28762</c:v>
                </c:pt>
                <c:pt idx="201">
                  <c:v>29338</c:v>
                </c:pt>
                <c:pt idx="202">
                  <c:v>30843.5</c:v>
                </c:pt>
                <c:pt idx="203">
                  <c:v>31026.5</c:v>
                </c:pt>
                <c:pt idx="204">
                  <c:v>31919</c:v>
                </c:pt>
                <c:pt idx="205">
                  <c:v>33338.5</c:v>
                </c:pt>
                <c:pt idx="206">
                  <c:v>33612.5</c:v>
                </c:pt>
                <c:pt idx="207">
                  <c:v>33613</c:v>
                </c:pt>
                <c:pt idx="208">
                  <c:v>33616.5</c:v>
                </c:pt>
                <c:pt idx="209">
                  <c:v>33616.5</c:v>
                </c:pt>
                <c:pt idx="210">
                  <c:v>33617</c:v>
                </c:pt>
                <c:pt idx="211">
                  <c:v>33617</c:v>
                </c:pt>
                <c:pt idx="212">
                  <c:v>34516.5</c:v>
                </c:pt>
                <c:pt idx="213">
                  <c:v>35741.5</c:v>
                </c:pt>
                <c:pt idx="214">
                  <c:v>35741.5</c:v>
                </c:pt>
                <c:pt idx="215">
                  <c:v>35800.5</c:v>
                </c:pt>
                <c:pt idx="216">
                  <c:v>35868</c:v>
                </c:pt>
                <c:pt idx="217">
                  <c:v>35868.5</c:v>
                </c:pt>
                <c:pt idx="218">
                  <c:v>35898.5</c:v>
                </c:pt>
                <c:pt idx="219">
                  <c:v>35898.5</c:v>
                </c:pt>
                <c:pt idx="220">
                  <c:v>35947.5</c:v>
                </c:pt>
                <c:pt idx="221">
                  <c:v>35947.5</c:v>
                </c:pt>
                <c:pt idx="222">
                  <c:v>35947.5</c:v>
                </c:pt>
                <c:pt idx="223">
                  <c:v>35948</c:v>
                </c:pt>
                <c:pt idx="224">
                  <c:v>35948</c:v>
                </c:pt>
                <c:pt idx="225">
                  <c:v>35948</c:v>
                </c:pt>
                <c:pt idx="226">
                  <c:v>36082.5</c:v>
                </c:pt>
                <c:pt idx="227">
                  <c:v>36082.5</c:v>
                </c:pt>
                <c:pt idx="228">
                  <c:v>36082.5</c:v>
                </c:pt>
                <c:pt idx="229">
                  <c:v>36111.5</c:v>
                </c:pt>
                <c:pt idx="230">
                  <c:v>36141.5</c:v>
                </c:pt>
                <c:pt idx="231">
                  <c:v>36141.5</c:v>
                </c:pt>
                <c:pt idx="232">
                  <c:v>36141.5</c:v>
                </c:pt>
                <c:pt idx="233">
                  <c:v>36141.5</c:v>
                </c:pt>
                <c:pt idx="234">
                  <c:v>36709</c:v>
                </c:pt>
                <c:pt idx="235">
                  <c:v>36954.5</c:v>
                </c:pt>
                <c:pt idx="236">
                  <c:v>36954.5</c:v>
                </c:pt>
                <c:pt idx="237">
                  <c:v>36977.5</c:v>
                </c:pt>
                <c:pt idx="238">
                  <c:v>37153</c:v>
                </c:pt>
                <c:pt idx="239">
                  <c:v>37177.5</c:v>
                </c:pt>
                <c:pt idx="240">
                  <c:v>37268.5</c:v>
                </c:pt>
                <c:pt idx="241">
                  <c:v>37269</c:v>
                </c:pt>
                <c:pt idx="242">
                  <c:v>37285</c:v>
                </c:pt>
                <c:pt idx="243">
                  <c:v>37321</c:v>
                </c:pt>
                <c:pt idx="244">
                  <c:v>37321.5</c:v>
                </c:pt>
                <c:pt idx="245">
                  <c:v>37987.5</c:v>
                </c:pt>
                <c:pt idx="246">
                  <c:v>38234.5</c:v>
                </c:pt>
                <c:pt idx="247">
                  <c:v>38439</c:v>
                </c:pt>
                <c:pt idx="248">
                  <c:v>38452.5</c:v>
                </c:pt>
                <c:pt idx="249">
                  <c:v>38465.5</c:v>
                </c:pt>
                <c:pt idx="250">
                  <c:v>39233</c:v>
                </c:pt>
                <c:pt idx="251">
                  <c:v>39246</c:v>
                </c:pt>
                <c:pt idx="252">
                  <c:v>39482</c:v>
                </c:pt>
                <c:pt idx="253">
                  <c:v>39502</c:v>
                </c:pt>
                <c:pt idx="254">
                  <c:v>39508</c:v>
                </c:pt>
                <c:pt idx="255">
                  <c:v>39613</c:v>
                </c:pt>
                <c:pt idx="256">
                  <c:v>40839</c:v>
                </c:pt>
                <c:pt idx="257">
                  <c:v>41973</c:v>
                </c:pt>
                <c:pt idx="258">
                  <c:v>41973.5</c:v>
                </c:pt>
                <c:pt idx="259">
                  <c:v>42137</c:v>
                </c:pt>
                <c:pt idx="260">
                  <c:v>42186.5</c:v>
                </c:pt>
                <c:pt idx="261">
                  <c:v>42186.5</c:v>
                </c:pt>
                <c:pt idx="262">
                  <c:v>42186.5</c:v>
                </c:pt>
                <c:pt idx="263">
                  <c:v>42186.5</c:v>
                </c:pt>
                <c:pt idx="264">
                  <c:v>42186.5</c:v>
                </c:pt>
                <c:pt idx="265">
                  <c:v>42186.5</c:v>
                </c:pt>
                <c:pt idx="266">
                  <c:v>42823</c:v>
                </c:pt>
                <c:pt idx="267">
                  <c:v>43073.5</c:v>
                </c:pt>
                <c:pt idx="268">
                  <c:v>43211.5</c:v>
                </c:pt>
                <c:pt idx="269">
                  <c:v>43212</c:v>
                </c:pt>
                <c:pt idx="270">
                  <c:v>43396</c:v>
                </c:pt>
                <c:pt idx="271">
                  <c:v>44213.5</c:v>
                </c:pt>
                <c:pt idx="272">
                  <c:v>44213.5</c:v>
                </c:pt>
                <c:pt idx="273">
                  <c:v>44213.5</c:v>
                </c:pt>
                <c:pt idx="274">
                  <c:v>44213.5</c:v>
                </c:pt>
                <c:pt idx="275">
                  <c:v>44213.5</c:v>
                </c:pt>
                <c:pt idx="276">
                  <c:v>44213.5</c:v>
                </c:pt>
                <c:pt idx="277">
                  <c:v>44446.5</c:v>
                </c:pt>
                <c:pt idx="278">
                  <c:v>44590</c:v>
                </c:pt>
                <c:pt idx="279">
                  <c:v>44711</c:v>
                </c:pt>
                <c:pt idx="280">
                  <c:v>45463.5</c:v>
                </c:pt>
                <c:pt idx="281">
                  <c:v>45484.5</c:v>
                </c:pt>
                <c:pt idx="282">
                  <c:v>45485</c:v>
                </c:pt>
                <c:pt idx="283">
                  <c:v>45485.5</c:v>
                </c:pt>
                <c:pt idx="284">
                  <c:v>45557</c:v>
                </c:pt>
                <c:pt idx="285">
                  <c:v>45583</c:v>
                </c:pt>
                <c:pt idx="286">
                  <c:v>46564</c:v>
                </c:pt>
                <c:pt idx="287">
                  <c:v>46786</c:v>
                </c:pt>
                <c:pt idx="288">
                  <c:v>46786</c:v>
                </c:pt>
                <c:pt idx="289">
                  <c:v>46786</c:v>
                </c:pt>
                <c:pt idx="290">
                  <c:v>46795</c:v>
                </c:pt>
                <c:pt idx="291">
                  <c:v>46872.5</c:v>
                </c:pt>
                <c:pt idx="292">
                  <c:v>46873</c:v>
                </c:pt>
                <c:pt idx="293">
                  <c:v>46897.5</c:v>
                </c:pt>
                <c:pt idx="294">
                  <c:v>46898</c:v>
                </c:pt>
                <c:pt idx="295">
                  <c:v>46898.5</c:v>
                </c:pt>
                <c:pt idx="296">
                  <c:v>47649</c:v>
                </c:pt>
                <c:pt idx="297">
                  <c:v>47842</c:v>
                </c:pt>
                <c:pt idx="298">
                  <c:v>47842.5</c:v>
                </c:pt>
                <c:pt idx="299">
                  <c:v>47842.5</c:v>
                </c:pt>
                <c:pt idx="300">
                  <c:v>47920</c:v>
                </c:pt>
                <c:pt idx="301">
                  <c:v>48042</c:v>
                </c:pt>
                <c:pt idx="302">
                  <c:v>48042.5</c:v>
                </c:pt>
                <c:pt idx="303">
                  <c:v>48048.5</c:v>
                </c:pt>
                <c:pt idx="304">
                  <c:v>48836</c:v>
                </c:pt>
                <c:pt idx="305">
                  <c:v>48944</c:v>
                </c:pt>
                <c:pt idx="306">
                  <c:v>49006</c:v>
                </c:pt>
                <c:pt idx="307">
                  <c:v>49006.5</c:v>
                </c:pt>
                <c:pt idx="308">
                  <c:v>50226.5</c:v>
                </c:pt>
                <c:pt idx="309">
                  <c:v>50206</c:v>
                </c:pt>
                <c:pt idx="310">
                  <c:v>50206.5</c:v>
                </c:pt>
                <c:pt idx="311">
                  <c:v>50235.5</c:v>
                </c:pt>
                <c:pt idx="312">
                  <c:v>50226</c:v>
                </c:pt>
                <c:pt idx="313">
                  <c:v>50236</c:v>
                </c:pt>
                <c:pt idx="314">
                  <c:v>50225.5</c:v>
                </c:pt>
                <c:pt idx="315">
                  <c:v>53665</c:v>
                </c:pt>
                <c:pt idx="316">
                  <c:v>53665</c:v>
                </c:pt>
                <c:pt idx="317">
                  <c:v>52708</c:v>
                </c:pt>
                <c:pt idx="318">
                  <c:v>56179.5</c:v>
                </c:pt>
                <c:pt idx="319">
                  <c:v>56180</c:v>
                </c:pt>
                <c:pt idx="320">
                  <c:v>57419</c:v>
                </c:pt>
                <c:pt idx="321">
                  <c:v>57419.5</c:v>
                </c:pt>
              </c:numCache>
            </c:numRef>
          </c:xVal>
          <c:yVal>
            <c:numRef>
              <c:f>Active!$P$21:$P$982</c:f>
              <c:numCache>
                <c:formatCode>General</c:formatCode>
                <c:ptCount val="962"/>
                <c:pt idx="5" formatCode="0.0000">
                  <c:v>7.0017107063904405E-2</c:v>
                </c:pt>
                <c:pt idx="6">
                  <c:v>-9.5914735356927849E-3</c:v>
                </c:pt>
                <c:pt idx="10">
                  <c:v>5.2799229815718718E-2</c:v>
                </c:pt>
                <c:pt idx="12">
                  <c:v>3.0225826543755829E-2</c:v>
                </c:pt>
                <c:pt idx="17">
                  <c:v>1.3770300523901824E-2</c:v>
                </c:pt>
                <c:pt idx="22">
                  <c:v>-2.4099465023027733E-2</c:v>
                </c:pt>
                <c:pt idx="25">
                  <c:v>-5.859627753670793E-2</c:v>
                </c:pt>
                <c:pt idx="28">
                  <c:v>1.3658307318110019E-2</c:v>
                </c:pt>
                <c:pt idx="29">
                  <c:v>1.8096181207511108E-2</c:v>
                </c:pt>
                <c:pt idx="30">
                  <c:v>4.777079145424068E-2</c:v>
                </c:pt>
                <c:pt idx="31">
                  <c:v>-6.586821997188963E-2</c:v>
                </c:pt>
                <c:pt idx="34">
                  <c:v>-5.5615886289160699E-2</c:v>
                </c:pt>
                <c:pt idx="63">
                  <c:v>1.7546517578011844E-2</c:v>
                </c:pt>
                <c:pt idx="70">
                  <c:v>-5.4818225980852731E-3</c:v>
                </c:pt>
                <c:pt idx="79">
                  <c:v>2.0719805856060702E-2</c:v>
                </c:pt>
                <c:pt idx="82">
                  <c:v>-3.0137430076138116E-3</c:v>
                </c:pt>
                <c:pt idx="91">
                  <c:v>-3.3094179889303632E-3</c:v>
                </c:pt>
                <c:pt idx="93">
                  <c:v>-1.1333052352711093E-2</c:v>
                </c:pt>
                <c:pt idx="97">
                  <c:v>2.1626053894578945E-2</c:v>
                </c:pt>
                <c:pt idx="105">
                  <c:v>-6.4030118730443064E-2</c:v>
                </c:pt>
                <c:pt idx="120">
                  <c:v>1.9533283797500189E-2</c:v>
                </c:pt>
                <c:pt idx="134">
                  <c:v>-1.4524934740620665E-3</c:v>
                </c:pt>
                <c:pt idx="150" formatCode="0.00000">
                  <c:v>5.0615453212230932E-2</c:v>
                </c:pt>
                <c:pt idx="176" formatCode="0.00000">
                  <c:v>2.6144060313527007E-2</c:v>
                </c:pt>
                <c:pt idx="179" formatCode="0.00000">
                  <c:v>-1.6655883810017258E-3</c:v>
                </c:pt>
                <c:pt idx="181" formatCode="0.00000">
                  <c:v>3.9192605450807605E-2</c:v>
                </c:pt>
                <c:pt idx="184" formatCode="0.00000">
                  <c:v>2.5223105709301308E-2</c:v>
                </c:pt>
                <c:pt idx="185" formatCode="0.00000">
                  <c:v>-2.5339020401588641E-2</c:v>
                </c:pt>
                <c:pt idx="244" formatCode="0.00000">
                  <c:v>-1.1078468261985108E-2</c:v>
                </c:pt>
                <c:pt idx="251" formatCode="0.00000">
                  <c:v>4.0391046037257183E-2</c:v>
                </c:pt>
                <c:pt idx="252" formatCode="0.00000">
                  <c:v>6.7211971145297866E-2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0C6-4258-8429-C10749C32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4990768"/>
        <c:axId val="1"/>
      </c:scatterChart>
      <c:valAx>
        <c:axId val="784990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9910967011476509"/>
              <c:y val="0.852943921225533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8520499108734401E-2"/>
              <c:y val="0.346406258041274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499076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1301434914218614E-2"/>
          <c:y val="0.91503576758787508"/>
          <c:w val="0.77896744190398659"/>
          <c:h val="6.535982021855113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GZ And - O-C Diagr.</a:t>
            </a:r>
          </a:p>
        </c:rich>
      </c:tx>
      <c:layout>
        <c:manualLayout>
          <c:xMode val="edge"/>
          <c:yMode val="edge"/>
          <c:x val="0.37225095594015212"/>
          <c:y val="3.49206349206349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36401386027036"/>
          <c:y val="0.15555603781013705"/>
          <c:w val="0.7986476817755952"/>
          <c:h val="0.6158749252074814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0.5</c:v>
                </c:pt>
                <c:pt idx="2">
                  <c:v>3.5</c:v>
                </c:pt>
                <c:pt idx="3">
                  <c:v>4</c:v>
                </c:pt>
                <c:pt idx="4">
                  <c:v>53</c:v>
                </c:pt>
                <c:pt idx="5">
                  <c:v>56.5</c:v>
                </c:pt>
                <c:pt idx="6">
                  <c:v>310.5</c:v>
                </c:pt>
                <c:pt idx="7">
                  <c:v>320</c:v>
                </c:pt>
                <c:pt idx="8">
                  <c:v>320.5</c:v>
                </c:pt>
                <c:pt idx="9">
                  <c:v>326.5</c:v>
                </c:pt>
                <c:pt idx="10">
                  <c:v>457.5</c:v>
                </c:pt>
                <c:pt idx="11">
                  <c:v>477.5</c:v>
                </c:pt>
                <c:pt idx="12">
                  <c:v>940.5</c:v>
                </c:pt>
                <c:pt idx="13">
                  <c:v>950.5</c:v>
                </c:pt>
                <c:pt idx="14">
                  <c:v>973</c:v>
                </c:pt>
                <c:pt idx="15">
                  <c:v>976.5</c:v>
                </c:pt>
                <c:pt idx="16">
                  <c:v>980</c:v>
                </c:pt>
                <c:pt idx="17">
                  <c:v>1022.5</c:v>
                </c:pt>
                <c:pt idx="18">
                  <c:v>1029</c:v>
                </c:pt>
                <c:pt idx="19">
                  <c:v>1032</c:v>
                </c:pt>
                <c:pt idx="20">
                  <c:v>1048.5</c:v>
                </c:pt>
                <c:pt idx="21">
                  <c:v>1068</c:v>
                </c:pt>
                <c:pt idx="22">
                  <c:v>1071.5</c:v>
                </c:pt>
                <c:pt idx="23">
                  <c:v>1120.5</c:v>
                </c:pt>
                <c:pt idx="24">
                  <c:v>1182.5</c:v>
                </c:pt>
                <c:pt idx="25">
                  <c:v>1268.5</c:v>
                </c:pt>
                <c:pt idx="26">
                  <c:v>1301</c:v>
                </c:pt>
                <c:pt idx="27">
                  <c:v>1375.5</c:v>
                </c:pt>
                <c:pt idx="28">
                  <c:v>1395</c:v>
                </c:pt>
                <c:pt idx="29">
                  <c:v>1398.5</c:v>
                </c:pt>
                <c:pt idx="30">
                  <c:v>1445</c:v>
                </c:pt>
                <c:pt idx="31">
                  <c:v>1481</c:v>
                </c:pt>
                <c:pt idx="32">
                  <c:v>1562.5</c:v>
                </c:pt>
                <c:pt idx="33">
                  <c:v>1621.5</c:v>
                </c:pt>
                <c:pt idx="34">
                  <c:v>4762.5</c:v>
                </c:pt>
                <c:pt idx="35">
                  <c:v>5792.5</c:v>
                </c:pt>
                <c:pt idx="36">
                  <c:v>5831.5</c:v>
                </c:pt>
                <c:pt idx="37">
                  <c:v>5832</c:v>
                </c:pt>
                <c:pt idx="38">
                  <c:v>5871</c:v>
                </c:pt>
                <c:pt idx="39">
                  <c:v>5871.5</c:v>
                </c:pt>
                <c:pt idx="40">
                  <c:v>5900</c:v>
                </c:pt>
                <c:pt idx="41">
                  <c:v>5900.5</c:v>
                </c:pt>
                <c:pt idx="42">
                  <c:v>5901</c:v>
                </c:pt>
                <c:pt idx="43">
                  <c:v>5995.5</c:v>
                </c:pt>
                <c:pt idx="44">
                  <c:v>5996</c:v>
                </c:pt>
                <c:pt idx="45">
                  <c:v>6002.5</c:v>
                </c:pt>
                <c:pt idx="46">
                  <c:v>6019</c:v>
                </c:pt>
                <c:pt idx="47">
                  <c:v>6025.5</c:v>
                </c:pt>
                <c:pt idx="48">
                  <c:v>6047.5</c:v>
                </c:pt>
                <c:pt idx="49">
                  <c:v>6050.5</c:v>
                </c:pt>
                <c:pt idx="50">
                  <c:v>6070.5</c:v>
                </c:pt>
                <c:pt idx="51">
                  <c:v>6071</c:v>
                </c:pt>
                <c:pt idx="52">
                  <c:v>6071.5</c:v>
                </c:pt>
                <c:pt idx="53">
                  <c:v>6267</c:v>
                </c:pt>
                <c:pt idx="54">
                  <c:v>6267.5</c:v>
                </c:pt>
                <c:pt idx="55">
                  <c:v>6268</c:v>
                </c:pt>
                <c:pt idx="56">
                  <c:v>6835</c:v>
                </c:pt>
                <c:pt idx="57">
                  <c:v>6848</c:v>
                </c:pt>
                <c:pt idx="58">
                  <c:v>6848.5</c:v>
                </c:pt>
                <c:pt idx="59">
                  <c:v>6894</c:v>
                </c:pt>
                <c:pt idx="60">
                  <c:v>6894.5</c:v>
                </c:pt>
                <c:pt idx="61">
                  <c:v>7021.5</c:v>
                </c:pt>
                <c:pt idx="62">
                  <c:v>7022</c:v>
                </c:pt>
                <c:pt idx="63">
                  <c:v>7035</c:v>
                </c:pt>
                <c:pt idx="64">
                  <c:v>7035.5</c:v>
                </c:pt>
                <c:pt idx="65">
                  <c:v>7058</c:v>
                </c:pt>
                <c:pt idx="66">
                  <c:v>7229</c:v>
                </c:pt>
                <c:pt idx="67">
                  <c:v>7588.5</c:v>
                </c:pt>
                <c:pt idx="68">
                  <c:v>7598.5</c:v>
                </c:pt>
                <c:pt idx="69">
                  <c:v>7848.5</c:v>
                </c:pt>
                <c:pt idx="70">
                  <c:v>8107</c:v>
                </c:pt>
                <c:pt idx="71">
                  <c:v>8107.5</c:v>
                </c:pt>
                <c:pt idx="72">
                  <c:v>8114</c:v>
                </c:pt>
                <c:pt idx="73">
                  <c:v>8123.5</c:v>
                </c:pt>
                <c:pt idx="74">
                  <c:v>8130.5</c:v>
                </c:pt>
                <c:pt idx="75">
                  <c:v>8238</c:v>
                </c:pt>
                <c:pt idx="76">
                  <c:v>8365.5</c:v>
                </c:pt>
                <c:pt idx="77">
                  <c:v>8375</c:v>
                </c:pt>
                <c:pt idx="78">
                  <c:v>8375.5</c:v>
                </c:pt>
                <c:pt idx="79">
                  <c:v>8490</c:v>
                </c:pt>
                <c:pt idx="80">
                  <c:v>8490.5</c:v>
                </c:pt>
                <c:pt idx="81">
                  <c:v>8491</c:v>
                </c:pt>
                <c:pt idx="82">
                  <c:v>8644</c:v>
                </c:pt>
                <c:pt idx="83">
                  <c:v>8696.5</c:v>
                </c:pt>
                <c:pt idx="84">
                  <c:v>8723</c:v>
                </c:pt>
                <c:pt idx="85">
                  <c:v>8729.5</c:v>
                </c:pt>
                <c:pt idx="86">
                  <c:v>8729.5</c:v>
                </c:pt>
                <c:pt idx="87">
                  <c:v>8729.5</c:v>
                </c:pt>
                <c:pt idx="88">
                  <c:v>8732.5</c:v>
                </c:pt>
                <c:pt idx="89">
                  <c:v>8746</c:v>
                </c:pt>
                <c:pt idx="90">
                  <c:v>8765.5</c:v>
                </c:pt>
                <c:pt idx="91">
                  <c:v>8801.5</c:v>
                </c:pt>
                <c:pt idx="92">
                  <c:v>8808</c:v>
                </c:pt>
                <c:pt idx="93">
                  <c:v>8831</c:v>
                </c:pt>
                <c:pt idx="94">
                  <c:v>8841</c:v>
                </c:pt>
                <c:pt idx="95">
                  <c:v>9110.5</c:v>
                </c:pt>
                <c:pt idx="96">
                  <c:v>9159.5</c:v>
                </c:pt>
                <c:pt idx="97">
                  <c:v>9284</c:v>
                </c:pt>
                <c:pt idx="98">
                  <c:v>9294</c:v>
                </c:pt>
                <c:pt idx="99">
                  <c:v>9294</c:v>
                </c:pt>
                <c:pt idx="100">
                  <c:v>9294</c:v>
                </c:pt>
                <c:pt idx="101">
                  <c:v>9409</c:v>
                </c:pt>
                <c:pt idx="102">
                  <c:v>9536</c:v>
                </c:pt>
                <c:pt idx="103">
                  <c:v>9549</c:v>
                </c:pt>
                <c:pt idx="104">
                  <c:v>9824.5</c:v>
                </c:pt>
                <c:pt idx="105">
                  <c:v>9828</c:v>
                </c:pt>
                <c:pt idx="106">
                  <c:v>9860.5</c:v>
                </c:pt>
                <c:pt idx="107">
                  <c:v>9864</c:v>
                </c:pt>
                <c:pt idx="108">
                  <c:v>9864</c:v>
                </c:pt>
                <c:pt idx="109">
                  <c:v>9864</c:v>
                </c:pt>
                <c:pt idx="110">
                  <c:v>9864</c:v>
                </c:pt>
                <c:pt idx="111">
                  <c:v>9926</c:v>
                </c:pt>
                <c:pt idx="112">
                  <c:v>10113</c:v>
                </c:pt>
                <c:pt idx="113">
                  <c:v>10245</c:v>
                </c:pt>
                <c:pt idx="114">
                  <c:v>10487.5</c:v>
                </c:pt>
                <c:pt idx="115">
                  <c:v>10592.5</c:v>
                </c:pt>
                <c:pt idx="116">
                  <c:v>10595.5</c:v>
                </c:pt>
                <c:pt idx="117">
                  <c:v>10595.5</c:v>
                </c:pt>
                <c:pt idx="118">
                  <c:v>10755.5</c:v>
                </c:pt>
                <c:pt idx="119">
                  <c:v>10758.5</c:v>
                </c:pt>
                <c:pt idx="120">
                  <c:v>10923</c:v>
                </c:pt>
                <c:pt idx="121">
                  <c:v>11004.5</c:v>
                </c:pt>
                <c:pt idx="122">
                  <c:v>11005</c:v>
                </c:pt>
                <c:pt idx="123">
                  <c:v>11644.5</c:v>
                </c:pt>
                <c:pt idx="124">
                  <c:v>11707</c:v>
                </c:pt>
                <c:pt idx="125">
                  <c:v>11707</c:v>
                </c:pt>
                <c:pt idx="126">
                  <c:v>11710.5</c:v>
                </c:pt>
                <c:pt idx="127">
                  <c:v>11864</c:v>
                </c:pt>
                <c:pt idx="128">
                  <c:v>11880</c:v>
                </c:pt>
                <c:pt idx="129">
                  <c:v>11880.5</c:v>
                </c:pt>
                <c:pt idx="130">
                  <c:v>12112.5</c:v>
                </c:pt>
                <c:pt idx="131">
                  <c:v>12342</c:v>
                </c:pt>
                <c:pt idx="132">
                  <c:v>12457</c:v>
                </c:pt>
                <c:pt idx="133">
                  <c:v>12851</c:v>
                </c:pt>
                <c:pt idx="134">
                  <c:v>12978.5</c:v>
                </c:pt>
                <c:pt idx="135">
                  <c:v>13029.5</c:v>
                </c:pt>
                <c:pt idx="136">
                  <c:v>13029.5</c:v>
                </c:pt>
                <c:pt idx="137">
                  <c:v>13032.5</c:v>
                </c:pt>
                <c:pt idx="138">
                  <c:v>13032.5</c:v>
                </c:pt>
                <c:pt idx="139">
                  <c:v>13047.5</c:v>
                </c:pt>
                <c:pt idx="140">
                  <c:v>13141</c:v>
                </c:pt>
                <c:pt idx="141">
                  <c:v>13141</c:v>
                </c:pt>
                <c:pt idx="142">
                  <c:v>13141</c:v>
                </c:pt>
                <c:pt idx="143">
                  <c:v>13142.5</c:v>
                </c:pt>
                <c:pt idx="144">
                  <c:v>13143.5</c:v>
                </c:pt>
                <c:pt idx="145">
                  <c:v>13143.5</c:v>
                </c:pt>
                <c:pt idx="146">
                  <c:v>13144</c:v>
                </c:pt>
                <c:pt idx="147">
                  <c:v>13144</c:v>
                </c:pt>
                <c:pt idx="148">
                  <c:v>13146.5</c:v>
                </c:pt>
                <c:pt idx="149">
                  <c:v>13146.5</c:v>
                </c:pt>
                <c:pt idx="150">
                  <c:v>13146.5</c:v>
                </c:pt>
                <c:pt idx="151">
                  <c:v>13147</c:v>
                </c:pt>
                <c:pt idx="152">
                  <c:v>13147</c:v>
                </c:pt>
                <c:pt idx="153">
                  <c:v>13215.5</c:v>
                </c:pt>
                <c:pt idx="154">
                  <c:v>13215.5</c:v>
                </c:pt>
                <c:pt idx="155">
                  <c:v>13218.5</c:v>
                </c:pt>
                <c:pt idx="156">
                  <c:v>13218.5</c:v>
                </c:pt>
                <c:pt idx="157">
                  <c:v>13222</c:v>
                </c:pt>
                <c:pt idx="158">
                  <c:v>13222</c:v>
                </c:pt>
                <c:pt idx="159">
                  <c:v>13231.5</c:v>
                </c:pt>
                <c:pt idx="160">
                  <c:v>13235</c:v>
                </c:pt>
                <c:pt idx="161">
                  <c:v>13235</c:v>
                </c:pt>
                <c:pt idx="162">
                  <c:v>13241.5</c:v>
                </c:pt>
                <c:pt idx="163">
                  <c:v>13241.5</c:v>
                </c:pt>
                <c:pt idx="164">
                  <c:v>13286.5</c:v>
                </c:pt>
                <c:pt idx="165">
                  <c:v>13342.5</c:v>
                </c:pt>
                <c:pt idx="166">
                  <c:v>14758.5</c:v>
                </c:pt>
                <c:pt idx="167">
                  <c:v>15499.5</c:v>
                </c:pt>
                <c:pt idx="168">
                  <c:v>16428</c:v>
                </c:pt>
                <c:pt idx="169">
                  <c:v>16575.5</c:v>
                </c:pt>
                <c:pt idx="170">
                  <c:v>16628</c:v>
                </c:pt>
                <c:pt idx="171">
                  <c:v>16667</c:v>
                </c:pt>
                <c:pt idx="172">
                  <c:v>16687</c:v>
                </c:pt>
                <c:pt idx="173">
                  <c:v>16782</c:v>
                </c:pt>
                <c:pt idx="174">
                  <c:v>16820.5</c:v>
                </c:pt>
                <c:pt idx="175">
                  <c:v>17027</c:v>
                </c:pt>
                <c:pt idx="176">
                  <c:v>17142</c:v>
                </c:pt>
                <c:pt idx="177">
                  <c:v>17526.5</c:v>
                </c:pt>
                <c:pt idx="178">
                  <c:v>17948.5</c:v>
                </c:pt>
                <c:pt idx="179">
                  <c:v>18004.5</c:v>
                </c:pt>
                <c:pt idx="180">
                  <c:v>18053.5</c:v>
                </c:pt>
                <c:pt idx="181">
                  <c:v>18181.5</c:v>
                </c:pt>
                <c:pt idx="182">
                  <c:v>18224</c:v>
                </c:pt>
                <c:pt idx="183">
                  <c:v>18325.5</c:v>
                </c:pt>
                <c:pt idx="184">
                  <c:v>18968.5</c:v>
                </c:pt>
                <c:pt idx="185">
                  <c:v>18972</c:v>
                </c:pt>
                <c:pt idx="186">
                  <c:v>19051</c:v>
                </c:pt>
                <c:pt idx="187">
                  <c:v>19175</c:v>
                </c:pt>
                <c:pt idx="188">
                  <c:v>19551.5</c:v>
                </c:pt>
                <c:pt idx="189">
                  <c:v>19969</c:v>
                </c:pt>
                <c:pt idx="190">
                  <c:v>20561.5</c:v>
                </c:pt>
                <c:pt idx="191">
                  <c:v>21365</c:v>
                </c:pt>
                <c:pt idx="192">
                  <c:v>21492.5</c:v>
                </c:pt>
                <c:pt idx="193">
                  <c:v>22781.5</c:v>
                </c:pt>
                <c:pt idx="194">
                  <c:v>22850</c:v>
                </c:pt>
                <c:pt idx="195">
                  <c:v>23690</c:v>
                </c:pt>
                <c:pt idx="196">
                  <c:v>24423.5</c:v>
                </c:pt>
                <c:pt idx="197">
                  <c:v>25426.5</c:v>
                </c:pt>
                <c:pt idx="198">
                  <c:v>26126</c:v>
                </c:pt>
                <c:pt idx="199">
                  <c:v>27584.5</c:v>
                </c:pt>
                <c:pt idx="200">
                  <c:v>28762</c:v>
                </c:pt>
                <c:pt idx="201">
                  <c:v>29338</c:v>
                </c:pt>
                <c:pt idx="202">
                  <c:v>30843.5</c:v>
                </c:pt>
                <c:pt idx="203">
                  <c:v>31026.5</c:v>
                </c:pt>
                <c:pt idx="204">
                  <c:v>31919</c:v>
                </c:pt>
                <c:pt idx="205">
                  <c:v>33338.5</c:v>
                </c:pt>
                <c:pt idx="206">
                  <c:v>33612.5</c:v>
                </c:pt>
                <c:pt idx="207">
                  <c:v>33613</c:v>
                </c:pt>
                <c:pt idx="208">
                  <c:v>33616.5</c:v>
                </c:pt>
                <c:pt idx="209">
                  <c:v>33616.5</c:v>
                </c:pt>
                <c:pt idx="210">
                  <c:v>33617</c:v>
                </c:pt>
                <c:pt idx="211">
                  <c:v>33617</c:v>
                </c:pt>
                <c:pt idx="212">
                  <c:v>34516.5</c:v>
                </c:pt>
                <c:pt idx="213">
                  <c:v>35741.5</c:v>
                </c:pt>
                <c:pt idx="214">
                  <c:v>35741.5</c:v>
                </c:pt>
                <c:pt idx="215">
                  <c:v>35800.5</c:v>
                </c:pt>
                <c:pt idx="216">
                  <c:v>35868</c:v>
                </c:pt>
                <c:pt idx="217">
                  <c:v>35868.5</c:v>
                </c:pt>
                <c:pt idx="218">
                  <c:v>35898.5</c:v>
                </c:pt>
                <c:pt idx="219">
                  <c:v>35898.5</c:v>
                </c:pt>
                <c:pt idx="220">
                  <c:v>35947.5</c:v>
                </c:pt>
                <c:pt idx="221">
                  <c:v>35947.5</c:v>
                </c:pt>
                <c:pt idx="222">
                  <c:v>35947.5</c:v>
                </c:pt>
                <c:pt idx="223">
                  <c:v>35948</c:v>
                </c:pt>
                <c:pt idx="224">
                  <c:v>35948</c:v>
                </c:pt>
                <c:pt idx="225">
                  <c:v>35948</c:v>
                </c:pt>
                <c:pt idx="226">
                  <c:v>36082.5</c:v>
                </c:pt>
                <c:pt idx="227">
                  <c:v>36082.5</c:v>
                </c:pt>
                <c:pt idx="228">
                  <c:v>36082.5</c:v>
                </c:pt>
                <c:pt idx="229">
                  <c:v>36111.5</c:v>
                </c:pt>
                <c:pt idx="230">
                  <c:v>36141.5</c:v>
                </c:pt>
                <c:pt idx="231">
                  <c:v>36141.5</c:v>
                </c:pt>
                <c:pt idx="232">
                  <c:v>36141.5</c:v>
                </c:pt>
                <c:pt idx="233">
                  <c:v>36141.5</c:v>
                </c:pt>
                <c:pt idx="234">
                  <c:v>36709</c:v>
                </c:pt>
                <c:pt idx="235">
                  <c:v>36954.5</c:v>
                </c:pt>
                <c:pt idx="236">
                  <c:v>36954.5</c:v>
                </c:pt>
                <c:pt idx="237">
                  <c:v>36977.5</c:v>
                </c:pt>
                <c:pt idx="238">
                  <c:v>37153</c:v>
                </c:pt>
                <c:pt idx="239">
                  <c:v>37177.5</c:v>
                </c:pt>
                <c:pt idx="240">
                  <c:v>37268.5</c:v>
                </c:pt>
                <c:pt idx="241">
                  <c:v>37269</c:v>
                </c:pt>
                <c:pt idx="242">
                  <c:v>37285</c:v>
                </c:pt>
                <c:pt idx="243">
                  <c:v>37321</c:v>
                </c:pt>
                <c:pt idx="244">
                  <c:v>37321.5</c:v>
                </c:pt>
                <c:pt idx="245">
                  <c:v>37987.5</c:v>
                </c:pt>
                <c:pt idx="246">
                  <c:v>38234.5</c:v>
                </c:pt>
                <c:pt idx="247">
                  <c:v>38439</c:v>
                </c:pt>
                <c:pt idx="248">
                  <c:v>38452.5</c:v>
                </c:pt>
                <c:pt idx="249">
                  <c:v>38465.5</c:v>
                </c:pt>
                <c:pt idx="250">
                  <c:v>39233</c:v>
                </c:pt>
                <c:pt idx="251">
                  <c:v>39246</c:v>
                </c:pt>
                <c:pt idx="252">
                  <c:v>39482</c:v>
                </c:pt>
                <c:pt idx="253">
                  <c:v>39502</c:v>
                </c:pt>
                <c:pt idx="254">
                  <c:v>39508</c:v>
                </c:pt>
                <c:pt idx="255">
                  <c:v>39613</c:v>
                </c:pt>
                <c:pt idx="256">
                  <c:v>40839</c:v>
                </c:pt>
                <c:pt idx="257">
                  <c:v>41973</c:v>
                </c:pt>
                <c:pt idx="258">
                  <c:v>41973.5</c:v>
                </c:pt>
                <c:pt idx="259">
                  <c:v>42137</c:v>
                </c:pt>
                <c:pt idx="260">
                  <c:v>42186.5</c:v>
                </c:pt>
                <c:pt idx="261">
                  <c:v>42186.5</c:v>
                </c:pt>
                <c:pt idx="262">
                  <c:v>42186.5</c:v>
                </c:pt>
                <c:pt idx="263">
                  <c:v>42186.5</c:v>
                </c:pt>
                <c:pt idx="264">
                  <c:v>42186.5</c:v>
                </c:pt>
                <c:pt idx="265">
                  <c:v>42186.5</c:v>
                </c:pt>
                <c:pt idx="266">
                  <c:v>42823</c:v>
                </c:pt>
                <c:pt idx="267">
                  <c:v>43073.5</c:v>
                </c:pt>
                <c:pt idx="268">
                  <c:v>43211.5</c:v>
                </c:pt>
                <c:pt idx="269">
                  <c:v>43212</c:v>
                </c:pt>
                <c:pt idx="270">
                  <c:v>43396</c:v>
                </c:pt>
                <c:pt idx="271">
                  <c:v>44213.5</c:v>
                </c:pt>
                <c:pt idx="272">
                  <c:v>44213.5</c:v>
                </c:pt>
                <c:pt idx="273">
                  <c:v>44213.5</c:v>
                </c:pt>
                <c:pt idx="274">
                  <c:v>44213.5</c:v>
                </c:pt>
                <c:pt idx="275">
                  <c:v>44213.5</c:v>
                </c:pt>
                <c:pt idx="276">
                  <c:v>44213.5</c:v>
                </c:pt>
                <c:pt idx="277">
                  <c:v>44446.5</c:v>
                </c:pt>
                <c:pt idx="278">
                  <c:v>44590</c:v>
                </c:pt>
                <c:pt idx="279">
                  <c:v>44711</c:v>
                </c:pt>
                <c:pt idx="280">
                  <c:v>45463.5</c:v>
                </c:pt>
                <c:pt idx="281">
                  <c:v>45484.5</c:v>
                </c:pt>
                <c:pt idx="282">
                  <c:v>45485</c:v>
                </c:pt>
                <c:pt idx="283">
                  <c:v>45485.5</c:v>
                </c:pt>
                <c:pt idx="284">
                  <c:v>45557</c:v>
                </c:pt>
                <c:pt idx="285">
                  <c:v>45583</c:v>
                </c:pt>
                <c:pt idx="286">
                  <c:v>46564</c:v>
                </c:pt>
                <c:pt idx="287">
                  <c:v>46786</c:v>
                </c:pt>
                <c:pt idx="288">
                  <c:v>46786</c:v>
                </c:pt>
                <c:pt idx="289">
                  <c:v>46786</c:v>
                </c:pt>
                <c:pt idx="290">
                  <c:v>46795</c:v>
                </c:pt>
                <c:pt idx="291">
                  <c:v>46872.5</c:v>
                </c:pt>
                <c:pt idx="292">
                  <c:v>46873</c:v>
                </c:pt>
                <c:pt idx="293">
                  <c:v>46897.5</c:v>
                </c:pt>
                <c:pt idx="294">
                  <c:v>46898</c:v>
                </c:pt>
                <c:pt idx="295">
                  <c:v>46898.5</c:v>
                </c:pt>
                <c:pt idx="296">
                  <c:v>47649</c:v>
                </c:pt>
                <c:pt idx="297">
                  <c:v>47842</c:v>
                </c:pt>
                <c:pt idx="298">
                  <c:v>47842.5</c:v>
                </c:pt>
                <c:pt idx="299">
                  <c:v>47842.5</c:v>
                </c:pt>
                <c:pt idx="300">
                  <c:v>47920</c:v>
                </c:pt>
                <c:pt idx="301">
                  <c:v>48042</c:v>
                </c:pt>
                <c:pt idx="302">
                  <c:v>48042.5</c:v>
                </c:pt>
                <c:pt idx="303">
                  <c:v>48048.5</c:v>
                </c:pt>
                <c:pt idx="304">
                  <c:v>48836</c:v>
                </c:pt>
                <c:pt idx="305">
                  <c:v>48944</c:v>
                </c:pt>
                <c:pt idx="306">
                  <c:v>49006</c:v>
                </c:pt>
                <c:pt idx="307">
                  <c:v>49006.5</c:v>
                </c:pt>
                <c:pt idx="308">
                  <c:v>50226.5</c:v>
                </c:pt>
                <c:pt idx="309">
                  <c:v>50206</c:v>
                </c:pt>
                <c:pt idx="310">
                  <c:v>50206.5</c:v>
                </c:pt>
                <c:pt idx="311">
                  <c:v>50235.5</c:v>
                </c:pt>
                <c:pt idx="312">
                  <c:v>50226</c:v>
                </c:pt>
                <c:pt idx="313">
                  <c:v>50236</c:v>
                </c:pt>
                <c:pt idx="314">
                  <c:v>50225.5</c:v>
                </c:pt>
                <c:pt idx="315">
                  <c:v>53665</c:v>
                </c:pt>
                <c:pt idx="316">
                  <c:v>53665</c:v>
                </c:pt>
                <c:pt idx="317">
                  <c:v>52708</c:v>
                </c:pt>
                <c:pt idx="318">
                  <c:v>56179.5</c:v>
                </c:pt>
                <c:pt idx="319">
                  <c:v>56180</c:v>
                </c:pt>
                <c:pt idx="320">
                  <c:v>57419</c:v>
                </c:pt>
                <c:pt idx="321">
                  <c:v>57419.5</c:v>
                </c:pt>
              </c:numCache>
            </c:numRef>
          </c:xVal>
          <c:yVal>
            <c:numRef>
              <c:f>Active!$H$21:$H$982</c:f>
              <c:numCache>
                <c:formatCode>0.0000</c:formatCode>
                <c:ptCount val="962"/>
                <c:pt idx="0" formatCode="General">
                  <c:v>4.1999999666586518E-4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38-48E6-82B4-3E297F91172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0.5</c:v>
                </c:pt>
                <c:pt idx="2">
                  <c:v>3.5</c:v>
                </c:pt>
                <c:pt idx="3">
                  <c:v>4</c:v>
                </c:pt>
                <c:pt idx="4">
                  <c:v>53</c:v>
                </c:pt>
                <c:pt idx="5">
                  <c:v>56.5</c:v>
                </c:pt>
                <c:pt idx="6">
                  <c:v>310.5</c:v>
                </c:pt>
                <c:pt idx="7">
                  <c:v>320</c:v>
                </c:pt>
                <c:pt idx="8">
                  <c:v>320.5</c:v>
                </c:pt>
                <c:pt idx="9">
                  <c:v>326.5</c:v>
                </c:pt>
                <c:pt idx="10">
                  <c:v>457.5</c:v>
                </c:pt>
                <c:pt idx="11">
                  <c:v>477.5</c:v>
                </c:pt>
                <c:pt idx="12">
                  <c:v>940.5</c:v>
                </c:pt>
                <c:pt idx="13">
                  <c:v>950.5</c:v>
                </c:pt>
                <c:pt idx="14">
                  <c:v>973</c:v>
                </c:pt>
                <c:pt idx="15">
                  <c:v>976.5</c:v>
                </c:pt>
                <c:pt idx="16">
                  <c:v>980</c:v>
                </c:pt>
                <c:pt idx="17">
                  <c:v>1022.5</c:v>
                </c:pt>
                <c:pt idx="18">
                  <c:v>1029</c:v>
                </c:pt>
                <c:pt idx="19">
                  <c:v>1032</c:v>
                </c:pt>
                <c:pt idx="20">
                  <c:v>1048.5</c:v>
                </c:pt>
                <c:pt idx="21">
                  <c:v>1068</c:v>
                </c:pt>
                <c:pt idx="22">
                  <c:v>1071.5</c:v>
                </c:pt>
                <c:pt idx="23">
                  <c:v>1120.5</c:v>
                </c:pt>
                <c:pt idx="24">
                  <c:v>1182.5</c:v>
                </c:pt>
                <c:pt idx="25">
                  <c:v>1268.5</c:v>
                </c:pt>
                <c:pt idx="26">
                  <c:v>1301</c:v>
                </c:pt>
                <c:pt idx="27">
                  <c:v>1375.5</c:v>
                </c:pt>
                <c:pt idx="28">
                  <c:v>1395</c:v>
                </c:pt>
                <c:pt idx="29">
                  <c:v>1398.5</c:v>
                </c:pt>
                <c:pt idx="30">
                  <c:v>1445</c:v>
                </c:pt>
                <c:pt idx="31">
                  <c:v>1481</c:v>
                </c:pt>
                <c:pt idx="32">
                  <c:v>1562.5</c:v>
                </c:pt>
                <c:pt idx="33">
                  <c:v>1621.5</c:v>
                </c:pt>
                <c:pt idx="34">
                  <c:v>4762.5</c:v>
                </c:pt>
                <c:pt idx="35">
                  <c:v>5792.5</c:v>
                </c:pt>
                <c:pt idx="36">
                  <c:v>5831.5</c:v>
                </c:pt>
                <c:pt idx="37">
                  <c:v>5832</c:v>
                </c:pt>
                <c:pt idx="38">
                  <c:v>5871</c:v>
                </c:pt>
                <c:pt idx="39">
                  <c:v>5871.5</c:v>
                </c:pt>
                <c:pt idx="40">
                  <c:v>5900</c:v>
                </c:pt>
                <c:pt idx="41">
                  <c:v>5900.5</c:v>
                </c:pt>
                <c:pt idx="42">
                  <c:v>5901</c:v>
                </c:pt>
                <c:pt idx="43">
                  <c:v>5995.5</c:v>
                </c:pt>
                <c:pt idx="44">
                  <c:v>5996</c:v>
                </c:pt>
                <c:pt idx="45">
                  <c:v>6002.5</c:v>
                </c:pt>
                <c:pt idx="46">
                  <c:v>6019</c:v>
                </c:pt>
                <c:pt idx="47">
                  <c:v>6025.5</c:v>
                </c:pt>
                <c:pt idx="48">
                  <c:v>6047.5</c:v>
                </c:pt>
                <c:pt idx="49">
                  <c:v>6050.5</c:v>
                </c:pt>
                <c:pt idx="50">
                  <c:v>6070.5</c:v>
                </c:pt>
                <c:pt idx="51">
                  <c:v>6071</c:v>
                </c:pt>
                <c:pt idx="52">
                  <c:v>6071.5</c:v>
                </c:pt>
                <c:pt idx="53">
                  <c:v>6267</c:v>
                </c:pt>
                <c:pt idx="54">
                  <c:v>6267.5</c:v>
                </c:pt>
                <c:pt idx="55">
                  <c:v>6268</c:v>
                </c:pt>
                <c:pt idx="56">
                  <c:v>6835</c:v>
                </c:pt>
                <c:pt idx="57">
                  <c:v>6848</c:v>
                </c:pt>
                <c:pt idx="58">
                  <c:v>6848.5</c:v>
                </c:pt>
                <c:pt idx="59">
                  <c:v>6894</c:v>
                </c:pt>
                <c:pt idx="60">
                  <c:v>6894.5</c:v>
                </c:pt>
                <c:pt idx="61">
                  <c:v>7021.5</c:v>
                </c:pt>
                <c:pt idx="62">
                  <c:v>7022</c:v>
                </c:pt>
                <c:pt idx="63">
                  <c:v>7035</c:v>
                </c:pt>
                <c:pt idx="64">
                  <c:v>7035.5</c:v>
                </c:pt>
                <c:pt idx="65">
                  <c:v>7058</c:v>
                </c:pt>
                <c:pt idx="66">
                  <c:v>7229</c:v>
                </c:pt>
                <c:pt idx="67">
                  <c:v>7588.5</c:v>
                </c:pt>
                <c:pt idx="68">
                  <c:v>7598.5</c:v>
                </c:pt>
                <c:pt idx="69">
                  <c:v>7848.5</c:v>
                </c:pt>
                <c:pt idx="70">
                  <c:v>8107</c:v>
                </c:pt>
                <c:pt idx="71">
                  <c:v>8107.5</c:v>
                </c:pt>
                <c:pt idx="72">
                  <c:v>8114</c:v>
                </c:pt>
                <c:pt idx="73">
                  <c:v>8123.5</c:v>
                </c:pt>
                <c:pt idx="74">
                  <c:v>8130.5</c:v>
                </c:pt>
                <c:pt idx="75">
                  <c:v>8238</c:v>
                </c:pt>
                <c:pt idx="76">
                  <c:v>8365.5</c:v>
                </c:pt>
                <c:pt idx="77">
                  <c:v>8375</c:v>
                </c:pt>
                <c:pt idx="78">
                  <c:v>8375.5</c:v>
                </c:pt>
                <c:pt idx="79">
                  <c:v>8490</c:v>
                </c:pt>
                <c:pt idx="80">
                  <c:v>8490.5</c:v>
                </c:pt>
                <c:pt idx="81">
                  <c:v>8491</c:v>
                </c:pt>
                <c:pt idx="82">
                  <c:v>8644</c:v>
                </c:pt>
                <c:pt idx="83">
                  <c:v>8696.5</c:v>
                </c:pt>
                <c:pt idx="84">
                  <c:v>8723</c:v>
                </c:pt>
                <c:pt idx="85">
                  <c:v>8729.5</c:v>
                </c:pt>
                <c:pt idx="86">
                  <c:v>8729.5</c:v>
                </c:pt>
                <c:pt idx="87">
                  <c:v>8729.5</c:v>
                </c:pt>
                <c:pt idx="88">
                  <c:v>8732.5</c:v>
                </c:pt>
                <c:pt idx="89">
                  <c:v>8746</c:v>
                </c:pt>
                <c:pt idx="90">
                  <c:v>8765.5</c:v>
                </c:pt>
                <c:pt idx="91">
                  <c:v>8801.5</c:v>
                </c:pt>
                <c:pt idx="92">
                  <c:v>8808</c:v>
                </c:pt>
                <c:pt idx="93">
                  <c:v>8831</c:v>
                </c:pt>
                <c:pt idx="94">
                  <c:v>8841</c:v>
                </c:pt>
                <c:pt idx="95">
                  <c:v>9110.5</c:v>
                </c:pt>
                <c:pt idx="96">
                  <c:v>9159.5</c:v>
                </c:pt>
                <c:pt idx="97">
                  <c:v>9284</c:v>
                </c:pt>
                <c:pt idx="98">
                  <c:v>9294</c:v>
                </c:pt>
                <c:pt idx="99">
                  <c:v>9294</c:v>
                </c:pt>
                <c:pt idx="100">
                  <c:v>9294</c:v>
                </c:pt>
                <c:pt idx="101">
                  <c:v>9409</c:v>
                </c:pt>
                <c:pt idx="102">
                  <c:v>9536</c:v>
                </c:pt>
                <c:pt idx="103">
                  <c:v>9549</c:v>
                </c:pt>
                <c:pt idx="104">
                  <c:v>9824.5</c:v>
                </c:pt>
                <c:pt idx="105">
                  <c:v>9828</c:v>
                </c:pt>
                <c:pt idx="106">
                  <c:v>9860.5</c:v>
                </c:pt>
                <c:pt idx="107">
                  <c:v>9864</c:v>
                </c:pt>
                <c:pt idx="108">
                  <c:v>9864</c:v>
                </c:pt>
                <c:pt idx="109">
                  <c:v>9864</c:v>
                </c:pt>
                <c:pt idx="110">
                  <c:v>9864</c:v>
                </c:pt>
                <c:pt idx="111">
                  <c:v>9926</c:v>
                </c:pt>
                <c:pt idx="112">
                  <c:v>10113</c:v>
                </c:pt>
                <c:pt idx="113">
                  <c:v>10245</c:v>
                </c:pt>
                <c:pt idx="114">
                  <c:v>10487.5</c:v>
                </c:pt>
                <c:pt idx="115">
                  <c:v>10592.5</c:v>
                </c:pt>
                <c:pt idx="116">
                  <c:v>10595.5</c:v>
                </c:pt>
                <c:pt idx="117">
                  <c:v>10595.5</c:v>
                </c:pt>
                <c:pt idx="118">
                  <c:v>10755.5</c:v>
                </c:pt>
                <c:pt idx="119">
                  <c:v>10758.5</c:v>
                </c:pt>
                <c:pt idx="120">
                  <c:v>10923</c:v>
                </c:pt>
                <c:pt idx="121">
                  <c:v>11004.5</c:v>
                </c:pt>
                <c:pt idx="122">
                  <c:v>11005</c:v>
                </c:pt>
                <c:pt idx="123">
                  <c:v>11644.5</c:v>
                </c:pt>
                <c:pt idx="124">
                  <c:v>11707</c:v>
                </c:pt>
                <c:pt idx="125">
                  <c:v>11707</c:v>
                </c:pt>
                <c:pt idx="126">
                  <c:v>11710.5</c:v>
                </c:pt>
                <c:pt idx="127">
                  <c:v>11864</c:v>
                </c:pt>
                <c:pt idx="128">
                  <c:v>11880</c:v>
                </c:pt>
                <c:pt idx="129">
                  <c:v>11880.5</c:v>
                </c:pt>
                <c:pt idx="130">
                  <c:v>12112.5</c:v>
                </c:pt>
                <c:pt idx="131">
                  <c:v>12342</c:v>
                </c:pt>
                <c:pt idx="132">
                  <c:v>12457</c:v>
                </c:pt>
                <c:pt idx="133">
                  <c:v>12851</c:v>
                </c:pt>
                <c:pt idx="134">
                  <c:v>12978.5</c:v>
                </c:pt>
                <c:pt idx="135">
                  <c:v>13029.5</c:v>
                </c:pt>
                <c:pt idx="136">
                  <c:v>13029.5</c:v>
                </c:pt>
                <c:pt idx="137">
                  <c:v>13032.5</c:v>
                </c:pt>
                <c:pt idx="138">
                  <c:v>13032.5</c:v>
                </c:pt>
                <c:pt idx="139">
                  <c:v>13047.5</c:v>
                </c:pt>
                <c:pt idx="140">
                  <c:v>13141</c:v>
                </c:pt>
                <c:pt idx="141">
                  <c:v>13141</c:v>
                </c:pt>
                <c:pt idx="142">
                  <c:v>13141</c:v>
                </c:pt>
                <c:pt idx="143">
                  <c:v>13142.5</c:v>
                </c:pt>
                <c:pt idx="144">
                  <c:v>13143.5</c:v>
                </c:pt>
                <c:pt idx="145">
                  <c:v>13143.5</c:v>
                </c:pt>
                <c:pt idx="146">
                  <c:v>13144</c:v>
                </c:pt>
                <c:pt idx="147">
                  <c:v>13144</c:v>
                </c:pt>
                <c:pt idx="148">
                  <c:v>13146.5</c:v>
                </c:pt>
                <c:pt idx="149">
                  <c:v>13146.5</c:v>
                </c:pt>
                <c:pt idx="150">
                  <c:v>13146.5</c:v>
                </c:pt>
                <c:pt idx="151">
                  <c:v>13147</c:v>
                </c:pt>
                <c:pt idx="152">
                  <c:v>13147</c:v>
                </c:pt>
                <c:pt idx="153">
                  <c:v>13215.5</c:v>
                </c:pt>
                <c:pt idx="154">
                  <c:v>13215.5</c:v>
                </c:pt>
                <c:pt idx="155">
                  <c:v>13218.5</c:v>
                </c:pt>
                <c:pt idx="156">
                  <c:v>13218.5</c:v>
                </c:pt>
                <c:pt idx="157">
                  <c:v>13222</c:v>
                </c:pt>
                <c:pt idx="158">
                  <c:v>13222</c:v>
                </c:pt>
                <c:pt idx="159">
                  <c:v>13231.5</c:v>
                </c:pt>
                <c:pt idx="160">
                  <c:v>13235</c:v>
                </c:pt>
                <c:pt idx="161">
                  <c:v>13235</c:v>
                </c:pt>
                <c:pt idx="162">
                  <c:v>13241.5</c:v>
                </c:pt>
                <c:pt idx="163">
                  <c:v>13241.5</c:v>
                </c:pt>
                <c:pt idx="164">
                  <c:v>13286.5</c:v>
                </c:pt>
                <c:pt idx="165">
                  <c:v>13342.5</c:v>
                </c:pt>
                <c:pt idx="166">
                  <c:v>14758.5</c:v>
                </c:pt>
                <c:pt idx="167">
                  <c:v>15499.5</c:v>
                </c:pt>
                <c:pt idx="168">
                  <c:v>16428</c:v>
                </c:pt>
                <c:pt idx="169">
                  <c:v>16575.5</c:v>
                </c:pt>
                <c:pt idx="170">
                  <c:v>16628</c:v>
                </c:pt>
                <c:pt idx="171">
                  <c:v>16667</c:v>
                </c:pt>
                <c:pt idx="172">
                  <c:v>16687</c:v>
                </c:pt>
                <c:pt idx="173">
                  <c:v>16782</c:v>
                </c:pt>
                <c:pt idx="174">
                  <c:v>16820.5</c:v>
                </c:pt>
                <c:pt idx="175">
                  <c:v>17027</c:v>
                </c:pt>
                <c:pt idx="176">
                  <c:v>17142</c:v>
                </c:pt>
                <c:pt idx="177">
                  <c:v>17526.5</c:v>
                </c:pt>
                <c:pt idx="178">
                  <c:v>17948.5</c:v>
                </c:pt>
                <c:pt idx="179">
                  <c:v>18004.5</c:v>
                </c:pt>
                <c:pt idx="180">
                  <c:v>18053.5</c:v>
                </c:pt>
                <c:pt idx="181">
                  <c:v>18181.5</c:v>
                </c:pt>
                <c:pt idx="182">
                  <c:v>18224</c:v>
                </c:pt>
                <c:pt idx="183">
                  <c:v>18325.5</c:v>
                </c:pt>
                <c:pt idx="184">
                  <c:v>18968.5</c:v>
                </c:pt>
                <c:pt idx="185">
                  <c:v>18972</c:v>
                </c:pt>
                <c:pt idx="186">
                  <c:v>19051</c:v>
                </c:pt>
                <c:pt idx="187">
                  <c:v>19175</c:v>
                </c:pt>
                <c:pt idx="188">
                  <c:v>19551.5</c:v>
                </c:pt>
                <c:pt idx="189">
                  <c:v>19969</c:v>
                </c:pt>
                <c:pt idx="190">
                  <c:v>20561.5</c:v>
                </c:pt>
                <c:pt idx="191">
                  <c:v>21365</c:v>
                </c:pt>
                <c:pt idx="192">
                  <c:v>21492.5</c:v>
                </c:pt>
                <c:pt idx="193">
                  <c:v>22781.5</c:v>
                </c:pt>
                <c:pt idx="194">
                  <c:v>22850</c:v>
                </c:pt>
                <c:pt idx="195">
                  <c:v>23690</c:v>
                </c:pt>
                <c:pt idx="196">
                  <c:v>24423.5</c:v>
                </c:pt>
                <c:pt idx="197">
                  <c:v>25426.5</c:v>
                </c:pt>
                <c:pt idx="198">
                  <c:v>26126</c:v>
                </c:pt>
                <c:pt idx="199">
                  <c:v>27584.5</c:v>
                </c:pt>
                <c:pt idx="200">
                  <c:v>28762</c:v>
                </c:pt>
                <c:pt idx="201">
                  <c:v>29338</c:v>
                </c:pt>
                <c:pt idx="202">
                  <c:v>30843.5</c:v>
                </c:pt>
                <c:pt idx="203">
                  <c:v>31026.5</c:v>
                </c:pt>
                <c:pt idx="204">
                  <c:v>31919</c:v>
                </c:pt>
                <c:pt idx="205">
                  <c:v>33338.5</c:v>
                </c:pt>
                <c:pt idx="206">
                  <c:v>33612.5</c:v>
                </c:pt>
                <c:pt idx="207">
                  <c:v>33613</c:v>
                </c:pt>
                <c:pt idx="208">
                  <c:v>33616.5</c:v>
                </c:pt>
                <c:pt idx="209">
                  <c:v>33616.5</c:v>
                </c:pt>
                <c:pt idx="210">
                  <c:v>33617</c:v>
                </c:pt>
                <c:pt idx="211">
                  <c:v>33617</c:v>
                </c:pt>
                <c:pt idx="212">
                  <c:v>34516.5</c:v>
                </c:pt>
                <c:pt idx="213">
                  <c:v>35741.5</c:v>
                </c:pt>
                <c:pt idx="214">
                  <c:v>35741.5</c:v>
                </c:pt>
                <c:pt idx="215">
                  <c:v>35800.5</c:v>
                </c:pt>
                <c:pt idx="216">
                  <c:v>35868</c:v>
                </c:pt>
                <c:pt idx="217">
                  <c:v>35868.5</c:v>
                </c:pt>
                <c:pt idx="218">
                  <c:v>35898.5</c:v>
                </c:pt>
                <c:pt idx="219">
                  <c:v>35898.5</c:v>
                </c:pt>
                <c:pt idx="220">
                  <c:v>35947.5</c:v>
                </c:pt>
                <c:pt idx="221">
                  <c:v>35947.5</c:v>
                </c:pt>
                <c:pt idx="222">
                  <c:v>35947.5</c:v>
                </c:pt>
                <c:pt idx="223">
                  <c:v>35948</c:v>
                </c:pt>
                <c:pt idx="224">
                  <c:v>35948</c:v>
                </c:pt>
                <c:pt idx="225">
                  <c:v>35948</c:v>
                </c:pt>
                <c:pt idx="226">
                  <c:v>36082.5</c:v>
                </c:pt>
                <c:pt idx="227">
                  <c:v>36082.5</c:v>
                </c:pt>
                <c:pt idx="228">
                  <c:v>36082.5</c:v>
                </c:pt>
                <c:pt idx="229">
                  <c:v>36111.5</c:v>
                </c:pt>
                <c:pt idx="230">
                  <c:v>36141.5</c:v>
                </c:pt>
                <c:pt idx="231">
                  <c:v>36141.5</c:v>
                </c:pt>
                <c:pt idx="232">
                  <c:v>36141.5</c:v>
                </c:pt>
                <c:pt idx="233">
                  <c:v>36141.5</c:v>
                </c:pt>
                <c:pt idx="234">
                  <c:v>36709</c:v>
                </c:pt>
                <c:pt idx="235">
                  <c:v>36954.5</c:v>
                </c:pt>
                <c:pt idx="236">
                  <c:v>36954.5</c:v>
                </c:pt>
                <c:pt idx="237">
                  <c:v>36977.5</c:v>
                </c:pt>
                <c:pt idx="238">
                  <c:v>37153</c:v>
                </c:pt>
                <c:pt idx="239">
                  <c:v>37177.5</c:v>
                </c:pt>
                <c:pt idx="240">
                  <c:v>37268.5</c:v>
                </c:pt>
                <c:pt idx="241">
                  <c:v>37269</c:v>
                </c:pt>
                <c:pt idx="242">
                  <c:v>37285</c:v>
                </c:pt>
                <c:pt idx="243">
                  <c:v>37321</c:v>
                </c:pt>
                <c:pt idx="244">
                  <c:v>37321.5</c:v>
                </c:pt>
                <c:pt idx="245">
                  <c:v>37987.5</c:v>
                </c:pt>
                <c:pt idx="246">
                  <c:v>38234.5</c:v>
                </c:pt>
                <c:pt idx="247">
                  <c:v>38439</c:v>
                </c:pt>
                <c:pt idx="248">
                  <c:v>38452.5</c:v>
                </c:pt>
                <c:pt idx="249">
                  <c:v>38465.5</c:v>
                </c:pt>
                <c:pt idx="250">
                  <c:v>39233</c:v>
                </c:pt>
                <c:pt idx="251">
                  <c:v>39246</c:v>
                </c:pt>
                <c:pt idx="252">
                  <c:v>39482</c:v>
                </c:pt>
                <c:pt idx="253">
                  <c:v>39502</c:v>
                </c:pt>
                <c:pt idx="254">
                  <c:v>39508</c:v>
                </c:pt>
                <c:pt idx="255">
                  <c:v>39613</c:v>
                </c:pt>
                <c:pt idx="256">
                  <c:v>40839</c:v>
                </c:pt>
                <c:pt idx="257">
                  <c:v>41973</c:v>
                </c:pt>
                <c:pt idx="258">
                  <c:v>41973.5</c:v>
                </c:pt>
                <c:pt idx="259">
                  <c:v>42137</c:v>
                </c:pt>
                <c:pt idx="260">
                  <c:v>42186.5</c:v>
                </c:pt>
                <c:pt idx="261">
                  <c:v>42186.5</c:v>
                </c:pt>
                <c:pt idx="262">
                  <c:v>42186.5</c:v>
                </c:pt>
                <c:pt idx="263">
                  <c:v>42186.5</c:v>
                </c:pt>
                <c:pt idx="264">
                  <c:v>42186.5</c:v>
                </c:pt>
                <c:pt idx="265">
                  <c:v>42186.5</c:v>
                </c:pt>
                <c:pt idx="266">
                  <c:v>42823</c:v>
                </c:pt>
                <c:pt idx="267">
                  <c:v>43073.5</c:v>
                </c:pt>
                <c:pt idx="268">
                  <c:v>43211.5</c:v>
                </c:pt>
                <c:pt idx="269">
                  <c:v>43212</c:v>
                </c:pt>
                <c:pt idx="270">
                  <c:v>43396</c:v>
                </c:pt>
                <c:pt idx="271">
                  <c:v>44213.5</c:v>
                </c:pt>
                <c:pt idx="272">
                  <c:v>44213.5</c:v>
                </c:pt>
                <c:pt idx="273">
                  <c:v>44213.5</c:v>
                </c:pt>
                <c:pt idx="274">
                  <c:v>44213.5</c:v>
                </c:pt>
                <c:pt idx="275">
                  <c:v>44213.5</c:v>
                </c:pt>
                <c:pt idx="276">
                  <c:v>44213.5</c:v>
                </c:pt>
                <c:pt idx="277">
                  <c:v>44446.5</c:v>
                </c:pt>
                <c:pt idx="278">
                  <c:v>44590</c:v>
                </c:pt>
                <c:pt idx="279">
                  <c:v>44711</c:v>
                </c:pt>
                <c:pt idx="280">
                  <c:v>45463.5</c:v>
                </c:pt>
                <c:pt idx="281">
                  <c:v>45484.5</c:v>
                </c:pt>
                <c:pt idx="282">
                  <c:v>45485</c:v>
                </c:pt>
                <c:pt idx="283">
                  <c:v>45485.5</c:v>
                </c:pt>
                <c:pt idx="284">
                  <c:v>45557</c:v>
                </c:pt>
                <c:pt idx="285">
                  <c:v>45583</c:v>
                </c:pt>
                <c:pt idx="286">
                  <c:v>46564</c:v>
                </c:pt>
                <c:pt idx="287">
                  <c:v>46786</c:v>
                </c:pt>
                <c:pt idx="288">
                  <c:v>46786</c:v>
                </c:pt>
                <c:pt idx="289">
                  <c:v>46786</c:v>
                </c:pt>
                <c:pt idx="290">
                  <c:v>46795</c:v>
                </c:pt>
                <c:pt idx="291">
                  <c:v>46872.5</c:v>
                </c:pt>
                <c:pt idx="292">
                  <c:v>46873</c:v>
                </c:pt>
                <c:pt idx="293">
                  <c:v>46897.5</c:v>
                </c:pt>
                <c:pt idx="294">
                  <c:v>46898</c:v>
                </c:pt>
                <c:pt idx="295">
                  <c:v>46898.5</c:v>
                </c:pt>
                <c:pt idx="296">
                  <c:v>47649</c:v>
                </c:pt>
                <c:pt idx="297">
                  <c:v>47842</c:v>
                </c:pt>
                <c:pt idx="298">
                  <c:v>47842.5</c:v>
                </c:pt>
                <c:pt idx="299">
                  <c:v>47842.5</c:v>
                </c:pt>
                <c:pt idx="300">
                  <c:v>47920</c:v>
                </c:pt>
                <c:pt idx="301">
                  <c:v>48042</c:v>
                </c:pt>
                <c:pt idx="302">
                  <c:v>48042.5</c:v>
                </c:pt>
                <c:pt idx="303">
                  <c:v>48048.5</c:v>
                </c:pt>
                <c:pt idx="304">
                  <c:v>48836</c:v>
                </c:pt>
                <c:pt idx="305">
                  <c:v>48944</c:v>
                </c:pt>
                <c:pt idx="306">
                  <c:v>49006</c:v>
                </c:pt>
                <c:pt idx="307">
                  <c:v>49006.5</c:v>
                </c:pt>
                <c:pt idx="308">
                  <c:v>50226.5</c:v>
                </c:pt>
                <c:pt idx="309">
                  <c:v>50206</c:v>
                </c:pt>
                <c:pt idx="310">
                  <c:v>50206.5</c:v>
                </c:pt>
                <c:pt idx="311">
                  <c:v>50235.5</c:v>
                </c:pt>
                <c:pt idx="312">
                  <c:v>50226</c:v>
                </c:pt>
                <c:pt idx="313">
                  <c:v>50236</c:v>
                </c:pt>
                <c:pt idx="314">
                  <c:v>50225.5</c:v>
                </c:pt>
                <c:pt idx="315">
                  <c:v>53665</c:v>
                </c:pt>
                <c:pt idx="316">
                  <c:v>53665</c:v>
                </c:pt>
                <c:pt idx="317">
                  <c:v>52708</c:v>
                </c:pt>
                <c:pt idx="318">
                  <c:v>56179.5</c:v>
                </c:pt>
                <c:pt idx="319">
                  <c:v>56180</c:v>
                </c:pt>
                <c:pt idx="320">
                  <c:v>57419</c:v>
                </c:pt>
                <c:pt idx="321">
                  <c:v>57419.5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7">
                  <c:v>-5.2601015486288816E-3</c:v>
                </c:pt>
                <c:pt idx="8">
                  <c:v>-3.7689767050324008E-3</c:v>
                </c:pt>
                <c:pt idx="9">
                  <c:v>2.1245213938527741E-3</c:v>
                </c:pt>
                <c:pt idx="11">
                  <c:v>-7.5557765303528868E-3</c:v>
                </c:pt>
                <c:pt idx="13">
                  <c:v>1.0483233709237538E-3</c:v>
                </c:pt>
                <c:pt idx="14">
                  <c:v>1.0148941233637743E-2</c:v>
                </c:pt>
                <c:pt idx="15">
                  <c:v>9.5868151183822192E-3</c:v>
                </c:pt>
                <c:pt idx="16">
                  <c:v>1.0246890087728389E-3</c:v>
                </c:pt>
                <c:pt idx="18">
                  <c:v>-8.4507653809851035E-4</c:v>
                </c:pt>
                <c:pt idx="19">
                  <c:v>1.1016725111403503E-3</c:v>
                </c:pt>
                <c:pt idx="20">
                  <c:v>-2.6912077300949022E-3</c:v>
                </c:pt>
                <c:pt idx="21">
                  <c:v>-5.5373389186570421E-3</c:v>
                </c:pt>
                <c:pt idx="23">
                  <c:v>-5.9692305658245459E-3</c:v>
                </c:pt>
                <c:pt idx="24">
                  <c:v>1.0930249758530408E-2</c:v>
                </c:pt>
                <c:pt idx="26" formatCode="0.00000">
                  <c:v>2.83268371495069E-2</c:v>
                </c:pt>
                <c:pt idx="27">
                  <c:v>1.5044385072542354E-3</c:v>
                </c:pt>
                <c:pt idx="32">
                  <c:v>-7.814870827132836E-3</c:v>
                </c:pt>
                <c:pt idx="33">
                  <c:v>5.1378604475758038E-3</c:v>
                </c:pt>
                <c:pt idx="35">
                  <c:v>8.101286854071077E-3</c:v>
                </c:pt>
                <c:pt idx="36">
                  <c:v>6.4090244777617045E-3</c:v>
                </c:pt>
                <c:pt idx="37">
                  <c:v>4.9001493243849836E-3</c:v>
                </c:pt>
                <c:pt idx="38">
                  <c:v>3.2078869480756111E-3</c:v>
                </c:pt>
                <c:pt idx="39">
                  <c:v>-3.3009882099577226E-3</c:v>
                </c:pt>
                <c:pt idx="40">
                  <c:v>6.6931277397088706E-3</c:v>
                </c:pt>
                <c:pt idx="41">
                  <c:v>4.1842525824904442E-3</c:v>
                </c:pt>
                <c:pt idx="42">
                  <c:v>4.6753774222452193E-3</c:v>
                </c:pt>
                <c:pt idx="43">
                  <c:v>1.3497972446202766E-2</c:v>
                </c:pt>
                <c:pt idx="44">
                  <c:v>5.9890972843277268E-3</c:v>
                </c:pt>
                <c:pt idx="45">
                  <c:v>-2.6262797764502466E-3</c:v>
                </c:pt>
                <c:pt idx="46">
                  <c:v>1.5808399839443155E-3</c:v>
                </c:pt>
                <c:pt idx="47">
                  <c:v>-3.4537079045549035E-5</c:v>
                </c:pt>
                <c:pt idx="48">
                  <c:v>-2.4250440619653091E-3</c:v>
                </c:pt>
                <c:pt idx="49">
                  <c:v>7.521704988903366E-3</c:v>
                </c:pt>
                <c:pt idx="50">
                  <c:v>3.1666986396885477E-3</c:v>
                </c:pt>
                <c:pt idx="51">
                  <c:v>2.6578234828775749E-3</c:v>
                </c:pt>
                <c:pt idx="52">
                  <c:v>-1.8510516747483052E-3</c:v>
                </c:pt>
                <c:pt idx="53">
                  <c:v>1.0178761280258186E-2</c:v>
                </c:pt>
                <c:pt idx="54">
                  <c:v>6.6988612525165081E-4</c:v>
                </c:pt>
                <c:pt idx="55">
                  <c:v>2.1610109688481316E-3</c:v>
                </c:pt>
                <c:pt idx="56">
                  <c:v>6.0965810480411164E-3</c:v>
                </c:pt>
                <c:pt idx="57">
                  <c:v>5.8658269190345891E-3</c:v>
                </c:pt>
                <c:pt idx="58">
                  <c:v>5.3569517622236162E-3</c:v>
                </c:pt>
                <c:pt idx="59">
                  <c:v>4.9312322516925633E-5</c:v>
                </c:pt>
                <c:pt idx="60">
                  <c:v>-4.5956283429404721E-4</c:v>
                </c:pt>
                <c:pt idx="61">
                  <c:v>4.2861468609771691E-3</c:v>
                </c:pt>
                <c:pt idx="62">
                  <c:v>3.7772717041661963E-3</c:v>
                </c:pt>
                <c:pt idx="64">
                  <c:v>8.0376424157293513E-3</c:v>
                </c:pt>
                <c:pt idx="65">
                  <c:v>4.1382602794328704E-3</c:v>
                </c:pt>
                <c:pt idx="66">
                  <c:v>-1.8970439850818366E-3</c:v>
                </c:pt>
                <c:pt idx="67">
                  <c:v>2.2217169316718355E-3</c:v>
                </c:pt>
                <c:pt idx="68">
                  <c:v>3.0442137576756068E-3</c:v>
                </c:pt>
                <c:pt idx="69">
                  <c:v>-2.393365568423178E-3</c:v>
                </c:pt>
                <c:pt idx="71">
                  <c:v>7.0093022368382663E-3</c:v>
                </c:pt>
                <c:pt idx="72">
                  <c:v>6.3939251776901074E-3</c:v>
                </c:pt>
                <c:pt idx="73">
                  <c:v>-1.2747028449666686E-3</c:v>
                </c:pt>
                <c:pt idx="74">
                  <c:v>6.0104494332335889E-4</c:v>
                </c:pt>
                <c:pt idx="75">
                  <c:v>-2.807114171446301E-3</c:v>
                </c:pt>
                <c:pt idx="76">
                  <c:v>4.4297203639871441E-3</c:v>
                </c:pt>
                <c:pt idx="77">
                  <c:v>7.6109234942123294E-4</c:v>
                </c:pt>
                <c:pt idx="78">
                  <c:v>7.252217190398369E-3</c:v>
                </c:pt>
                <c:pt idx="80">
                  <c:v>7.2109307002392597E-3</c:v>
                </c:pt>
                <c:pt idx="81">
                  <c:v>8.7020555365597829E-3</c:v>
                </c:pt>
                <c:pt idx="83">
                  <c:v>3.5543653357308358E-3</c:v>
                </c:pt>
                <c:pt idx="84">
                  <c:v>1.5839819243410602E-3</c:v>
                </c:pt>
                <c:pt idx="85">
                  <c:v>9.6860485791694373E-4</c:v>
                </c:pt>
                <c:pt idx="86">
                  <c:v>9.6860485791694373E-4</c:v>
                </c:pt>
                <c:pt idx="87" formatCode="0.00000">
                  <c:v>1.0686048626666889E-3</c:v>
                </c:pt>
                <c:pt idx="88">
                  <c:v>3.91535391099751E-3</c:v>
                </c:pt>
                <c:pt idx="89">
                  <c:v>-1.8242753794766031E-3</c:v>
                </c:pt>
                <c:pt idx="90">
                  <c:v>2.3295934370253235E-3</c:v>
                </c:pt>
                <c:pt idx="92">
                  <c:v>2.0752049458678812E-3</c:v>
                </c:pt>
                <c:pt idx="94">
                  <c:v>4.489444472710602E-3</c:v>
                </c:pt>
                <c:pt idx="95">
                  <c:v>2.2057339592720382E-3</c:v>
                </c:pt>
                <c:pt idx="96">
                  <c:v>1.1335968411003705E-2</c:v>
                </c:pt>
                <c:pt idx="98">
                  <c:v>-1.5514492770307697E-3</c:v>
                </c:pt>
                <c:pt idx="99">
                  <c:v>-5.5144927318906412E-4</c:v>
                </c:pt>
                <c:pt idx="100">
                  <c:v>3.4485507276258431E-3</c:v>
                </c:pt>
                <c:pt idx="101">
                  <c:v>8.4072642275714315E-3</c:v>
                </c:pt>
                <c:pt idx="102">
                  <c:v>1.2152973933552857E-2</c:v>
                </c:pt>
                <c:pt idx="103">
                  <c:v>6.9222198071656749E-3</c:v>
                </c:pt>
                <c:pt idx="104">
                  <c:v>3.5320073802722618E-3</c:v>
                </c:pt>
                <c:pt idx="106">
                  <c:v>-1.0700404527597129E-4</c:v>
                </c:pt>
                <c:pt idx="107">
                  <c:v>3.3308698475593701E-3</c:v>
                </c:pt>
                <c:pt idx="108">
                  <c:v>4.3308698514010757E-3</c:v>
                </c:pt>
                <c:pt idx="109">
                  <c:v>5.3308698479668237E-3</c:v>
                </c:pt>
                <c:pt idx="110">
                  <c:v>6.3308698518085293E-3</c:v>
                </c:pt>
                <c:pt idx="111">
                  <c:v>3.2303501720889471E-3</c:v>
                </c:pt>
                <c:pt idx="112">
                  <c:v>1.0911040830251295E-2</c:v>
                </c:pt>
                <c:pt idx="113">
                  <c:v>2.5679989412310533E-3</c:v>
                </c:pt>
                <c:pt idx="114">
                  <c:v>2.7635469959932379E-3</c:v>
                </c:pt>
                <c:pt idx="115">
                  <c:v>1.2899763671157416E-2</c:v>
                </c:pt>
                <c:pt idx="116">
                  <c:v>6.8465127187664621E-3</c:v>
                </c:pt>
                <c:pt idx="117">
                  <c:v>1.1846512716147117E-2</c:v>
                </c:pt>
                <c:pt idx="118">
                  <c:v>9.0064619507757016E-3</c:v>
                </c:pt>
                <c:pt idx="119">
                  <c:v>1.3953210996987764E-2</c:v>
                </c:pt>
                <c:pt idx="121">
                  <c:v>1.2586632932652719E-2</c:v>
                </c:pt>
                <c:pt idx="122">
                  <c:v>1.4077757768973242E-2</c:v>
                </c:pt>
                <c:pt idx="123">
                  <c:v>4.2264298463123851E-3</c:v>
                </c:pt>
                <c:pt idx="124">
                  <c:v>9.6170350079773925E-3</c:v>
                </c:pt>
                <c:pt idx="125">
                  <c:v>1.1617035008384846E-2</c:v>
                </c:pt>
                <c:pt idx="126">
                  <c:v>7.054908899590373E-3</c:v>
                </c:pt>
                <c:pt idx="127">
                  <c:v>1.7830235185101628E-2</c:v>
                </c:pt>
                <c:pt idx="128">
                  <c:v>6.5462301063234918E-3</c:v>
                </c:pt>
                <c:pt idx="129">
                  <c:v>1.1037354946893174E-2</c:v>
                </c:pt>
                <c:pt idx="130">
                  <c:v>4.9192813312401995E-3</c:v>
                </c:pt>
                <c:pt idx="131">
                  <c:v>1.1345583501679357E-2</c:v>
                </c:pt>
                <c:pt idx="132">
                  <c:v>6.304297006863635E-3</c:v>
                </c:pt>
                <c:pt idx="133">
                  <c:v>9.3106719796196558E-3</c:v>
                </c:pt>
                <c:pt idx="139">
                  <c:v>6.3227346254279837E-3</c:v>
                </c:pt>
                <c:pt idx="143">
                  <c:v>1.6364544790121727E-3</c:v>
                </c:pt>
                <c:pt idx="164">
                  <c:v>1.1080408781708684E-2</c:v>
                </c:pt>
                <c:pt idx="165">
                  <c:v>8.0863910116022453E-3</c:v>
                </c:pt>
                <c:pt idx="166">
                  <c:v>9.5194167806766927E-4</c:v>
                </c:pt>
                <c:pt idx="167">
                  <c:v>9.798956525628455E-3</c:v>
                </c:pt>
                <c:pt idx="168">
                  <c:v>1.081778688239865E-2</c:v>
                </c:pt>
                <c:pt idx="169">
                  <c:v>1.4699615087010898E-2</c:v>
                </c:pt>
                <c:pt idx="170">
                  <c:v>1.2267723424884025E-2</c:v>
                </c:pt>
                <c:pt idx="171">
                  <c:v>1.6575461049797013E-2</c:v>
                </c:pt>
                <c:pt idx="172">
                  <c:v>7.2204547032015398E-3</c:v>
                </c:pt>
                <c:pt idx="173" formatCode="0.00000">
                  <c:v>2.5341745495097712E-3</c:v>
                </c:pt>
                <c:pt idx="174" formatCode="0.00000">
                  <c:v>1.0350787335482892E-2</c:v>
                </c:pt>
                <c:pt idx="175" formatCode="0.00000">
                  <c:v>5.1853468103217892E-3</c:v>
                </c:pt>
                <c:pt idx="177" formatCode="0.00000">
                  <c:v>8.8190633032354526E-3</c:v>
                </c:pt>
                <c:pt idx="178" formatCode="0.00000">
                  <c:v>1.3328429391549435E-2</c:v>
                </c:pt>
                <c:pt idx="180" formatCode="0.00000">
                  <c:v>1.446464606851805E-2</c:v>
                </c:pt>
                <c:pt idx="182" formatCode="0.00000">
                  <c:v>1.5938216965878382E-2</c:v>
                </c:pt>
                <c:pt idx="183" formatCode="0.00000">
                  <c:v>1.4636559753853362E-2</c:v>
                </c:pt>
                <c:pt idx="186" formatCode="0.00000">
                  <c:v>1.1258704529609531E-2</c:v>
                </c:pt>
                <c:pt idx="187" formatCode="0.00000">
                  <c:v>9.0576651855371892E-3</c:v>
                </c:pt>
                <c:pt idx="188" formatCode="0.00000">
                  <c:v>1.1874670708493795E-2</c:v>
                </c:pt>
                <c:pt idx="189" formatCode="0.00000">
                  <c:v>1.1963913217186928E-2</c:v>
                </c:pt>
                <c:pt idx="190" formatCode="0.00000">
                  <c:v>1.6946850206295494E-2</c:v>
                </c:pt>
                <c:pt idx="191" formatCode="0.00000">
                  <c:v>1.2184470229840372E-2</c:v>
                </c:pt>
                <c:pt idx="192" formatCode="0.00000">
                  <c:v>7.4213047701050527E-3</c:v>
                </c:pt>
                <c:pt idx="194" formatCode="0.00000">
                  <c:v>8.8252489877049811E-3</c:v>
                </c:pt>
                <c:pt idx="195" formatCode="0.00000">
                  <c:v>1.0914982434769627E-2</c:v>
                </c:pt>
                <c:pt idx="196" formatCode="0.00000">
                  <c:v>6.3951246775104664E-3</c:v>
                </c:pt>
                <c:pt idx="197" formatCode="0.00000">
                  <c:v>1.2591556391271297E-2</c:v>
                </c:pt>
                <c:pt idx="198" formatCode="0.00000">
                  <c:v>1.9675209419801831E-2</c:v>
                </c:pt>
                <c:pt idx="199" formatCode="0.00000">
                  <c:v>1.0286371587426402E-2</c:v>
                </c:pt>
                <c:pt idx="201" formatCode="0.00000">
                  <c:v>1.7661190147919115E-2</c:v>
                </c:pt>
                <c:pt idx="202" formatCode="0.00000">
                  <c:v>1.2438087404007092E-2</c:v>
                </c:pt>
                <c:pt idx="203" formatCode="0.00000">
                  <c:v>9.1897793390671723E-3</c:v>
                </c:pt>
                <c:pt idx="204" formatCode="0.00000">
                  <c:v>6.8476211235974915E-3</c:v>
                </c:pt>
                <c:pt idx="213" formatCode="0.00000">
                  <c:v>1.2497033130784985E-2</c:v>
                </c:pt>
                <c:pt idx="268" formatCode="0.00000">
                  <c:v>-1.0978373393299989E-3</c:v>
                </c:pt>
                <c:pt idx="269" formatCode="0.00000">
                  <c:v>4.9328750901622698E-4</c:v>
                </c:pt>
                <c:pt idx="278" formatCode="0.00000">
                  <c:v>9.3335022393148392E-4</c:v>
                </c:pt>
                <c:pt idx="281" formatCode="0.00000">
                  <c:v>-1.4443086256505921E-3</c:v>
                </c:pt>
                <c:pt idx="285" formatCode="0.00000">
                  <c:v>-1.6927148826653138E-3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38-48E6-82B4-3E297F91172F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0.5</c:v>
                </c:pt>
                <c:pt idx="2">
                  <c:v>3.5</c:v>
                </c:pt>
                <c:pt idx="3">
                  <c:v>4</c:v>
                </c:pt>
                <c:pt idx="4">
                  <c:v>53</c:v>
                </c:pt>
                <c:pt idx="5">
                  <c:v>56.5</c:v>
                </c:pt>
                <c:pt idx="6">
                  <c:v>310.5</c:v>
                </c:pt>
                <c:pt idx="7">
                  <c:v>320</c:v>
                </c:pt>
                <c:pt idx="8">
                  <c:v>320.5</c:v>
                </c:pt>
                <c:pt idx="9">
                  <c:v>326.5</c:v>
                </c:pt>
                <c:pt idx="10">
                  <c:v>457.5</c:v>
                </c:pt>
                <c:pt idx="11">
                  <c:v>477.5</c:v>
                </c:pt>
                <c:pt idx="12">
                  <c:v>940.5</c:v>
                </c:pt>
                <c:pt idx="13">
                  <c:v>950.5</c:v>
                </c:pt>
                <c:pt idx="14">
                  <c:v>973</c:v>
                </c:pt>
                <c:pt idx="15">
                  <c:v>976.5</c:v>
                </c:pt>
                <c:pt idx="16">
                  <c:v>980</c:v>
                </c:pt>
                <c:pt idx="17">
                  <c:v>1022.5</c:v>
                </c:pt>
                <c:pt idx="18">
                  <c:v>1029</c:v>
                </c:pt>
                <c:pt idx="19">
                  <c:v>1032</c:v>
                </c:pt>
                <c:pt idx="20">
                  <c:v>1048.5</c:v>
                </c:pt>
                <c:pt idx="21">
                  <c:v>1068</c:v>
                </c:pt>
                <c:pt idx="22">
                  <c:v>1071.5</c:v>
                </c:pt>
                <c:pt idx="23">
                  <c:v>1120.5</c:v>
                </c:pt>
                <c:pt idx="24">
                  <c:v>1182.5</c:v>
                </c:pt>
                <c:pt idx="25">
                  <c:v>1268.5</c:v>
                </c:pt>
                <c:pt idx="26">
                  <c:v>1301</c:v>
                </c:pt>
                <c:pt idx="27">
                  <c:v>1375.5</c:v>
                </c:pt>
                <c:pt idx="28">
                  <c:v>1395</c:v>
                </c:pt>
                <c:pt idx="29">
                  <c:v>1398.5</c:v>
                </c:pt>
                <c:pt idx="30">
                  <c:v>1445</c:v>
                </c:pt>
                <c:pt idx="31">
                  <c:v>1481</c:v>
                </c:pt>
                <c:pt idx="32">
                  <c:v>1562.5</c:v>
                </c:pt>
                <c:pt idx="33">
                  <c:v>1621.5</c:v>
                </c:pt>
                <c:pt idx="34">
                  <c:v>4762.5</c:v>
                </c:pt>
                <c:pt idx="35">
                  <c:v>5792.5</c:v>
                </c:pt>
                <c:pt idx="36">
                  <c:v>5831.5</c:v>
                </c:pt>
                <c:pt idx="37">
                  <c:v>5832</c:v>
                </c:pt>
                <c:pt idx="38">
                  <c:v>5871</c:v>
                </c:pt>
                <c:pt idx="39">
                  <c:v>5871.5</c:v>
                </c:pt>
                <c:pt idx="40">
                  <c:v>5900</c:v>
                </c:pt>
                <c:pt idx="41">
                  <c:v>5900.5</c:v>
                </c:pt>
                <c:pt idx="42">
                  <c:v>5901</c:v>
                </c:pt>
                <c:pt idx="43">
                  <c:v>5995.5</c:v>
                </c:pt>
                <c:pt idx="44">
                  <c:v>5996</c:v>
                </c:pt>
                <c:pt idx="45">
                  <c:v>6002.5</c:v>
                </c:pt>
                <c:pt idx="46">
                  <c:v>6019</c:v>
                </c:pt>
                <c:pt idx="47">
                  <c:v>6025.5</c:v>
                </c:pt>
                <c:pt idx="48">
                  <c:v>6047.5</c:v>
                </c:pt>
                <c:pt idx="49">
                  <c:v>6050.5</c:v>
                </c:pt>
                <c:pt idx="50">
                  <c:v>6070.5</c:v>
                </c:pt>
                <c:pt idx="51">
                  <c:v>6071</c:v>
                </c:pt>
                <c:pt idx="52">
                  <c:v>6071.5</c:v>
                </c:pt>
                <c:pt idx="53">
                  <c:v>6267</c:v>
                </c:pt>
                <c:pt idx="54">
                  <c:v>6267.5</c:v>
                </c:pt>
                <c:pt idx="55">
                  <c:v>6268</c:v>
                </c:pt>
                <c:pt idx="56">
                  <c:v>6835</c:v>
                </c:pt>
                <c:pt idx="57">
                  <c:v>6848</c:v>
                </c:pt>
                <c:pt idx="58">
                  <c:v>6848.5</c:v>
                </c:pt>
                <c:pt idx="59">
                  <c:v>6894</c:v>
                </c:pt>
                <c:pt idx="60">
                  <c:v>6894.5</c:v>
                </c:pt>
                <c:pt idx="61">
                  <c:v>7021.5</c:v>
                </c:pt>
                <c:pt idx="62">
                  <c:v>7022</c:v>
                </c:pt>
                <c:pt idx="63">
                  <c:v>7035</c:v>
                </c:pt>
                <c:pt idx="64">
                  <c:v>7035.5</c:v>
                </c:pt>
                <c:pt idx="65">
                  <c:v>7058</c:v>
                </c:pt>
                <c:pt idx="66">
                  <c:v>7229</c:v>
                </c:pt>
                <c:pt idx="67">
                  <c:v>7588.5</c:v>
                </c:pt>
                <c:pt idx="68">
                  <c:v>7598.5</c:v>
                </c:pt>
                <c:pt idx="69">
                  <c:v>7848.5</c:v>
                </c:pt>
                <c:pt idx="70">
                  <c:v>8107</c:v>
                </c:pt>
                <c:pt idx="71">
                  <c:v>8107.5</c:v>
                </c:pt>
                <c:pt idx="72">
                  <c:v>8114</c:v>
                </c:pt>
                <c:pt idx="73">
                  <c:v>8123.5</c:v>
                </c:pt>
                <c:pt idx="74">
                  <c:v>8130.5</c:v>
                </c:pt>
                <c:pt idx="75">
                  <c:v>8238</c:v>
                </c:pt>
                <c:pt idx="76">
                  <c:v>8365.5</c:v>
                </c:pt>
                <c:pt idx="77">
                  <c:v>8375</c:v>
                </c:pt>
                <c:pt idx="78">
                  <c:v>8375.5</c:v>
                </c:pt>
                <c:pt idx="79">
                  <c:v>8490</c:v>
                </c:pt>
                <c:pt idx="80">
                  <c:v>8490.5</c:v>
                </c:pt>
                <c:pt idx="81">
                  <c:v>8491</c:v>
                </c:pt>
                <c:pt idx="82">
                  <c:v>8644</c:v>
                </c:pt>
                <c:pt idx="83">
                  <c:v>8696.5</c:v>
                </c:pt>
                <c:pt idx="84">
                  <c:v>8723</c:v>
                </c:pt>
                <c:pt idx="85">
                  <c:v>8729.5</c:v>
                </c:pt>
                <c:pt idx="86">
                  <c:v>8729.5</c:v>
                </c:pt>
                <c:pt idx="87">
                  <c:v>8729.5</c:v>
                </c:pt>
                <c:pt idx="88">
                  <c:v>8732.5</c:v>
                </c:pt>
                <c:pt idx="89">
                  <c:v>8746</c:v>
                </c:pt>
                <c:pt idx="90">
                  <c:v>8765.5</c:v>
                </c:pt>
                <c:pt idx="91">
                  <c:v>8801.5</c:v>
                </c:pt>
                <c:pt idx="92">
                  <c:v>8808</c:v>
                </c:pt>
                <c:pt idx="93">
                  <c:v>8831</c:v>
                </c:pt>
                <c:pt idx="94">
                  <c:v>8841</c:v>
                </c:pt>
                <c:pt idx="95">
                  <c:v>9110.5</c:v>
                </c:pt>
                <c:pt idx="96">
                  <c:v>9159.5</c:v>
                </c:pt>
                <c:pt idx="97">
                  <c:v>9284</c:v>
                </c:pt>
                <c:pt idx="98">
                  <c:v>9294</c:v>
                </c:pt>
                <c:pt idx="99">
                  <c:v>9294</c:v>
                </c:pt>
                <c:pt idx="100">
                  <c:v>9294</c:v>
                </c:pt>
                <c:pt idx="101">
                  <c:v>9409</c:v>
                </c:pt>
                <c:pt idx="102">
                  <c:v>9536</c:v>
                </c:pt>
                <c:pt idx="103">
                  <c:v>9549</c:v>
                </c:pt>
                <c:pt idx="104">
                  <c:v>9824.5</c:v>
                </c:pt>
                <c:pt idx="105">
                  <c:v>9828</c:v>
                </c:pt>
                <c:pt idx="106">
                  <c:v>9860.5</c:v>
                </c:pt>
                <c:pt idx="107">
                  <c:v>9864</c:v>
                </c:pt>
                <c:pt idx="108">
                  <c:v>9864</c:v>
                </c:pt>
                <c:pt idx="109">
                  <c:v>9864</c:v>
                </c:pt>
                <c:pt idx="110">
                  <c:v>9864</c:v>
                </c:pt>
                <c:pt idx="111">
                  <c:v>9926</c:v>
                </c:pt>
                <c:pt idx="112">
                  <c:v>10113</c:v>
                </c:pt>
                <c:pt idx="113">
                  <c:v>10245</c:v>
                </c:pt>
                <c:pt idx="114">
                  <c:v>10487.5</c:v>
                </c:pt>
                <c:pt idx="115">
                  <c:v>10592.5</c:v>
                </c:pt>
                <c:pt idx="116">
                  <c:v>10595.5</c:v>
                </c:pt>
                <c:pt idx="117">
                  <c:v>10595.5</c:v>
                </c:pt>
                <c:pt idx="118">
                  <c:v>10755.5</c:v>
                </c:pt>
                <c:pt idx="119">
                  <c:v>10758.5</c:v>
                </c:pt>
                <c:pt idx="120">
                  <c:v>10923</c:v>
                </c:pt>
                <c:pt idx="121">
                  <c:v>11004.5</c:v>
                </c:pt>
                <c:pt idx="122">
                  <c:v>11005</c:v>
                </c:pt>
                <c:pt idx="123">
                  <c:v>11644.5</c:v>
                </c:pt>
                <c:pt idx="124">
                  <c:v>11707</c:v>
                </c:pt>
                <c:pt idx="125">
                  <c:v>11707</c:v>
                </c:pt>
                <c:pt idx="126">
                  <c:v>11710.5</c:v>
                </c:pt>
                <c:pt idx="127">
                  <c:v>11864</c:v>
                </c:pt>
                <c:pt idx="128">
                  <c:v>11880</c:v>
                </c:pt>
                <c:pt idx="129">
                  <c:v>11880.5</c:v>
                </c:pt>
                <c:pt idx="130">
                  <c:v>12112.5</c:v>
                </c:pt>
                <c:pt idx="131">
                  <c:v>12342</c:v>
                </c:pt>
                <c:pt idx="132">
                  <c:v>12457</c:v>
                </c:pt>
                <c:pt idx="133">
                  <c:v>12851</c:v>
                </c:pt>
                <c:pt idx="134">
                  <c:v>12978.5</c:v>
                </c:pt>
                <c:pt idx="135">
                  <c:v>13029.5</c:v>
                </c:pt>
                <c:pt idx="136">
                  <c:v>13029.5</c:v>
                </c:pt>
                <c:pt idx="137">
                  <c:v>13032.5</c:v>
                </c:pt>
                <c:pt idx="138">
                  <c:v>13032.5</c:v>
                </c:pt>
                <c:pt idx="139">
                  <c:v>13047.5</c:v>
                </c:pt>
                <c:pt idx="140">
                  <c:v>13141</c:v>
                </c:pt>
                <c:pt idx="141">
                  <c:v>13141</c:v>
                </c:pt>
                <c:pt idx="142">
                  <c:v>13141</c:v>
                </c:pt>
                <c:pt idx="143">
                  <c:v>13142.5</c:v>
                </c:pt>
                <c:pt idx="144">
                  <c:v>13143.5</c:v>
                </c:pt>
                <c:pt idx="145">
                  <c:v>13143.5</c:v>
                </c:pt>
                <c:pt idx="146">
                  <c:v>13144</c:v>
                </c:pt>
                <c:pt idx="147">
                  <c:v>13144</c:v>
                </c:pt>
                <c:pt idx="148">
                  <c:v>13146.5</c:v>
                </c:pt>
                <c:pt idx="149">
                  <c:v>13146.5</c:v>
                </c:pt>
                <c:pt idx="150">
                  <c:v>13146.5</c:v>
                </c:pt>
                <c:pt idx="151">
                  <c:v>13147</c:v>
                </c:pt>
                <c:pt idx="152">
                  <c:v>13147</c:v>
                </c:pt>
                <c:pt idx="153">
                  <c:v>13215.5</c:v>
                </c:pt>
                <c:pt idx="154">
                  <c:v>13215.5</c:v>
                </c:pt>
                <c:pt idx="155">
                  <c:v>13218.5</c:v>
                </c:pt>
                <c:pt idx="156">
                  <c:v>13218.5</c:v>
                </c:pt>
                <c:pt idx="157">
                  <c:v>13222</c:v>
                </c:pt>
                <c:pt idx="158">
                  <c:v>13222</c:v>
                </c:pt>
                <c:pt idx="159">
                  <c:v>13231.5</c:v>
                </c:pt>
                <c:pt idx="160">
                  <c:v>13235</c:v>
                </c:pt>
                <c:pt idx="161">
                  <c:v>13235</c:v>
                </c:pt>
                <c:pt idx="162">
                  <c:v>13241.5</c:v>
                </c:pt>
                <c:pt idx="163">
                  <c:v>13241.5</c:v>
                </c:pt>
                <c:pt idx="164">
                  <c:v>13286.5</c:v>
                </c:pt>
                <c:pt idx="165">
                  <c:v>13342.5</c:v>
                </c:pt>
                <c:pt idx="166">
                  <c:v>14758.5</c:v>
                </c:pt>
                <c:pt idx="167">
                  <c:v>15499.5</c:v>
                </c:pt>
                <c:pt idx="168">
                  <c:v>16428</c:v>
                </c:pt>
                <c:pt idx="169">
                  <c:v>16575.5</c:v>
                </c:pt>
                <c:pt idx="170">
                  <c:v>16628</c:v>
                </c:pt>
                <c:pt idx="171">
                  <c:v>16667</c:v>
                </c:pt>
                <c:pt idx="172">
                  <c:v>16687</c:v>
                </c:pt>
                <c:pt idx="173">
                  <c:v>16782</c:v>
                </c:pt>
                <c:pt idx="174">
                  <c:v>16820.5</c:v>
                </c:pt>
                <c:pt idx="175">
                  <c:v>17027</c:v>
                </c:pt>
                <c:pt idx="176">
                  <c:v>17142</c:v>
                </c:pt>
                <c:pt idx="177">
                  <c:v>17526.5</c:v>
                </c:pt>
                <c:pt idx="178">
                  <c:v>17948.5</c:v>
                </c:pt>
                <c:pt idx="179">
                  <c:v>18004.5</c:v>
                </c:pt>
                <c:pt idx="180">
                  <c:v>18053.5</c:v>
                </c:pt>
                <c:pt idx="181">
                  <c:v>18181.5</c:v>
                </c:pt>
                <c:pt idx="182">
                  <c:v>18224</c:v>
                </c:pt>
                <c:pt idx="183">
                  <c:v>18325.5</c:v>
                </c:pt>
                <c:pt idx="184">
                  <c:v>18968.5</c:v>
                </c:pt>
                <c:pt idx="185">
                  <c:v>18972</c:v>
                </c:pt>
                <c:pt idx="186">
                  <c:v>19051</c:v>
                </c:pt>
                <c:pt idx="187">
                  <c:v>19175</c:v>
                </c:pt>
                <c:pt idx="188">
                  <c:v>19551.5</c:v>
                </c:pt>
                <c:pt idx="189">
                  <c:v>19969</c:v>
                </c:pt>
                <c:pt idx="190">
                  <c:v>20561.5</c:v>
                </c:pt>
                <c:pt idx="191">
                  <c:v>21365</c:v>
                </c:pt>
                <c:pt idx="192">
                  <c:v>21492.5</c:v>
                </c:pt>
                <c:pt idx="193">
                  <c:v>22781.5</c:v>
                </c:pt>
                <c:pt idx="194">
                  <c:v>22850</c:v>
                </c:pt>
                <c:pt idx="195">
                  <c:v>23690</c:v>
                </c:pt>
                <c:pt idx="196">
                  <c:v>24423.5</c:v>
                </c:pt>
                <c:pt idx="197">
                  <c:v>25426.5</c:v>
                </c:pt>
                <c:pt idx="198">
                  <c:v>26126</c:v>
                </c:pt>
                <c:pt idx="199">
                  <c:v>27584.5</c:v>
                </c:pt>
                <c:pt idx="200">
                  <c:v>28762</c:v>
                </c:pt>
                <c:pt idx="201">
                  <c:v>29338</c:v>
                </c:pt>
                <c:pt idx="202">
                  <c:v>30843.5</c:v>
                </c:pt>
                <c:pt idx="203">
                  <c:v>31026.5</c:v>
                </c:pt>
                <c:pt idx="204">
                  <c:v>31919</c:v>
                </c:pt>
                <c:pt idx="205">
                  <c:v>33338.5</c:v>
                </c:pt>
                <c:pt idx="206">
                  <c:v>33612.5</c:v>
                </c:pt>
                <c:pt idx="207">
                  <c:v>33613</c:v>
                </c:pt>
                <c:pt idx="208">
                  <c:v>33616.5</c:v>
                </c:pt>
                <c:pt idx="209">
                  <c:v>33616.5</c:v>
                </c:pt>
                <c:pt idx="210">
                  <c:v>33617</c:v>
                </c:pt>
                <c:pt idx="211">
                  <c:v>33617</c:v>
                </c:pt>
                <c:pt idx="212">
                  <c:v>34516.5</c:v>
                </c:pt>
                <c:pt idx="213">
                  <c:v>35741.5</c:v>
                </c:pt>
                <c:pt idx="214">
                  <c:v>35741.5</c:v>
                </c:pt>
                <c:pt idx="215">
                  <c:v>35800.5</c:v>
                </c:pt>
                <c:pt idx="216">
                  <c:v>35868</c:v>
                </c:pt>
                <c:pt idx="217">
                  <c:v>35868.5</c:v>
                </c:pt>
                <c:pt idx="218">
                  <c:v>35898.5</c:v>
                </c:pt>
                <c:pt idx="219">
                  <c:v>35898.5</c:v>
                </c:pt>
                <c:pt idx="220">
                  <c:v>35947.5</c:v>
                </c:pt>
                <c:pt idx="221">
                  <c:v>35947.5</c:v>
                </c:pt>
                <c:pt idx="222">
                  <c:v>35947.5</c:v>
                </c:pt>
                <c:pt idx="223">
                  <c:v>35948</c:v>
                </c:pt>
                <c:pt idx="224">
                  <c:v>35948</c:v>
                </c:pt>
                <c:pt idx="225">
                  <c:v>35948</c:v>
                </c:pt>
                <c:pt idx="226">
                  <c:v>36082.5</c:v>
                </c:pt>
                <c:pt idx="227">
                  <c:v>36082.5</c:v>
                </c:pt>
                <c:pt idx="228">
                  <c:v>36082.5</c:v>
                </c:pt>
                <c:pt idx="229">
                  <c:v>36111.5</c:v>
                </c:pt>
                <c:pt idx="230">
                  <c:v>36141.5</c:v>
                </c:pt>
                <c:pt idx="231">
                  <c:v>36141.5</c:v>
                </c:pt>
                <c:pt idx="232">
                  <c:v>36141.5</c:v>
                </c:pt>
                <c:pt idx="233">
                  <c:v>36141.5</c:v>
                </c:pt>
                <c:pt idx="234">
                  <c:v>36709</c:v>
                </c:pt>
                <c:pt idx="235">
                  <c:v>36954.5</c:v>
                </c:pt>
                <c:pt idx="236">
                  <c:v>36954.5</c:v>
                </c:pt>
                <c:pt idx="237">
                  <c:v>36977.5</c:v>
                </c:pt>
                <c:pt idx="238">
                  <c:v>37153</c:v>
                </c:pt>
                <c:pt idx="239">
                  <c:v>37177.5</c:v>
                </c:pt>
                <c:pt idx="240">
                  <c:v>37268.5</c:v>
                </c:pt>
                <c:pt idx="241">
                  <c:v>37269</c:v>
                </c:pt>
                <c:pt idx="242">
                  <c:v>37285</c:v>
                </c:pt>
                <c:pt idx="243">
                  <c:v>37321</c:v>
                </c:pt>
                <c:pt idx="244">
                  <c:v>37321.5</c:v>
                </c:pt>
                <c:pt idx="245">
                  <c:v>37987.5</c:v>
                </c:pt>
                <c:pt idx="246">
                  <c:v>38234.5</c:v>
                </c:pt>
                <c:pt idx="247">
                  <c:v>38439</c:v>
                </c:pt>
                <c:pt idx="248">
                  <c:v>38452.5</c:v>
                </c:pt>
                <c:pt idx="249">
                  <c:v>38465.5</c:v>
                </c:pt>
                <c:pt idx="250">
                  <c:v>39233</c:v>
                </c:pt>
                <c:pt idx="251">
                  <c:v>39246</c:v>
                </c:pt>
                <c:pt idx="252">
                  <c:v>39482</c:v>
                </c:pt>
                <c:pt idx="253">
                  <c:v>39502</c:v>
                </c:pt>
                <c:pt idx="254">
                  <c:v>39508</c:v>
                </c:pt>
                <c:pt idx="255">
                  <c:v>39613</c:v>
                </c:pt>
                <c:pt idx="256">
                  <c:v>40839</c:v>
                </c:pt>
                <c:pt idx="257">
                  <c:v>41973</c:v>
                </c:pt>
                <c:pt idx="258">
                  <c:v>41973.5</c:v>
                </c:pt>
                <c:pt idx="259">
                  <c:v>42137</c:v>
                </c:pt>
                <c:pt idx="260">
                  <c:v>42186.5</c:v>
                </c:pt>
                <c:pt idx="261">
                  <c:v>42186.5</c:v>
                </c:pt>
                <c:pt idx="262">
                  <c:v>42186.5</c:v>
                </c:pt>
                <c:pt idx="263">
                  <c:v>42186.5</c:v>
                </c:pt>
                <c:pt idx="264">
                  <c:v>42186.5</c:v>
                </c:pt>
                <c:pt idx="265">
                  <c:v>42186.5</c:v>
                </c:pt>
                <c:pt idx="266">
                  <c:v>42823</c:v>
                </c:pt>
                <c:pt idx="267">
                  <c:v>43073.5</c:v>
                </c:pt>
                <c:pt idx="268">
                  <c:v>43211.5</c:v>
                </c:pt>
                <c:pt idx="269">
                  <c:v>43212</c:v>
                </c:pt>
                <c:pt idx="270">
                  <c:v>43396</c:v>
                </c:pt>
                <c:pt idx="271">
                  <c:v>44213.5</c:v>
                </c:pt>
                <c:pt idx="272">
                  <c:v>44213.5</c:v>
                </c:pt>
                <c:pt idx="273">
                  <c:v>44213.5</c:v>
                </c:pt>
                <c:pt idx="274">
                  <c:v>44213.5</c:v>
                </c:pt>
                <c:pt idx="275">
                  <c:v>44213.5</c:v>
                </c:pt>
                <c:pt idx="276">
                  <c:v>44213.5</c:v>
                </c:pt>
                <c:pt idx="277">
                  <c:v>44446.5</c:v>
                </c:pt>
                <c:pt idx="278">
                  <c:v>44590</c:v>
                </c:pt>
                <c:pt idx="279">
                  <c:v>44711</c:v>
                </c:pt>
                <c:pt idx="280">
                  <c:v>45463.5</c:v>
                </c:pt>
                <c:pt idx="281">
                  <c:v>45484.5</c:v>
                </c:pt>
                <c:pt idx="282">
                  <c:v>45485</c:v>
                </c:pt>
                <c:pt idx="283">
                  <c:v>45485.5</c:v>
                </c:pt>
                <c:pt idx="284">
                  <c:v>45557</c:v>
                </c:pt>
                <c:pt idx="285">
                  <c:v>45583</c:v>
                </c:pt>
                <c:pt idx="286">
                  <c:v>46564</c:v>
                </c:pt>
                <c:pt idx="287">
                  <c:v>46786</c:v>
                </c:pt>
                <c:pt idx="288">
                  <c:v>46786</c:v>
                </c:pt>
                <c:pt idx="289">
                  <c:v>46786</c:v>
                </c:pt>
                <c:pt idx="290">
                  <c:v>46795</c:v>
                </c:pt>
                <c:pt idx="291">
                  <c:v>46872.5</c:v>
                </c:pt>
                <c:pt idx="292">
                  <c:v>46873</c:v>
                </c:pt>
                <c:pt idx="293">
                  <c:v>46897.5</c:v>
                </c:pt>
                <c:pt idx="294">
                  <c:v>46898</c:v>
                </c:pt>
                <c:pt idx="295">
                  <c:v>46898.5</c:v>
                </c:pt>
                <c:pt idx="296">
                  <c:v>47649</c:v>
                </c:pt>
                <c:pt idx="297">
                  <c:v>47842</c:v>
                </c:pt>
                <c:pt idx="298">
                  <c:v>47842.5</c:v>
                </c:pt>
                <c:pt idx="299">
                  <c:v>47842.5</c:v>
                </c:pt>
                <c:pt idx="300">
                  <c:v>47920</c:v>
                </c:pt>
                <c:pt idx="301">
                  <c:v>48042</c:v>
                </c:pt>
                <c:pt idx="302">
                  <c:v>48042.5</c:v>
                </c:pt>
                <c:pt idx="303">
                  <c:v>48048.5</c:v>
                </c:pt>
                <c:pt idx="304">
                  <c:v>48836</c:v>
                </c:pt>
                <c:pt idx="305">
                  <c:v>48944</c:v>
                </c:pt>
                <c:pt idx="306">
                  <c:v>49006</c:v>
                </c:pt>
                <c:pt idx="307">
                  <c:v>49006.5</c:v>
                </c:pt>
                <c:pt idx="308">
                  <c:v>50226.5</c:v>
                </c:pt>
                <c:pt idx="309">
                  <c:v>50206</c:v>
                </c:pt>
                <c:pt idx="310">
                  <c:v>50206.5</c:v>
                </c:pt>
                <c:pt idx="311">
                  <c:v>50235.5</c:v>
                </c:pt>
                <c:pt idx="312">
                  <c:v>50226</c:v>
                </c:pt>
                <c:pt idx="313">
                  <c:v>50236</c:v>
                </c:pt>
                <c:pt idx="314">
                  <c:v>50225.5</c:v>
                </c:pt>
                <c:pt idx="315">
                  <c:v>53665</c:v>
                </c:pt>
                <c:pt idx="316">
                  <c:v>53665</c:v>
                </c:pt>
                <c:pt idx="317">
                  <c:v>52708</c:v>
                </c:pt>
                <c:pt idx="318">
                  <c:v>56179.5</c:v>
                </c:pt>
                <c:pt idx="319">
                  <c:v>56180</c:v>
                </c:pt>
                <c:pt idx="320">
                  <c:v>57419</c:v>
                </c:pt>
                <c:pt idx="321">
                  <c:v>57419.5</c:v>
                </c:pt>
              </c:numCache>
            </c:numRef>
          </c:xVal>
          <c:yVal>
            <c:numRef>
              <c:f>Active!$J$21:$J$982</c:f>
              <c:numCache>
                <c:formatCode>0.0000</c:formatCode>
                <c:ptCount val="962"/>
                <c:pt idx="1">
                  <c:v>-8.8875160145107657E-5</c:v>
                </c:pt>
                <c:pt idx="2">
                  <c:v>-1.6421261170762591E-3</c:v>
                </c:pt>
                <c:pt idx="3">
                  <c:v>4.9489987286506221E-3</c:v>
                </c:pt>
                <c:pt idx="4">
                  <c:v>-6.2076681933831424E-4</c:v>
                </c:pt>
                <c:pt idx="135" formatCode="General">
                  <c:v>8.3922403428005055E-3</c:v>
                </c:pt>
                <c:pt idx="136" formatCode="0.00000">
                  <c:v>8.4422403378994204E-3</c:v>
                </c:pt>
                <c:pt idx="137" formatCode="General">
                  <c:v>8.3489893877413124E-3</c:v>
                </c:pt>
                <c:pt idx="138" formatCode="0.00000">
                  <c:v>8.3889893867308274E-3</c:v>
                </c:pt>
                <c:pt idx="140" formatCode="General">
                  <c:v>1.1530799529282376E-3</c:v>
                </c:pt>
                <c:pt idx="141" formatCode="0.00000">
                  <c:v>7.1530799541505985E-3</c:v>
                </c:pt>
                <c:pt idx="142" formatCode="0.00000">
                  <c:v>7.1630799575359561E-3</c:v>
                </c:pt>
                <c:pt idx="144" formatCode="0.00000">
                  <c:v>7.1187041612574831E-3</c:v>
                </c:pt>
                <c:pt idx="145" formatCode="General">
                  <c:v>7.1287041646428406E-3</c:v>
                </c:pt>
                <c:pt idx="146" formatCode="0.00000">
                  <c:v>7.109829006367363E-3</c:v>
                </c:pt>
                <c:pt idx="147" formatCode="General">
                  <c:v>7.1298290058621205E-3</c:v>
                </c:pt>
                <c:pt idx="148" formatCode="0.00000">
                  <c:v>7.06545321008889E-3</c:v>
                </c:pt>
                <c:pt idx="149" formatCode="General">
                  <c:v>7.0954532129690051E-3</c:v>
                </c:pt>
                <c:pt idx="151" formatCode="0.00000">
                  <c:v>7.0565780479228124E-3</c:v>
                </c:pt>
                <c:pt idx="152" formatCode="General">
                  <c:v>7.096578054188285E-3</c:v>
                </c:pt>
                <c:pt idx="153" formatCode="General">
                  <c:v>6.330681309918873E-3</c:v>
                </c:pt>
                <c:pt idx="154" formatCode="0.00000">
                  <c:v>6.3406813133042306E-3</c:v>
                </c:pt>
                <c:pt idx="155" formatCode="0.00000">
                  <c:v>6.2874303621356376E-3</c:v>
                </c:pt>
                <c:pt idx="156" formatCode="General">
                  <c:v>6.3074303616303951E-3</c:v>
                </c:pt>
                <c:pt idx="157" formatCode="0.00000">
                  <c:v>6.2253042488009669E-3</c:v>
                </c:pt>
                <c:pt idx="158" formatCode="General">
                  <c:v>6.2653042477904819E-3</c:v>
                </c:pt>
                <c:pt idx="159" formatCode="General">
                  <c:v>6.1566762378788553E-3</c:v>
                </c:pt>
                <c:pt idx="160" formatCode="0.00000">
                  <c:v>6.0945501245441847E-3</c:v>
                </c:pt>
                <c:pt idx="161" formatCode="General">
                  <c:v>6.1245501274242997E-3</c:v>
                </c:pt>
                <c:pt idx="162" formatCode="General">
                  <c:v>6.049173061910551E-3</c:v>
                </c:pt>
                <c:pt idx="163" formatCode="0.00000">
                  <c:v>6.0791730647906661E-3</c:v>
                </c:pt>
                <c:pt idx="193" formatCode="0.00000">
                  <c:v>1.6141145730216522E-2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B38-48E6-82B4-3E297F91172F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0.5</c:v>
                </c:pt>
                <c:pt idx="2">
                  <c:v>3.5</c:v>
                </c:pt>
                <c:pt idx="3">
                  <c:v>4</c:v>
                </c:pt>
                <c:pt idx="4">
                  <c:v>53</c:v>
                </c:pt>
                <c:pt idx="5">
                  <c:v>56.5</c:v>
                </c:pt>
                <c:pt idx="6">
                  <c:v>310.5</c:v>
                </c:pt>
                <c:pt idx="7">
                  <c:v>320</c:v>
                </c:pt>
                <c:pt idx="8">
                  <c:v>320.5</c:v>
                </c:pt>
                <c:pt idx="9">
                  <c:v>326.5</c:v>
                </c:pt>
                <c:pt idx="10">
                  <c:v>457.5</c:v>
                </c:pt>
                <c:pt idx="11">
                  <c:v>477.5</c:v>
                </c:pt>
                <c:pt idx="12">
                  <c:v>940.5</c:v>
                </c:pt>
                <c:pt idx="13">
                  <c:v>950.5</c:v>
                </c:pt>
                <c:pt idx="14">
                  <c:v>973</c:v>
                </c:pt>
                <c:pt idx="15">
                  <c:v>976.5</c:v>
                </c:pt>
                <c:pt idx="16">
                  <c:v>980</c:v>
                </c:pt>
                <c:pt idx="17">
                  <c:v>1022.5</c:v>
                </c:pt>
                <c:pt idx="18">
                  <c:v>1029</c:v>
                </c:pt>
                <c:pt idx="19">
                  <c:v>1032</c:v>
                </c:pt>
                <c:pt idx="20">
                  <c:v>1048.5</c:v>
                </c:pt>
                <c:pt idx="21">
                  <c:v>1068</c:v>
                </c:pt>
                <c:pt idx="22">
                  <c:v>1071.5</c:v>
                </c:pt>
                <c:pt idx="23">
                  <c:v>1120.5</c:v>
                </c:pt>
                <c:pt idx="24">
                  <c:v>1182.5</c:v>
                </c:pt>
                <c:pt idx="25">
                  <c:v>1268.5</c:v>
                </c:pt>
                <c:pt idx="26">
                  <c:v>1301</c:v>
                </c:pt>
                <c:pt idx="27">
                  <c:v>1375.5</c:v>
                </c:pt>
                <c:pt idx="28">
                  <c:v>1395</c:v>
                </c:pt>
                <c:pt idx="29">
                  <c:v>1398.5</c:v>
                </c:pt>
                <c:pt idx="30">
                  <c:v>1445</c:v>
                </c:pt>
                <c:pt idx="31">
                  <c:v>1481</c:v>
                </c:pt>
                <c:pt idx="32">
                  <c:v>1562.5</c:v>
                </c:pt>
                <c:pt idx="33">
                  <c:v>1621.5</c:v>
                </c:pt>
                <c:pt idx="34">
                  <c:v>4762.5</c:v>
                </c:pt>
                <c:pt idx="35">
                  <c:v>5792.5</c:v>
                </c:pt>
                <c:pt idx="36">
                  <c:v>5831.5</c:v>
                </c:pt>
                <c:pt idx="37">
                  <c:v>5832</c:v>
                </c:pt>
                <c:pt idx="38">
                  <c:v>5871</c:v>
                </c:pt>
                <c:pt idx="39">
                  <c:v>5871.5</c:v>
                </c:pt>
                <c:pt idx="40">
                  <c:v>5900</c:v>
                </c:pt>
                <c:pt idx="41">
                  <c:v>5900.5</c:v>
                </c:pt>
                <c:pt idx="42">
                  <c:v>5901</c:v>
                </c:pt>
                <c:pt idx="43">
                  <c:v>5995.5</c:v>
                </c:pt>
                <c:pt idx="44">
                  <c:v>5996</c:v>
                </c:pt>
                <c:pt idx="45">
                  <c:v>6002.5</c:v>
                </c:pt>
                <c:pt idx="46">
                  <c:v>6019</c:v>
                </c:pt>
                <c:pt idx="47">
                  <c:v>6025.5</c:v>
                </c:pt>
                <c:pt idx="48">
                  <c:v>6047.5</c:v>
                </c:pt>
                <c:pt idx="49">
                  <c:v>6050.5</c:v>
                </c:pt>
                <c:pt idx="50">
                  <c:v>6070.5</c:v>
                </c:pt>
                <c:pt idx="51">
                  <c:v>6071</c:v>
                </c:pt>
                <c:pt idx="52">
                  <c:v>6071.5</c:v>
                </c:pt>
                <c:pt idx="53">
                  <c:v>6267</c:v>
                </c:pt>
                <c:pt idx="54">
                  <c:v>6267.5</c:v>
                </c:pt>
                <c:pt idx="55">
                  <c:v>6268</c:v>
                </c:pt>
                <c:pt idx="56">
                  <c:v>6835</c:v>
                </c:pt>
                <c:pt idx="57">
                  <c:v>6848</c:v>
                </c:pt>
                <c:pt idx="58">
                  <c:v>6848.5</c:v>
                </c:pt>
                <c:pt idx="59">
                  <c:v>6894</c:v>
                </c:pt>
                <c:pt idx="60">
                  <c:v>6894.5</c:v>
                </c:pt>
                <c:pt idx="61">
                  <c:v>7021.5</c:v>
                </c:pt>
                <c:pt idx="62">
                  <c:v>7022</c:v>
                </c:pt>
                <c:pt idx="63">
                  <c:v>7035</c:v>
                </c:pt>
                <c:pt idx="64">
                  <c:v>7035.5</c:v>
                </c:pt>
                <c:pt idx="65">
                  <c:v>7058</c:v>
                </c:pt>
                <c:pt idx="66">
                  <c:v>7229</c:v>
                </c:pt>
                <c:pt idx="67">
                  <c:v>7588.5</c:v>
                </c:pt>
                <c:pt idx="68">
                  <c:v>7598.5</c:v>
                </c:pt>
                <c:pt idx="69">
                  <c:v>7848.5</c:v>
                </c:pt>
                <c:pt idx="70">
                  <c:v>8107</c:v>
                </c:pt>
                <c:pt idx="71">
                  <c:v>8107.5</c:v>
                </c:pt>
                <c:pt idx="72">
                  <c:v>8114</c:v>
                </c:pt>
                <c:pt idx="73">
                  <c:v>8123.5</c:v>
                </c:pt>
                <c:pt idx="74">
                  <c:v>8130.5</c:v>
                </c:pt>
                <c:pt idx="75">
                  <c:v>8238</c:v>
                </c:pt>
                <c:pt idx="76">
                  <c:v>8365.5</c:v>
                </c:pt>
                <c:pt idx="77">
                  <c:v>8375</c:v>
                </c:pt>
                <c:pt idx="78">
                  <c:v>8375.5</c:v>
                </c:pt>
                <c:pt idx="79">
                  <c:v>8490</c:v>
                </c:pt>
                <c:pt idx="80">
                  <c:v>8490.5</c:v>
                </c:pt>
                <c:pt idx="81">
                  <c:v>8491</c:v>
                </c:pt>
                <c:pt idx="82">
                  <c:v>8644</c:v>
                </c:pt>
                <c:pt idx="83">
                  <c:v>8696.5</c:v>
                </c:pt>
                <c:pt idx="84">
                  <c:v>8723</c:v>
                </c:pt>
                <c:pt idx="85">
                  <c:v>8729.5</c:v>
                </c:pt>
                <c:pt idx="86">
                  <c:v>8729.5</c:v>
                </c:pt>
                <c:pt idx="87">
                  <c:v>8729.5</c:v>
                </c:pt>
                <c:pt idx="88">
                  <c:v>8732.5</c:v>
                </c:pt>
                <c:pt idx="89">
                  <c:v>8746</c:v>
                </c:pt>
                <c:pt idx="90">
                  <c:v>8765.5</c:v>
                </c:pt>
                <c:pt idx="91">
                  <c:v>8801.5</c:v>
                </c:pt>
                <c:pt idx="92">
                  <c:v>8808</c:v>
                </c:pt>
                <c:pt idx="93">
                  <c:v>8831</c:v>
                </c:pt>
                <c:pt idx="94">
                  <c:v>8841</c:v>
                </c:pt>
                <c:pt idx="95">
                  <c:v>9110.5</c:v>
                </c:pt>
                <c:pt idx="96">
                  <c:v>9159.5</c:v>
                </c:pt>
                <c:pt idx="97">
                  <c:v>9284</c:v>
                </c:pt>
                <c:pt idx="98">
                  <c:v>9294</c:v>
                </c:pt>
                <c:pt idx="99">
                  <c:v>9294</c:v>
                </c:pt>
                <c:pt idx="100">
                  <c:v>9294</c:v>
                </c:pt>
                <c:pt idx="101">
                  <c:v>9409</c:v>
                </c:pt>
                <c:pt idx="102">
                  <c:v>9536</c:v>
                </c:pt>
                <c:pt idx="103">
                  <c:v>9549</c:v>
                </c:pt>
                <c:pt idx="104">
                  <c:v>9824.5</c:v>
                </c:pt>
                <c:pt idx="105">
                  <c:v>9828</c:v>
                </c:pt>
                <c:pt idx="106">
                  <c:v>9860.5</c:v>
                </c:pt>
                <c:pt idx="107">
                  <c:v>9864</c:v>
                </c:pt>
                <c:pt idx="108">
                  <c:v>9864</c:v>
                </c:pt>
                <c:pt idx="109">
                  <c:v>9864</c:v>
                </c:pt>
                <c:pt idx="110">
                  <c:v>9864</c:v>
                </c:pt>
                <c:pt idx="111">
                  <c:v>9926</c:v>
                </c:pt>
                <c:pt idx="112">
                  <c:v>10113</c:v>
                </c:pt>
                <c:pt idx="113">
                  <c:v>10245</c:v>
                </c:pt>
                <c:pt idx="114">
                  <c:v>10487.5</c:v>
                </c:pt>
                <c:pt idx="115">
                  <c:v>10592.5</c:v>
                </c:pt>
                <c:pt idx="116">
                  <c:v>10595.5</c:v>
                </c:pt>
                <c:pt idx="117">
                  <c:v>10595.5</c:v>
                </c:pt>
                <c:pt idx="118">
                  <c:v>10755.5</c:v>
                </c:pt>
                <c:pt idx="119">
                  <c:v>10758.5</c:v>
                </c:pt>
                <c:pt idx="120">
                  <c:v>10923</c:v>
                </c:pt>
                <c:pt idx="121">
                  <c:v>11004.5</c:v>
                </c:pt>
                <c:pt idx="122">
                  <c:v>11005</c:v>
                </c:pt>
                <c:pt idx="123">
                  <c:v>11644.5</c:v>
                </c:pt>
                <c:pt idx="124">
                  <c:v>11707</c:v>
                </c:pt>
                <c:pt idx="125">
                  <c:v>11707</c:v>
                </c:pt>
                <c:pt idx="126">
                  <c:v>11710.5</c:v>
                </c:pt>
                <c:pt idx="127">
                  <c:v>11864</c:v>
                </c:pt>
                <c:pt idx="128">
                  <c:v>11880</c:v>
                </c:pt>
                <c:pt idx="129">
                  <c:v>11880.5</c:v>
                </c:pt>
                <c:pt idx="130">
                  <c:v>12112.5</c:v>
                </c:pt>
                <c:pt idx="131">
                  <c:v>12342</c:v>
                </c:pt>
                <c:pt idx="132">
                  <c:v>12457</c:v>
                </c:pt>
                <c:pt idx="133">
                  <c:v>12851</c:v>
                </c:pt>
                <c:pt idx="134">
                  <c:v>12978.5</c:v>
                </c:pt>
                <c:pt idx="135">
                  <c:v>13029.5</c:v>
                </c:pt>
                <c:pt idx="136">
                  <c:v>13029.5</c:v>
                </c:pt>
                <c:pt idx="137">
                  <c:v>13032.5</c:v>
                </c:pt>
                <c:pt idx="138">
                  <c:v>13032.5</c:v>
                </c:pt>
                <c:pt idx="139">
                  <c:v>13047.5</c:v>
                </c:pt>
                <c:pt idx="140">
                  <c:v>13141</c:v>
                </c:pt>
                <c:pt idx="141">
                  <c:v>13141</c:v>
                </c:pt>
                <c:pt idx="142">
                  <c:v>13141</c:v>
                </c:pt>
                <c:pt idx="143">
                  <c:v>13142.5</c:v>
                </c:pt>
                <c:pt idx="144">
                  <c:v>13143.5</c:v>
                </c:pt>
                <c:pt idx="145">
                  <c:v>13143.5</c:v>
                </c:pt>
                <c:pt idx="146">
                  <c:v>13144</c:v>
                </c:pt>
                <c:pt idx="147">
                  <c:v>13144</c:v>
                </c:pt>
                <c:pt idx="148">
                  <c:v>13146.5</c:v>
                </c:pt>
                <c:pt idx="149">
                  <c:v>13146.5</c:v>
                </c:pt>
                <c:pt idx="150">
                  <c:v>13146.5</c:v>
                </c:pt>
                <c:pt idx="151">
                  <c:v>13147</c:v>
                </c:pt>
                <c:pt idx="152">
                  <c:v>13147</c:v>
                </c:pt>
                <c:pt idx="153">
                  <c:v>13215.5</c:v>
                </c:pt>
                <c:pt idx="154">
                  <c:v>13215.5</c:v>
                </c:pt>
                <c:pt idx="155">
                  <c:v>13218.5</c:v>
                </c:pt>
                <c:pt idx="156">
                  <c:v>13218.5</c:v>
                </c:pt>
                <c:pt idx="157">
                  <c:v>13222</c:v>
                </c:pt>
                <c:pt idx="158">
                  <c:v>13222</c:v>
                </c:pt>
                <c:pt idx="159">
                  <c:v>13231.5</c:v>
                </c:pt>
                <c:pt idx="160">
                  <c:v>13235</c:v>
                </c:pt>
                <c:pt idx="161">
                  <c:v>13235</c:v>
                </c:pt>
                <c:pt idx="162">
                  <c:v>13241.5</c:v>
                </c:pt>
                <c:pt idx="163">
                  <c:v>13241.5</c:v>
                </c:pt>
                <c:pt idx="164">
                  <c:v>13286.5</c:v>
                </c:pt>
                <c:pt idx="165">
                  <c:v>13342.5</c:v>
                </c:pt>
                <c:pt idx="166">
                  <c:v>14758.5</c:v>
                </c:pt>
                <c:pt idx="167">
                  <c:v>15499.5</c:v>
                </c:pt>
                <c:pt idx="168">
                  <c:v>16428</c:v>
                </c:pt>
                <c:pt idx="169">
                  <c:v>16575.5</c:v>
                </c:pt>
                <c:pt idx="170">
                  <c:v>16628</c:v>
                </c:pt>
                <c:pt idx="171">
                  <c:v>16667</c:v>
                </c:pt>
                <c:pt idx="172">
                  <c:v>16687</c:v>
                </c:pt>
                <c:pt idx="173">
                  <c:v>16782</c:v>
                </c:pt>
                <c:pt idx="174">
                  <c:v>16820.5</c:v>
                </c:pt>
                <c:pt idx="175">
                  <c:v>17027</c:v>
                </c:pt>
                <c:pt idx="176">
                  <c:v>17142</c:v>
                </c:pt>
                <c:pt idx="177">
                  <c:v>17526.5</c:v>
                </c:pt>
                <c:pt idx="178">
                  <c:v>17948.5</c:v>
                </c:pt>
                <c:pt idx="179">
                  <c:v>18004.5</c:v>
                </c:pt>
                <c:pt idx="180">
                  <c:v>18053.5</c:v>
                </c:pt>
                <c:pt idx="181">
                  <c:v>18181.5</c:v>
                </c:pt>
                <c:pt idx="182">
                  <c:v>18224</c:v>
                </c:pt>
                <c:pt idx="183">
                  <c:v>18325.5</c:v>
                </c:pt>
                <c:pt idx="184">
                  <c:v>18968.5</c:v>
                </c:pt>
                <c:pt idx="185">
                  <c:v>18972</c:v>
                </c:pt>
                <c:pt idx="186">
                  <c:v>19051</c:v>
                </c:pt>
                <c:pt idx="187">
                  <c:v>19175</c:v>
                </c:pt>
                <c:pt idx="188">
                  <c:v>19551.5</c:v>
                </c:pt>
                <c:pt idx="189">
                  <c:v>19969</c:v>
                </c:pt>
                <c:pt idx="190">
                  <c:v>20561.5</c:v>
                </c:pt>
                <c:pt idx="191">
                  <c:v>21365</c:v>
                </c:pt>
                <c:pt idx="192">
                  <c:v>21492.5</c:v>
                </c:pt>
                <c:pt idx="193">
                  <c:v>22781.5</c:v>
                </c:pt>
                <c:pt idx="194">
                  <c:v>22850</c:v>
                </c:pt>
                <c:pt idx="195">
                  <c:v>23690</c:v>
                </c:pt>
                <c:pt idx="196">
                  <c:v>24423.5</c:v>
                </c:pt>
                <c:pt idx="197">
                  <c:v>25426.5</c:v>
                </c:pt>
                <c:pt idx="198">
                  <c:v>26126</c:v>
                </c:pt>
                <c:pt idx="199">
                  <c:v>27584.5</c:v>
                </c:pt>
                <c:pt idx="200">
                  <c:v>28762</c:v>
                </c:pt>
                <c:pt idx="201">
                  <c:v>29338</c:v>
                </c:pt>
                <c:pt idx="202">
                  <c:v>30843.5</c:v>
                </c:pt>
                <c:pt idx="203">
                  <c:v>31026.5</c:v>
                </c:pt>
                <c:pt idx="204">
                  <c:v>31919</c:v>
                </c:pt>
                <c:pt idx="205">
                  <c:v>33338.5</c:v>
                </c:pt>
                <c:pt idx="206">
                  <c:v>33612.5</c:v>
                </c:pt>
                <c:pt idx="207">
                  <c:v>33613</c:v>
                </c:pt>
                <c:pt idx="208">
                  <c:v>33616.5</c:v>
                </c:pt>
                <c:pt idx="209">
                  <c:v>33616.5</c:v>
                </c:pt>
                <c:pt idx="210">
                  <c:v>33617</c:v>
                </c:pt>
                <c:pt idx="211">
                  <c:v>33617</c:v>
                </c:pt>
                <c:pt idx="212">
                  <c:v>34516.5</c:v>
                </c:pt>
                <c:pt idx="213">
                  <c:v>35741.5</c:v>
                </c:pt>
                <c:pt idx="214">
                  <c:v>35741.5</c:v>
                </c:pt>
                <c:pt idx="215">
                  <c:v>35800.5</c:v>
                </c:pt>
                <c:pt idx="216">
                  <c:v>35868</c:v>
                </c:pt>
                <c:pt idx="217">
                  <c:v>35868.5</c:v>
                </c:pt>
                <c:pt idx="218">
                  <c:v>35898.5</c:v>
                </c:pt>
                <c:pt idx="219">
                  <c:v>35898.5</c:v>
                </c:pt>
                <c:pt idx="220">
                  <c:v>35947.5</c:v>
                </c:pt>
                <c:pt idx="221">
                  <c:v>35947.5</c:v>
                </c:pt>
                <c:pt idx="222">
                  <c:v>35947.5</c:v>
                </c:pt>
                <c:pt idx="223">
                  <c:v>35948</c:v>
                </c:pt>
                <c:pt idx="224">
                  <c:v>35948</c:v>
                </c:pt>
                <c:pt idx="225">
                  <c:v>35948</c:v>
                </c:pt>
                <c:pt idx="226">
                  <c:v>36082.5</c:v>
                </c:pt>
                <c:pt idx="227">
                  <c:v>36082.5</c:v>
                </c:pt>
                <c:pt idx="228">
                  <c:v>36082.5</c:v>
                </c:pt>
                <c:pt idx="229">
                  <c:v>36111.5</c:v>
                </c:pt>
                <c:pt idx="230">
                  <c:v>36141.5</c:v>
                </c:pt>
                <c:pt idx="231">
                  <c:v>36141.5</c:v>
                </c:pt>
                <c:pt idx="232">
                  <c:v>36141.5</c:v>
                </c:pt>
                <c:pt idx="233">
                  <c:v>36141.5</c:v>
                </c:pt>
                <c:pt idx="234">
                  <c:v>36709</c:v>
                </c:pt>
                <c:pt idx="235">
                  <c:v>36954.5</c:v>
                </c:pt>
                <c:pt idx="236">
                  <c:v>36954.5</c:v>
                </c:pt>
                <c:pt idx="237">
                  <c:v>36977.5</c:v>
                </c:pt>
                <c:pt idx="238">
                  <c:v>37153</c:v>
                </c:pt>
                <c:pt idx="239">
                  <c:v>37177.5</c:v>
                </c:pt>
                <c:pt idx="240">
                  <c:v>37268.5</c:v>
                </c:pt>
                <c:pt idx="241">
                  <c:v>37269</c:v>
                </c:pt>
                <c:pt idx="242">
                  <c:v>37285</c:v>
                </c:pt>
                <c:pt idx="243">
                  <c:v>37321</c:v>
                </c:pt>
                <c:pt idx="244">
                  <c:v>37321.5</c:v>
                </c:pt>
                <c:pt idx="245">
                  <c:v>37987.5</c:v>
                </c:pt>
                <c:pt idx="246">
                  <c:v>38234.5</c:v>
                </c:pt>
                <c:pt idx="247">
                  <c:v>38439</c:v>
                </c:pt>
                <c:pt idx="248">
                  <c:v>38452.5</c:v>
                </c:pt>
                <c:pt idx="249">
                  <c:v>38465.5</c:v>
                </c:pt>
                <c:pt idx="250">
                  <c:v>39233</c:v>
                </c:pt>
                <c:pt idx="251">
                  <c:v>39246</c:v>
                </c:pt>
                <c:pt idx="252">
                  <c:v>39482</c:v>
                </c:pt>
                <c:pt idx="253">
                  <c:v>39502</c:v>
                </c:pt>
                <c:pt idx="254">
                  <c:v>39508</c:v>
                </c:pt>
                <c:pt idx="255">
                  <c:v>39613</c:v>
                </c:pt>
                <c:pt idx="256">
                  <c:v>40839</c:v>
                </c:pt>
                <c:pt idx="257">
                  <c:v>41973</c:v>
                </c:pt>
                <c:pt idx="258">
                  <c:v>41973.5</c:v>
                </c:pt>
                <c:pt idx="259">
                  <c:v>42137</c:v>
                </c:pt>
                <c:pt idx="260">
                  <c:v>42186.5</c:v>
                </c:pt>
                <c:pt idx="261">
                  <c:v>42186.5</c:v>
                </c:pt>
                <c:pt idx="262">
                  <c:v>42186.5</c:v>
                </c:pt>
                <c:pt idx="263">
                  <c:v>42186.5</c:v>
                </c:pt>
                <c:pt idx="264">
                  <c:v>42186.5</c:v>
                </c:pt>
                <c:pt idx="265">
                  <c:v>42186.5</c:v>
                </c:pt>
                <c:pt idx="266">
                  <c:v>42823</c:v>
                </c:pt>
                <c:pt idx="267">
                  <c:v>43073.5</c:v>
                </c:pt>
                <c:pt idx="268">
                  <c:v>43211.5</c:v>
                </c:pt>
                <c:pt idx="269">
                  <c:v>43212</c:v>
                </c:pt>
                <c:pt idx="270">
                  <c:v>43396</c:v>
                </c:pt>
                <c:pt idx="271">
                  <c:v>44213.5</c:v>
                </c:pt>
                <c:pt idx="272">
                  <c:v>44213.5</c:v>
                </c:pt>
                <c:pt idx="273">
                  <c:v>44213.5</c:v>
                </c:pt>
                <c:pt idx="274">
                  <c:v>44213.5</c:v>
                </c:pt>
                <c:pt idx="275">
                  <c:v>44213.5</c:v>
                </c:pt>
                <c:pt idx="276">
                  <c:v>44213.5</c:v>
                </c:pt>
                <c:pt idx="277">
                  <c:v>44446.5</c:v>
                </c:pt>
                <c:pt idx="278">
                  <c:v>44590</c:v>
                </c:pt>
                <c:pt idx="279">
                  <c:v>44711</c:v>
                </c:pt>
                <c:pt idx="280">
                  <c:v>45463.5</c:v>
                </c:pt>
                <c:pt idx="281">
                  <c:v>45484.5</c:v>
                </c:pt>
                <c:pt idx="282">
                  <c:v>45485</c:v>
                </c:pt>
                <c:pt idx="283">
                  <c:v>45485.5</c:v>
                </c:pt>
                <c:pt idx="284">
                  <c:v>45557</c:v>
                </c:pt>
                <c:pt idx="285">
                  <c:v>45583</c:v>
                </c:pt>
                <c:pt idx="286">
                  <c:v>46564</c:v>
                </c:pt>
                <c:pt idx="287">
                  <c:v>46786</c:v>
                </c:pt>
                <c:pt idx="288">
                  <c:v>46786</c:v>
                </c:pt>
                <c:pt idx="289">
                  <c:v>46786</c:v>
                </c:pt>
                <c:pt idx="290">
                  <c:v>46795</c:v>
                </c:pt>
                <c:pt idx="291">
                  <c:v>46872.5</c:v>
                </c:pt>
                <c:pt idx="292">
                  <c:v>46873</c:v>
                </c:pt>
                <c:pt idx="293">
                  <c:v>46897.5</c:v>
                </c:pt>
                <c:pt idx="294">
                  <c:v>46898</c:v>
                </c:pt>
                <c:pt idx="295">
                  <c:v>46898.5</c:v>
                </c:pt>
                <c:pt idx="296">
                  <c:v>47649</c:v>
                </c:pt>
                <c:pt idx="297">
                  <c:v>47842</c:v>
                </c:pt>
                <c:pt idx="298">
                  <c:v>47842.5</c:v>
                </c:pt>
                <c:pt idx="299">
                  <c:v>47842.5</c:v>
                </c:pt>
                <c:pt idx="300">
                  <c:v>47920</c:v>
                </c:pt>
                <c:pt idx="301">
                  <c:v>48042</c:v>
                </c:pt>
                <c:pt idx="302">
                  <c:v>48042.5</c:v>
                </c:pt>
                <c:pt idx="303">
                  <c:v>48048.5</c:v>
                </c:pt>
                <c:pt idx="304">
                  <c:v>48836</c:v>
                </c:pt>
                <c:pt idx="305">
                  <c:v>48944</c:v>
                </c:pt>
                <c:pt idx="306">
                  <c:v>49006</c:v>
                </c:pt>
                <c:pt idx="307">
                  <c:v>49006.5</c:v>
                </c:pt>
                <c:pt idx="308">
                  <c:v>50226.5</c:v>
                </c:pt>
                <c:pt idx="309">
                  <c:v>50206</c:v>
                </c:pt>
                <c:pt idx="310">
                  <c:v>50206.5</c:v>
                </c:pt>
                <c:pt idx="311">
                  <c:v>50235.5</c:v>
                </c:pt>
                <c:pt idx="312">
                  <c:v>50226</c:v>
                </c:pt>
                <c:pt idx="313">
                  <c:v>50236</c:v>
                </c:pt>
                <c:pt idx="314">
                  <c:v>50225.5</c:v>
                </c:pt>
                <c:pt idx="315">
                  <c:v>53665</c:v>
                </c:pt>
                <c:pt idx="316">
                  <c:v>53665</c:v>
                </c:pt>
                <c:pt idx="317">
                  <c:v>52708</c:v>
                </c:pt>
                <c:pt idx="318">
                  <c:v>56179.5</c:v>
                </c:pt>
                <c:pt idx="319">
                  <c:v>56180</c:v>
                </c:pt>
                <c:pt idx="320">
                  <c:v>57419</c:v>
                </c:pt>
                <c:pt idx="321">
                  <c:v>57419.5</c:v>
                </c:pt>
              </c:numCache>
            </c:numRef>
          </c:xVal>
          <c:yVal>
            <c:numRef>
              <c:f>Active!$K$21:$K$982</c:f>
              <c:numCache>
                <c:formatCode>0.0000</c:formatCode>
                <c:ptCount val="962"/>
                <c:pt idx="200" formatCode="0.00000">
                  <c:v>1.1885372929100413E-2</c:v>
                </c:pt>
                <c:pt idx="205" formatCode="0.00000">
                  <c:v>1.0351045668357983E-2</c:v>
                </c:pt>
                <c:pt idx="206" formatCode="0.00000">
                  <c:v>1.0087458722409792E-2</c:v>
                </c:pt>
                <c:pt idx="207" formatCode="0.00000">
                  <c:v>9.5785835655988194E-3</c:v>
                </c:pt>
                <c:pt idx="208" formatCode="0.00000">
                  <c:v>9.916457456711214E-3</c:v>
                </c:pt>
                <c:pt idx="209" formatCode="0.00000">
                  <c:v>9.916457456711214E-3</c:v>
                </c:pt>
                <c:pt idx="210" formatCode="0.00000">
                  <c:v>1.0607582298689522E-2</c:v>
                </c:pt>
                <c:pt idx="211" formatCode="0.00000">
                  <c:v>1.0607582298689522E-2</c:v>
                </c:pt>
                <c:pt idx="212" formatCode="0.00000">
                  <c:v>9.1411718531162478E-3</c:v>
                </c:pt>
                <c:pt idx="214" formatCode="0.00000">
                  <c:v>1.3457033128361218E-2</c:v>
                </c:pt>
                <c:pt idx="215" formatCode="0.00000">
                  <c:v>7.4497644018265419E-3</c:v>
                </c:pt>
                <c:pt idx="216" formatCode="0.00000">
                  <c:v>5.9516179826459847E-3</c:v>
                </c:pt>
                <c:pt idx="217" formatCode="0.00000">
                  <c:v>6.8427428268478252E-3</c:v>
                </c:pt>
                <c:pt idx="218" formatCode="0.00000">
                  <c:v>7.510233306675218E-3</c:v>
                </c:pt>
                <c:pt idx="219" formatCode="0.00000">
                  <c:v>7.510233306675218E-3</c:v>
                </c:pt>
                <c:pt idx="220" formatCode="0.00000">
                  <c:v>7.7404677504091524E-3</c:v>
                </c:pt>
                <c:pt idx="221" formatCode="0.00000">
                  <c:v>7.940467752632685E-3</c:v>
                </c:pt>
                <c:pt idx="222" formatCode="0.00000">
                  <c:v>8.1404677548562177E-3</c:v>
                </c:pt>
                <c:pt idx="223" formatCode="0.00000">
                  <c:v>8.2315925974398851E-3</c:v>
                </c:pt>
                <c:pt idx="224" formatCode="0.00000">
                  <c:v>8.3315925949136727E-3</c:v>
                </c:pt>
                <c:pt idx="225" formatCode="0.00000">
                  <c:v>8.5315925971372053E-3</c:v>
                </c:pt>
                <c:pt idx="226" formatCode="0.00000">
                  <c:v>7.344174911850132E-3</c:v>
                </c:pt>
                <c:pt idx="227" formatCode="0.00000">
                  <c:v>7.7441749090212397E-3</c:v>
                </c:pt>
                <c:pt idx="228" formatCode="0.00000">
                  <c:v>7.8441749137709849E-3</c:v>
                </c:pt>
                <c:pt idx="229" formatCode="0.00000">
                  <c:v>1.0929415708233137E-2</c:v>
                </c:pt>
                <c:pt idx="230" formatCode="0.00000">
                  <c:v>7.4969061897718348E-3</c:v>
                </c:pt>
                <c:pt idx="231" formatCode="0.00000">
                  <c:v>7.9969061916926876E-3</c:v>
                </c:pt>
                <c:pt idx="232" formatCode="0.00000">
                  <c:v>8.0969061891664751E-3</c:v>
                </c:pt>
                <c:pt idx="233" formatCode="0.00000">
                  <c:v>8.3969061888637953E-3</c:v>
                </c:pt>
                <c:pt idx="234" formatCode="0.00000">
                  <c:v>5.8236011100234464E-3</c:v>
                </c:pt>
                <c:pt idx="235" formatCode="0.00000">
                  <c:v>6.6658982032095082E-3</c:v>
                </c:pt>
                <c:pt idx="236" formatCode="0.00000">
                  <c:v>6.7058982021990232E-3</c:v>
                </c:pt>
                <c:pt idx="237" formatCode="0.00000">
                  <c:v>7.3576408976805396E-3</c:v>
                </c:pt>
                <c:pt idx="238" formatCode="0.00000">
                  <c:v>7.7424602131941356E-3</c:v>
                </c:pt>
                <c:pt idx="239" formatCode="0.00000">
                  <c:v>7.4075774391531013E-3</c:v>
                </c:pt>
                <c:pt idx="240" formatCode="0.00000">
                  <c:v>8.3922985577373765E-3</c:v>
                </c:pt>
                <c:pt idx="241" formatCode="0.00000">
                  <c:v>7.6834233987028711E-3</c:v>
                </c:pt>
                <c:pt idx="242" formatCode="0.00000">
                  <c:v>7.4994183232774958E-3</c:v>
                </c:pt>
                <c:pt idx="243" formatCode="0.00000">
                  <c:v>8.8604069023858756E-3</c:v>
                </c:pt>
                <c:pt idx="245" formatCode="0.00000">
                  <c:v>3.6298203995102085E-3</c:v>
                </c:pt>
                <c:pt idx="246" formatCode="0.00000">
                  <c:v>7.1454920180258341E-3</c:v>
                </c:pt>
                <c:pt idx="247" formatCode="0.00000">
                  <c:v>5.1155521287000738E-3</c:v>
                </c:pt>
                <c:pt idx="248" formatCode="0.00000">
                  <c:v>6.085922839702107E-3</c:v>
                </c:pt>
                <c:pt idx="249" formatCode="0.00000">
                  <c:v>5.9951687144348398E-3</c:v>
                </c:pt>
                <c:pt idx="250" formatCode="0.00000">
                  <c:v>6.0218001599423587E-3</c:v>
                </c:pt>
                <c:pt idx="251" formatCode="0.00000">
                  <c:v>0</c:v>
                </c:pt>
                <c:pt idx="253" formatCode="0.00000">
                  <c:v>7.4869648015010171E-3</c:v>
                </c:pt>
                <c:pt idx="254" formatCode="0.00000">
                  <c:v>6.1404628941090778E-3</c:v>
                </c:pt>
                <c:pt idx="255" formatCode="0.00000">
                  <c:v>4.9766795782488771E-3</c:v>
                </c:pt>
                <c:pt idx="256" formatCode="0.00000">
                  <c:v>3.7147905313759111E-3</c:v>
                </c:pt>
                <c:pt idx="257" formatCode="0.00000">
                  <c:v>-1.2140693215769716E-3</c:v>
                </c:pt>
                <c:pt idx="258" formatCode="0.00000">
                  <c:v>-5.2294447959866375E-4</c:v>
                </c:pt>
                <c:pt idx="259" formatCode="0.00000">
                  <c:v>1.47487863432616E-3</c:v>
                </c:pt>
                <c:pt idx="260" formatCode="0.00000">
                  <c:v>5.9623792913043872E-4</c:v>
                </c:pt>
                <c:pt idx="261" formatCode="0.00000">
                  <c:v>5.9623792913043872E-4</c:v>
                </c:pt>
                <c:pt idx="262" formatCode="0.00000">
                  <c:v>6.5623792761471123E-4</c:v>
                </c:pt>
                <c:pt idx="263" formatCode="0.00000">
                  <c:v>6.5623792761471123E-4</c:v>
                </c:pt>
                <c:pt idx="264" formatCode="0.00000">
                  <c:v>6.9623792660422623E-4</c:v>
                </c:pt>
                <c:pt idx="265" formatCode="0.00000">
                  <c:v>7.5623792508849874E-4</c:v>
                </c:pt>
                <c:pt idx="266" formatCode="0.00000">
                  <c:v>1.1981609495705925E-3</c:v>
                </c:pt>
                <c:pt idx="267" formatCode="0.00000">
                  <c:v>1.8517064527259208E-3</c:v>
                </c:pt>
                <c:pt idx="270" formatCode="0.00000">
                  <c:v>6.2722911388846114E-4</c:v>
                </c:pt>
                <c:pt idx="271" formatCode="0.00000">
                  <c:v>-9.8365529993316159E-4</c:v>
                </c:pt>
                <c:pt idx="272" formatCode="0.00000">
                  <c:v>-9.0365530195413157E-4</c:v>
                </c:pt>
                <c:pt idx="273" formatCode="0.00000">
                  <c:v>-6.8365530023584142E-4</c:v>
                </c:pt>
                <c:pt idx="274" formatCode="0.00000">
                  <c:v>-6.0365530225681141E-4</c:v>
                </c:pt>
                <c:pt idx="275" formatCode="0.00000">
                  <c:v>-4.8365529801230878E-4</c:v>
                </c:pt>
                <c:pt idx="276" formatCode="0.00000">
                  <c:v>-4.0365530003327876E-4</c:v>
                </c:pt>
                <c:pt idx="277" formatCode="0.00000">
                  <c:v>-9.1947923647239804E-4</c:v>
                </c:pt>
                <c:pt idx="279" formatCode="0.00000">
                  <c:v>-6.1443816957762465E-4</c:v>
                </c:pt>
                <c:pt idx="280" formatCode="0.00000">
                  <c:v>-2.7155196585226804E-4</c:v>
                </c:pt>
                <c:pt idx="282" formatCode="0.00000">
                  <c:v>-1.1531837881193496E-3</c:v>
                </c:pt>
                <c:pt idx="283" formatCode="0.00000">
                  <c:v>-1.1531837881193496E-3</c:v>
                </c:pt>
                <c:pt idx="284" formatCode="0.00000">
                  <c:v>-1.8620589471538551E-3</c:v>
                </c:pt>
                <c:pt idx="285" formatCode="0.00000">
                  <c:v>-1.4312066341517493E-3</c:v>
                </c:pt>
                <c:pt idx="286" formatCode="0.00000">
                  <c:v>-3.6557761850417592E-3</c:v>
                </c:pt>
                <c:pt idx="287" formatCode="0.00000">
                  <c:v>-6.1763466292177327E-3</c:v>
                </c:pt>
                <c:pt idx="288" formatCode="0.00000">
                  <c:v>-4.1463466332061216E-3</c:v>
                </c:pt>
                <c:pt idx="289" formatCode="0.00000">
                  <c:v>-3.0363466357812285E-3</c:v>
                </c:pt>
                <c:pt idx="290" formatCode="0.00000">
                  <c:v>-4.8060994886327535E-3</c:v>
                </c:pt>
                <c:pt idx="291" formatCode="0.00000">
                  <c:v>-3.6817490836256184E-3</c:v>
                </c:pt>
                <c:pt idx="292" formatCode="0.00000">
                  <c:v>-4.7906242398312315E-3</c:v>
                </c:pt>
                <c:pt idx="293" formatCode="0.00000">
                  <c:v>-2.3255070191225968E-3</c:v>
                </c:pt>
                <c:pt idx="294" formatCode="0.00000">
                  <c:v>-5.7343821754329838E-3</c:v>
                </c:pt>
                <c:pt idx="295" formatCode="0.00000">
                  <c:v>-6.5432573319412768E-3</c:v>
                </c:pt>
                <c:pt idx="296" formatCode="0.00000">
                  <c:v>-4.9648704880382866E-3</c:v>
                </c:pt>
                <c:pt idx="297" formatCode="0.00000">
                  <c:v>-5.8306817372795194E-3</c:v>
                </c:pt>
                <c:pt idx="298" formatCode="0.00000">
                  <c:v>-6.1195568923722021E-3</c:v>
                </c:pt>
                <c:pt idx="299" formatCode="0.00000">
                  <c:v>-5.739556894695852E-3</c:v>
                </c:pt>
                <c:pt idx="300" formatCode="0.00000">
                  <c:v>-5.5752064872649498E-3</c:v>
                </c:pt>
                <c:pt idx="301" formatCode="0.00000">
                  <c:v>-5.2407452094485052E-3</c:v>
                </c:pt>
                <c:pt idx="302" formatCode="0.00000">
                  <c:v>-8.4496203562594019E-3</c:v>
                </c:pt>
                <c:pt idx="303" formatCode="0.00000">
                  <c:v>-5.7561222638469189E-3</c:v>
                </c:pt>
                <c:pt idx="304" formatCode="0.00000">
                  <c:v>-9.7344971654820256E-3</c:v>
                </c:pt>
                <c:pt idx="305" formatCode="0.00000">
                  <c:v>-6.6515314319985919E-3</c:v>
                </c:pt>
                <c:pt idx="306" formatCode="0.00000">
                  <c:v>-8.4520511081791483E-3</c:v>
                </c:pt>
                <c:pt idx="307" formatCode="0.00000">
                  <c:v>-9.8609262640820816E-3</c:v>
                </c:pt>
                <c:pt idx="308" formatCode="0.00000">
                  <c:v>-9.3163134151836857E-3</c:v>
                </c:pt>
                <c:pt idx="309" formatCode="0.00000">
                  <c:v>-9.0524319020914845E-3</c:v>
                </c:pt>
                <c:pt idx="310" formatCode="0.00000">
                  <c:v>-1.0361307067796588E-2</c:v>
                </c:pt>
                <c:pt idx="311" formatCode="0.00000">
                  <c:v>-9.1760662689921446E-3</c:v>
                </c:pt>
                <c:pt idx="312" formatCode="0.00000">
                  <c:v>-1.0107438247359823E-2</c:v>
                </c:pt>
                <c:pt idx="313" formatCode="0.00000">
                  <c:v>-9.8849414207506925E-3</c:v>
                </c:pt>
                <c:pt idx="314" formatCode="0.00000">
                  <c:v>-9.4985631003510207E-3</c:v>
                </c:pt>
                <c:pt idx="315" formatCode="0.00000">
                  <c:v>-1.5660779550671577E-2</c:v>
                </c:pt>
                <c:pt idx="316" formatCode="0.00000">
                  <c:v>-1.5660779550671577E-2</c:v>
                </c:pt>
                <c:pt idx="317" formatCode="0.00000">
                  <c:v>-1.4753725838090759E-2</c:v>
                </c:pt>
                <c:pt idx="318" formatCode="0.00000">
                  <c:v>-2.228395247948356E-2</c:v>
                </c:pt>
                <c:pt idx="319" formatCode="0.00000">
                  <c:v>-2.1492827640031464E-2</c:v>
                </c:pt>
                <c:pt idx="320" formatCode="0.00000">
                  <c:v>-2.5685470813186839E-2</c:v>
                </c:pt>
                <c:pt idx="321" formatCode="0.00000">
                  <c:v>-2.2394345971406437E-2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B38-48E6-82B4-3E297F91172F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0.5</c:v>
                </c:pt>
                <c:pt idx="2">
                  <c:v>3.5</c:v>
                </c:pt>
                <c:pt idx="3">
                  <c:v>4</c:v>
                </c:pt>
                <c:pt idx="4">
                  <c:v>53</c:v>
                </c:pt>
                <c:pt idx="5">
                  <c:v>56.5</c:v>
                </c:pt>
                <c:pt idx="6">
                  <c:v>310.5</c:v>
                </c:pt>
                <c:pt idx="7">
                  <c:v>320</c:v>
                </c:pt>
                <c:pt idx="8">
                  <c:v>320.5</c:v>
                </c:pt>
                <c:pt idx="9">
                  <c:v>326.5</c:v>
                </c:pt>
                <c:pt idx="10">
                  <c:v>457.5</c:v>
                </c:pt>
                <c:pt idx="11">
                  <c:v>477.5</c:v>
                </c:pt>
                <c:pt idx="12">
                  <c:v>940.5</c:v>
                </c:pt>
                <c:pt idx="13">
                  <c:v>950.5</c:v>
                </c:pt>
                <c:pt idx="14">
                  <c:v>973</c:v>
                </c:pt>
                <c:pt idx="15">
                  <c:v>976.5</c:v>
                </c:pt>
                <c:pt idx="16">
                  <c:v>980</c:v>
                </c:pt>
                <c:pt idx="17">
                  <c:v>1022.5</c:v>
                </c:pt>
                <c:pt idx="18">
                  <c:v>1029</c:v>
                </c:pt>
                <c:pt idx="19">
                  <c:v>1032</c:v>
                </c:pt>
                <c:pt idx="20">
                  <c:v>1048.5</c:v>
                </c:pt>
                <c:pt idx="21">
                  <c:v>1068</c:v>
                </c:pt>
                <c:pt idx="22">
                  <c:v>1071.5</c:v>
                </c:pt>
                <c:pt idx="23">
                  <c:v>1120.5</c:v>
                </c:pt>
                <c:pt idx="24">
                  <c:v>1182.5</c:v>
                </c:pt>
                <c:pt idx="25">
                  <c:v>1268.5</c:v>
                </c:pt>
                <c:pt idx="26">
                  <c:v>1301</c:v>
                </c:pt>
                <c:pt idx="27">
                  <c:v>1375.5</c:v>
                </c:pt>
                <c:pt idx="28">
                  <c:v>1395</c:v>
                </c:pt>
                <c:pt idx="29">
                  <c:v>1398.5</c:v>
                </c:pt>
                <c:pt idx="30">
                  <c:v>1445</c:v>
                </c:pt>
                <c:pt idx="31">
                  <c:v>1481</c:v>
                </c:pt>
                <c:pt idx="32">
                  <c:v>1562.5</c:v>
                </c:pt>
                <c:pt idx="33">
                  <c:v>1621.5</c:v>
                </c:pt>
                <c:pt idx="34">
                  <c:v>4762.5</c:v>
                </c:pt>
                <c:pt idx="35">
                  <c:v>5792.5</c:v>
                </c:pt>
                <c:pt idx="36">
                  <c:v>5831.5</c:v>
                </c:pt>
                <c:pt idx="37">
                  <c:v>5832</c:v>
                </c:pt>
                <c:pt idx="38">
                  <c:v>5871</c:v>
                </c:pt>
                <c:pt idx="39">
                  <c:v>5871.5</c:v>
                </c:pt>
                <c:pt idx="40">
                  <c:v>5900</c:v>
                </c:pt>
                <c:pt idx="41">
                  <c:v>5900.5</c:v>
                </c:pt>
                <c:pt idx="42">
                  <c:v>5901</c:v>
                </c:pt>
                <c:pt idx="43">
                  <c:v>5995.5</c:v>
                </c:pt>
                <c:pt idx="44">
                  <c:v>5996</c:v>
                </c:pt>
                <c:pt idx="45">
                  <c:v>6002.5</c:v>
                </c:pt>
                <c:pt idx="46">
                  <c:v>6019</c:v>
                </c:pt>
                <c:pt idx="47">
                  <c:v>6025.5</c:v>
                </c:pt>
                <c:pt idx="48">
                  <c:v>6047.5</c:v>
                </c:pt>
                <c:pt idx="49">
                  <c:v>6050.5</c:v>
                </c:pt>
                <c:pt idx="50">
                  <c:v>6070.5</c:v>
                </c:pt>
                <c:pt idx="51">
                  <c:v>6071</c:v>
                </c:pt>
                <c:pt idx="52">
                  <c:v>6071.5</c:v>
                </c:pt>
                <c:pt idx="53">
                  <c:v>6267</c:v>
                </c:pt>
                <c:pt idx="54">
                  <c:v>6267.5</c:v>
                </c:pt>
                <c:pt idx="55">
                  <c:v>6268</c:v>
                </c:pt>
                <c:pt idx="56">
                  <c:v>6835</c:v>
                </c:pt>
                <c:pt idx="57">
                  <c:v>6848</c:v>
                </c:pt>
                <c:pt idx="58">
                  <c:v>6848.5</c:v>
                </c:pt>
                <c:pt idx="59">
                  <c:v>6894</c:v>
                </c:pt>
                <c:pt idx="60">
                  <c:v>6894.5</c:v>
                </c:pt>
                <c:pt idx="61">
                  <c:v>7021.5</c:v>
                </c:pt>
                <c:pt idx="62">
                  <c:v>7022</c:v>
                </c:pt>
                <c:pt idx="63">
                  <c:v>7035</c:v>
                </c:pt>
                <c:pt idx="64">
                  <c:v>7035.5</c:v>
                </c:pt>
                <c:pt idx="65">
                  <c:v>7058</c:v>
                </c:pt>
                <c:pt idx="66">
                  <c:v>7229</c:v>
                </c:pt>
                <c:pt idx="67">
                  <c:v>7588.5</c:v>
                </c:pt>
                <c:pt idx="68">
                  <c:v>7598.5</c:v>
                </c:pt>
                <c:pt idx="69">
                  <c:v>7848.5</c:v>
                </c:pt>
                <c:pt idx="70">
                  <c:v>8107</c:v>
                </c:pt>
                <c:pt idx="71">
                  <c:v>8107.5</c:v>
                </c:pt>
                <c:pt idx="72">
                  <c:v>8114</c:v>
                </c:pt>
                <c:pt idx="73">
                  <c:v>8123.5</c:v>
                </c:pt>
                <c:pt idx="74">
                  <c:v>8130.5</c:v>
                </c:pt>
                <c:pt idx="75">
                  <c:v>8238</c:v>
                </c:pt>
                <c:pt idx="76">
                  <c:v>8365.5</c:v>
                </c:pt>
                <c:pt idx="77">
                  <c:v>8375</c:v>
                </c:pt>
                <c:pt idx="78">
                  <c:v>8375.5</c:v>
                </c:pt>
                <c:pt idx="79">
                  <c:v>8490</c:v>
                </c:pt>
                <c:pt idx="80">
                  <c:v>8490.5</c:v>
                </c:pt>
                <c:pt idx="81">
                  <c:v>8491</c:v>
                </c:pt>
                <c:pt idx="82">
                  <c:v>8644</c:v>
                </c:pt>
                <c:pt idx="83">
                  <c:v>8696.5</c:v>
                </c:pt>
                <c:pt idx="84">
                  <c:v>8723</c:v>
                </c:pt>
                <c:pt idx="85">
                  <c:v>8729.5</c:v>
                </c:pt>
                <c:pt idx="86">
                  <c:v>8729.5</c:v>
                </c:pt>
                <c:pt idx="87">
                  <c:v>8729.5</c:v>
                </c:pt>
                <c:pt idx="88">
                  <c:v>8732.5</c:v>
                </c:pt>
                <c:pt idx="89">
                  <c:v>8746</c:v>
                </c:pt>
                <c:pt idx="90">
                  <c:v>8765.5</c:v>
                </c:pt>
                <c:pt idx="91">
                  <c:v>8801.5</c:v>
                </c:pt>
                <c:pt idx="92">
                  <c:v>8808</c:v>
                </c:pt>
                <c:pt idx="93">
                  <c:v>8831</c:v>
                </c:pt>
                <c:pt idx="94">
                  <c:v>8841</c:v>
                </c:pt>
                <c:pt idx="95">
                  <c:v>9110.5</c:v>
                </c:pt>
                <c:pt idx="96">
                  <c:v>9159.5</c:v>
                </c:pt>
                <c:pt idx="97">
                  <c:v>9284</c:v>
                </c:pt>
                <c:pt idx="98">
                  <c:v>9294</c:v>
                </c:pt>
                <c:pt idx="99">
                  <c:v>9294</c:v>
                </c:pt>
                <c:pt idx="100">
                  <c:v>9294</c:v>
                </c:pt>
                <c:pt idx="101">
                  <c:v>9409</c:v>
                </c:pt>
                <c:pt idx="102">
                  <c:v>9536</c:v>
                </c:pt>
                <c:pt idx="103">
                  <c:v>9549</c:v>
                </c:pt>
                <c:pt idx="104">
                  <c:v>9824.5</c:v>
                </c:pt>
                <c:pt idx="105">
                  <c:v>9828</c:v>
                </c:pt>
                <c:pt idx="106">
                  <c:v>9860.5</c:v>
                </c:pt>
                <c:pt idx="107">
                  <c:v>9864</c:v>
                </c:pt>
                <c:pt idx="108">
                  <c:v>9864</c:v>
                </c:pt>
                <c:pt idx="109">
                  <c:v>9864</c:v>
                </c:pt>
                <c:pt idx="110">
                  <c:v>9864</c:v>
                </c:pt>
                <c:pt idx="111">
                  <c:v>9926</c:v>
                </c:pt>
                <c:pt idx="112">
                  <c:v>10113</c:v>
                </c:pt>
                <c:pt idx="113">
                  <c:v>10245</c:v>
                </c:pt>
                <c:pt idx="114">
                  <c:v>10487.5</c:v>
                </c:pt>
                <c:pt idx="115">
                  <c:v>10592.5</c:v>
                </c:pt>
                <c:pt idx="116">
                  <c:v>10595.5</c:v>
                </c:pt>
                <c:pt idx="117">
                  <c:v>10595.5</c:v>
                </c:pt>
                <c:pt idx="118">
                  <c:v>10755.5</c:v>
                </c:pt>
                <c:pt idx="119">
                  <c:v>10758.5</c:v>
                </c:pt>
                <c:pt idx="120">
                  <c:v>10923</c:v>
                </c:pt>
                <c:pt idx="121">
                  <c:v>11004.5</c:v>
                </c:pt>
                <c:pt idx="122">
                  <c:v>11005</c:v>
                </c:pt>
                <c:pt idx="123">
                  <c:v>11644.5</c:v>
                </c:pt>
                <c:pt idx="124">
                  <c:v>11707</c:v>
                </c:pt>
                <c:pt idx="125">
                  <c:v>11707</c:v>
                </c:pt>
                <c:pt idx="126">
                  <c:v>11710.5</c:v>
                </c:pt>
                <c:pt idx="127">
                  <c:v>11864</c:v>
                </c:pt>
                <c:pt idx="128">
                  <c:v>11880</c:v>
                </c:pt>
                <c:pt idx="129">
                  <c:v>11880.5</c:v>
                </c:pt>
                <c:pt idx="130">
                  <c:v>12112.5</c:v>
                </c:pt>
                <c:pt idx="131">
                  <c:v>12342</c:v>
                </c:pt>
                <c:pt idx="132">
                  <c:v>12457</c:v>
                </c:pt>
                <c:pt idx="133">
                  <c:v>12851</c:v>
                </c:pt>
                <c:pt idx="134">
                  <c:v>12978.5</c:v>
                </c:pt>
                <c:pt idx="135">
                  <c:v>13029.5</c:v>
                </c:pt>
                <c:pt idx="136">
                  <c:v>13029.5</c:v>
                </c:pt>
                <c:pt idx="137">
                  <c:v>13032.5</c:v>
                </c:pt>
                <c:pt idx="138">
                  <c:v>13032.5</c:v>
                </c:pt>
                <c:pt idx="139">
                  <c:v>13047.5</c:v>
                </c:pt>
                <c:pt idx="140">
                  <c:v>13141</c:v>
                </c:pt>
                <c:pt idx="141">
                  <c:v>13141</c:v>
                </c:pt>
                <c:pt idx="142">
                  <c:v>13141</c:v>
                </c:pt>
                <c:pt idx="143">
                  <c:v>13142.5</c:v>
                </c:pt>
                <c:pt idx="144">
                  <c:v>13143.5</c:v>
                </c:pt>
                <c:pt idx="145">
                  <c:v>13143.5</c:v>
                </c:pt>
                <c:pt idx="146">
                  <c:v>13144</c:v>
                </c:pt>
                <c:pt idx="147">
                  <c:v>13144</c:v>
                </c:pt>
                <c:pt idx="148">
                  <c:v>13146.5</c:v>
                </c:pt>
                <c:pt idx="149">
                  <c:v>13146.5</c:v>
                </c:pt>
                <c:pt idx="150">
                  <c:v>13146.5</c:v>
                </c:pt>
                <c:pt idx="151">
                  <c:v>13147</c:v>
                </c:pt>
                <c:pt idx="152">
                  <c:v>13147</c:v>
                </c:pt>
                <c:pt idx="153">
                  <c:v>13215.5</c:v>
                </c:pt>
                <c:pt idx="154">
                  <c:v>13215.5</c:v>
                </c:pt>
                <c:pt idx="155">
                  <c:v>13218.5</c:v>
                </c:pt>
                <c:pt idx="156">
                  <c:v>13218.5</c:v>
                </c:pt>
                <c:pt idx="157">
                  <c:v>13222</c:v>
                </c:pt>
                <c:pt idx="158">
                  <c:v>13222</c:v>
                </c:pt>
                <c:pt idx="159">
                  <c:v>13231.5</c:v>
                </c:pt>
                <c:pt idx="160">
                  <c:v>13235</c:v>
                </c:pt>
                <c:pt idx="161">
                  <c:v>13235</c:v>
                </c:pt>
                <c:pt idx="162">
                  <c:v>13241.5</c:v>
                </c:pt>
                <c:pt idx="163">
                  <c:v>13241.5</c:v>
                </c:pt>
                <c:pt idx="164">
                  <c:v>13286.5</c:v>
                </c:pt>
                <c:pt idx="165">
                  <c:v>13342.5</c:v>
                </c:pt>
                <c:pt idx="166">
                  <c:v>14758.5</c:v>
                </c:pt>
                <c:pt idx="167">
                  <c:v>15499.5</c:v>
                </c:pt>
                <c:pt idx="168">
                  <c:v>16428</c:v>
                </c:pt>
                <c:pt idx="169">
                  <c:v>16575.5</c:v>
                </c:pt>
                <c:pt idx="170">
                  <c:v>16628</c:v>
                </c:pt>
                <c:pt idx="171">
                  <c:v>16667</c:v>
                </c:pt>
                <c:pt idx="172">
                  <c:v>16687</c:v>
                </c:pt>
                <c:pt idx="173">
                  <c:v>16782</c:v>
                </c:pt>
                <c:pt idx="174">
                  <c:v>16820.5</c:v>
                </c:pt>
                <c:pt idx="175">
                  <c:v>17027</c:v>
                </c:pt>
                <c:pt idx="176">
                  <c:v>17142</c:v>
                </c:pt>
                <c:pt idx="177">
                  <c:v>17526.5</c:v>
                </c:pt>
                <c:pt idx="178">
                  <c:v>17948.5</c:v>
                </c:pt>
                <c:pt idx="179">
                  <c:v>18004.5</c:v>
                </c:pt>
                <c:pt idx="180">
                  <c:v>18053.5</c:v>
                </c:pt>
                <c:pt idx="181">
                  <c:v>18181.5</c:v>
                </c:pt>
                <c:pt idx="182">
                  <c:v>18224</c:v>
                </c:pt>
                <c:pt idx="183">
                  <c:v>18325.5</c:v>
                </c:pt>
                <c:pt idx="184">
                  <c:v>18968.5</c:v>
                </c:pt>
                <c:pt idx="185">
                  <c:v>18972</c:v>
                </c:pt>
                <c:pt idx="186">
                  <c:v>19051</c:v>
                </c:pt>
                <c:pt idx="187">
                  <c:v>19175</c:v>
                </c:pt>
                <c:pt idx="188">
                  <c:v>19551.5</c:v>
                </c:pt>
                <c:pt idx="189">
                  <c:v>19969</c:v>
                </c:pt>
                <c:pt idx="190">
                  <c:v>20561.5</c:v>
                </c:pt>
                <c:pt idx="191">
                  <c:v>21365</c:v>
                </c:pt>
                <c:pt idx="192">
                  <c:v>21492.5</c:v>
                </c:pt>
                <c:pt idx="193">
                  <c:v>22781.5</c:v>
                </c:pt>
                <c:pt idx="194">
                  <c:v>22850</c:v>
                </c:pt>
                <c:pt idx="195">
                  <c:v>23690</c:v>
                </c:pt>
                <c:pt idx="196">
                  <c:v>24423.5</c:v>
                </c:pt>
                <c:pt idx="197">
                  <c:v>25426.5</c:v>
                </c:pt>
                <c:pt idx="198">
                  <c:v>26126</c:v>
                </c:pt>
                <c:pt idx="199">
                  <c:v>27584.5</c:v>
                </c:pt>
                <c:pt idx="200">
                  <c:v>28762</c:v>
                </c:pt>
                <c:pt idx="201">
                  <c:v>29338</c:v>
                </c:pt>
                <c:pt idx="202">
                  <c:v>30843.5</c:v>
                </c:pt>
                <c:pt idx="203">
                  <c:v>31026.5</c:v>
                </c:pt>
                <c:pt idx="204">
                  <c:v>31919</c:v>
                </c:pt>
                <c:pt idx="205">
                  <c:v>33338.5</c:v>
                </c:pt>
                <c:pt idx="206">
                  <c:v>33612.5</c:v>
                </c:pt>
                <c:pt idx="207">
                  <c:v>33613</c:v>
                </c:pt>
                <c:pt idx="208">
                  <c:v>33616.5</c:v>
                </c:pt>
                <c:pt idx="209">
                  <c:v>33616.5</c:v>
                </c:pt>
                <c:pt idx="210">
                  <c:v>33617</c:v>
                </c:pt>
                <c:pt idx="211">
                  <c:v>33617</c:v>
                </c:pt>
                <c:pt idx="212">
                  <c:v>34516.5</c:v>
                </c:pt>
                <c:pt idx="213">
                  <c:v>35741.5</c:v>
                </c:pt>
                <c:pt idx="214">
                  <c:v>35741.5</c:v>
                </c:pt>
                <c:pt idx="215">
                  <c:v>35800.5</c:v>
                </c:pt>
                <c:pt idx="216">
                  <c:v>35868</c:v>
                </c:pt>
                <c:pt idx="217">
                  <c:v>35868.5</c:v>
                </c:pt>
                <c:pt idx="218">
                  <c:v>35898.5</c:v>
                </c:pt>
                <c:pt idx="219">
                  <c:v>35898.5</c:v>
                </c:pt>
                <c:pt idx="220">
                  <c:v>35947.5</c:v>
                </c:pt>
                <c:pt idx="221">
                  <c:v>35947.5</c:v>
                </c:pt>
                <c:pt idx="222">
                  <c:v>35947.5</c:v>
                </c:pt>
                <c:pt idx="223">
                  <c:v>35948</c:v>
                </c:pt>
                <c:pt idx="224">
                  <c:v>35948</c:v>
                </c:pt>
                <c:pt idx="225">
                  <c:v>35948</c:v>
                </c:pt>
                <c:pt idx="226">
                  <c:v>36082.5</c:v>
                </c:pt>
                <c:pt idx="227">
                  <c:v>36082.5</c:v>
                </c:pt>
                <c:pt idx="228">
                  <c:v>36082.5</c:v>
                </c:pt>
                <c:pt idx="229">
                  <c:v>36111.5</c:v>
                </c:pt>
                <c:pt idx="230">
                  <c:v>36141.5</c:v>
                </c:pt>
                <c:pt idx="231">
                  <c:v>36141.5</c:v>
                </c:pt>
                <c:pt idx="232">
                  <c:v>36141.5</c:v>
                </c:pt>
                <c:pt idx="233">
                  <c:v>36141.5</c:v>
                </c:pt>
                <c:pt idx="234">
                  <c:v>36709</c:v>
                </c:pt>
                <c:pt idx="235">
                  <c:v>36954.5</c:v>
                </c:pt>
                <c:pt idx="236">
                  <c:v>36954.5</c:v>
                </c:pt>
                <c:pt idx="237">
                  <c:v>36977.5</c:v>
                </c:pt>
                <c:pt idx="238">
                  <c:v>37153</c:v>
                </c:pt>
                <c:pt idx="239">
                  <c:v>37177.5</c:v>
                </c:pt>
                <c:pt idx="240">
                  <c:v>37268.5</c:v>
                </c:pt>
                <c:pt idx="241">
                  <c:v>37269</c:v>
                </c:pt>
                <c:pt idx="242">
                  <c:v>37285</c:v>
                </c:pt>
                <c:pt idx="243">
                  <c:v>37321</c:v>
                </c:pt>
                <c:pt idx="244">
                  <c:v>37321.5</c:v>
                </c:pt>
                <c:pt idx="245">
                  <c:v>37987.5</c:v>
                </c:pt>
                <c:pt idx="246">
                  <c:v>38234.5</c:v>
                </c:pt>
                <c:pt idx="247">
                  <c:v>38439</c:v>
                </c:pt>
                <c:pt idx="248">
                  <c:v>38452.5</c:v>
                </c:pt>
                <c:pt idx="249">
                  <c:v>38465.5</c:v>
                </c:pt>
                <c:pt idx="250">
                  <c:v>39233</c:v>
                </c:pt>
                <c:pt idx="251">
                  <c:v>39246</c:v>
                </c:pt>
                <c:pt idx="252">
                  <c:v>39482</c:v>
                </c:pt>
                <c:pt idx="253">
                  <c:v>39502</c:v>
                </c:pt>
                <c:pt idx="254">
                  <c:v>39508</c:v>
                </c:pt>
                <c:pt idx="255">
                  <c:v>39613</c:v>
                </c:pt>
                <c:pt idx="256">
                  <c:v>40839</c:v>
                </c:pt>
                <c:pt idx="257">
                  <c:v>41973</c:v>
                </c:pt>
                <c:pt idx="258">
                  <c:v>41973.5</c:v>
                </c:pt>
                <c:pt idx="259">
                  <c:v>42137</c:v>
                </c:pt>
                <c:pt idx="260">
                  <c:v>42186.5</c:v>
                </c:pt>
                <c:pt idx="261">
                  <c:v>42186.5</c:v>
                </c:pt>
                <c:pt idx="262">
                  <c:v>42186.5</c:v>
                </c:pt>
                <c:pt idx="263">
                  <c:v>42186.5</c:v>
                </c:pt>
                <c:pt idx="264">
                  <c:v>42186.5</c:v>
                </c:pt>
                <c:pt idx="265">
                  <c:v>42186.5</c:v>
                </c:pt>
                <c:pt idx="266">
                  <c:v>42823</c:v>
                </c:pt>
                <c:pt idx="267">
                  <c:v>43073.5</c:v>
                </c:pt>
                <c:pt idx="268">
                  <c:v>43211.5</c:v>
                </c:pt>
                <c:pt idx="269">
                  <c:v>43212</c:v>
                </c:pt>
                <c:pt idx="270">
                  <c:v>43396</c:v>
                </c:pt>
                <c:pt idx="271">
                  <c:v>44213.5</c:v>
                </c:pt>
                <c:pt idx="272">
                  <c:v>44213.5</c:v>
                </c:pt>
                <c:pt idx="273">
                  <c:v>44213.5</c:v>
                </c:pt>
                <c:pt idx="274">
                  <c:v>44213.5</c:v>
                </c:pt>
                <c:pt idx="275">
                  <c:v>44213.5</c:v>
                </c:pt>
                <c:pt idx="276">
                  <c:v>44213.5</c:v>
                </c:pt>
                <c:pt idx="277">
                  <c:v>44446.5</c:v>
                </c:pt>
                <c:pt idx="278">
                  <c:v>44590</c:v>
                </c:pt>
                <c:pt idx="279">
                  <c:v>44711</c:v>
                </c:pt>
                <c:pt idx="280">
                  <c:v>45463.5</c:v>
                </c:pt>
                <c:pt idx="281">
                  <c:v>45484.5</c:v>
                </c:pt>
                <c:pt idx="282">
                  <c:v>45485</c:v>
                </c:pt>
                <c:pt idx="283">
                  <c:v>45485.5</c:v>
                </c:pt>
                <c:pt idx="284">
                  <c:v>45557</c:v>
                </c:pt>
                <c:pt idx="285">
                  <c:v>45583</c:v>
                </c:pt>
                <c:pt idx="286">
                  <c:v>46564</c:v>
                </c:pt>
                <c:pt idx="287">
                  <c:v>46786</c:v>
                </c:pt>
                <c:pt idx="288">
                  <c:v>46786</c:v>
                </c:pt>
                <c:pt idx="289">
                  <c:v>46786</c:v>
                </c:pt>
                <c:pt idx="290">
                  <c:v>46795</c:v>
                </c:pt>
                <c:pt idx="291">
                  <c:v>46872.5</c:v>
                </c:pt>
                <c:pt idx="292">
                  <c:v>46873</c:v>
                </c:pt>
                <c:pt idx="293">
                  <c:v>46897.5</c:v>
                </c:pt>
                <c:pt idx="294">
                  <c:v>46898</c:v>
                </c:pt>
                <c:pt idx="295">
                  <c:v>46898.5</c:v>
                </c:pt>
                <c:pt idx="296">
                  <c:v>47649</c:v>
                </c:pt>
                <c:pt idx="297">
                  <c:v>47842</c:v>
                </c:pt>
                <c:pt idx="298">
                  <c:v>47842.5</c:v>
                </c:pt>
                <c:pt idx="299">
                  <c:v>47842.5</c:v>
                </c:pt>
                <c:pt idx="300">
                  <c:v>47920</c:v>
                </c:pt>
                <c:pt idx="301">
                  <c:v>48042</c:v>
                </c:pt>
                <c:pt idx="302">
                  <c:v>48042.5</c:v>
                </c:pt>
                <c:pt idx="303">
                  <c:v>48048.5</c:v>
                </c:pt>
                <c:pt idx="304">
                  <c:v>48836</c:v>
                </c:pt>
                <c:pt idx="305">
                  <c:v>48944</c:v>
                </c:pt>
                <c:pt idx="306">
                  <c:v>49006</c:v>
                </c:pt>
                <c:pt idx="307">
                  <c:v>49006.5</c:v>
                </c:pt>
                <c:pt idx="308">
                  <c:v>50226.5</c:v>
                </c:pt>
                <c:pt idx="309">
                  <c:v>50206</c:v>
                </c:pt>
                <c:pt idx="310">
                  <c:v>50206.5</c:v>
                </c:pt>
                <c:pt idx="311">
                  <c:v>50235.5</c:v>
                </c:pt>
                <c:pt idx="312">
                  <c:v>50226</c:v>
                </c:pt>
                <c:pt idx="313">
                  <c:v>50236</c:v>
                </c:pt>
                <c:pt idx="314">
                  <c:v>50225.5</c:v>
                </c:pt>
                <c:pt idx="315">
                  <c:v>53665</c:v>
                </c:pt>
                <c:pt idx="316">
                  <c:v>53665</c:v>
                </c:pt>
                <c:pt idx="317">
                  <c:v>52708</c:v>
                </c:pt>
                <c:pt idx="318">
                  <c:v>56179.5</c:v>
                </c:pt>
                <c:pt idx="319">
                  <c:v>56180</c:v>
                </c:pt>
                <c:pt idx="320">
                  <c:v>57419</c:v>
                </c:pt>
                <c:pt idx="321">
                  <c:v>57419.5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  <c:pt idx="218" formatCode="0.00000">
                  <c:v>7.510233306675218E-3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B38-48E6-82B4-3E297F91172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0.5</c:v>
                </c:pt>
                <c:pt idx="2">
                  <c:v>3.5</c:v>
                </c:pt>
                <c:pt idx="3">
                  <c:v>4</c:v>
                </c:pt>
                <c:pt idx="4">
                  <c:v>53</c:v>
                </c:pt>
                <c:pt idx="5">
                  <c:v>56.5</c:v>
                </c:pt>
                <c:pt idx="6">
                  <c:v>310.5</c:v>
                </c:pt>
                <c:pt idx="7">
                  <c:v>320</c:v>
                </c:pt>
                <c:pt idx="8">
                  <c:v>320.5</c:v>
                </c:pt>
                <c:pt idx="9">
                  <c:v>326.5</c:v>
                </c:pt>
                <c:pt idx="10">
                  <c:v>457.5</c:v>
                </c:pt>
                <c:pt idx="11">
                  <c:v>477.5</c:v>
                </c:pt>
                <c:pt idx="12">
                  <c:v>940.5</c:v>
                </c:pt>
                <c:pt idx="13">
                  <c:v>950.5</c:v>
                </c:pt>
                <c:pt idx="14">
                  <c:v>973</c:v>
                </c:pt>
                <c:pt idx="15">
                  <c:v>976.5</c:v>
                </c:pt>
                <c:pt idx="16">
                  <c:v>980</c:v>
                </c:pt>
                <c:pt idx="17">
                  <c:v>1022.5</c:v>
                </c:pt>
                <c:pt idx="18">
                  <c:v>1029</c:v>
                </c:pt>
                <c:pt idx="19">
                  <c:v>1032</c:v>
                </c:pt>
                <c:pt idx="20">
                  <c:v>1048.5</c:v>
                </c:pt>
                <c:pt idx="21">
                  <c:v>1068</c:v>
                </c:pt>
                <c:pt idx="22">
                  <c:v>1071.5</c:v>
                </c:pt>
                <c:pt idx="23">
                  <c:v>1120.5</c:v>
                </c:pt>
                <c:pt idx="24">
                  <c:v>1182.5</c:v>
                </c:pt>
                <c:pt idx="25">
                  <c:v>1268.5</c:v>
                </c:pt>
                <c:pt idx="26">
                  <c:v>1301</c:v>
                </c:pt>
                <c:pt idx="27">
                  <c:v>1375.5</c:v>
                </c:pt>
                <c:pt idx="28">
                  <c:v>1395</c:v>
                </c:pt>
                <c:pt idx="29">
                  <c:v>1398.5</c:v>
                </c:pt>
                <c:pt idx="30">
                  <c:v>1445</c:v>
                </c:pt>
                <c:pt idx="31">
                  <c:v>1481</c:v>
                </c:pt>
                <c:pt idx="32">
                  <c:v>1562.5</c:v>
                </c:pt>
                <c:pt idx="33">
                  <c:v>1621.5</c:v>
                </c:pt>
                <c:pt idx="34">
                  <c:v>4762.5</c:v>
                </c:pt>
                <c:pt idx="35">
                  <c:v>5792.5</c:v>
                </c:pt>
                <c:pt idx="36">
                  <c:v>5831.5</c:v>
                </c:pt>
                <c:pt idx="37">
                  <c:v>5832</c:v>
                </c:pt>
                <c:pt idx="38">
                  <c:v>5871</c:v>
                </c:pt>
                <c:pt idx="39">
                  <c:v>5871.5</c:v>
                </c:pt>
                <c:pt idx="40">
                  <c:v>5900</c:v>
                </c:pt>
                <c:pt idx="41">
                  <c:v>5900.5</c:v>
                </c:pt>
                <c:pt idx="42">
                  <c:v>5901</c:v>
                </c:pt>
                <c:pt idx="43">
                  <c:v>5995.5</c:v>
                </c:pt>
                <c:pt idx="44">
                  <c:v>5996</c:v>
                </c:pt>
                <c:pt idx="45">
                  <c:v>6002.5</c:v>
                </c:pt>
                <c:pt idx="46">
                  <c:v>6019</c:v>
                </c:pt>
                <c:pt idx="47">
                  <c:v>6025.5</c:v>
                </c:pt>
                <c:pt idx="48">
                  <c:v>6047.5</c:v>
                </c:pt>
                <c:pt idx="49">
                  <c:v>6050.5</c:v>
                </c:pt>
                <c:pt idx="50">
                  <c:v>6070.5</c:v>
                </c:pt>
                <c:pt idx="51">
                  <c:v>6071</c:v>
                </c:pt>
                <c:pt idx="52">
                  <c:v>6071.5</c:v>
                </c:pt>
                <c:pt idx="53">
                  <c:v>6267</c:v>
                </c:pt>
                <c:pt idx="54">
                  <c:v>6267.5</c:v>
                </c:pt>
                <c:pt idx="55">
                  <c:v>6268</c:v>
                </c:pt>
                <c:pt idx="56">
                  <c:v>6835</c:v>
                </c:pt>
                <c:pt idx="57">
                  <c:v>6848</c:v>
                </c:pt>
                <c:pt idx="58">
                  <c:v>6848.5</c:v>
                </c:pt>
                <c:pt idx="59">
                  <c:v>6894</c:v>
                </c:pt>
                <c:pt idx="60">
                  <c:v>6894.5</c:v>
                </c:pt>
                <c:pt idx="61">
                  <c:v>7021.5</c:v>
                </c:pt>
                <c:pt idx="62">
                  <c:v>7022</c:v>
                </c:pt>
                <c:pt idx="63">
                  <c:v>7035</c:v>
                </c:pt>
                <c:pt idx="64">
                  <c:v>7035.5</c:v>
                </c:pt>
                <c:pt idx="65">
                  <c:v>7058</c:v>
                </c:pt>
                <c:pt idx="66">
                  <c:v>7229</c:v>
                </c:pt>
                <c:pt idx="67">
                  <c:v>7588.5</c:v>
                </c:pt>
                <c:pt idx="68">
                  <c:v>7598.5</c:v>
                </c:pt>
                <c:pt idx="69">
                  <c:v>7848.5</c:v>
                </c:pt>
                <c:pt idx="70">
                  <c:v>8107</c:v>
                </c:pt>
                <c:pt idx="71">
                  <c:v>8107.5</c:v>
                </c:pt>
                <c:pt idx="72">
                  <c:v>8114</c:v>
                </c:pt>
                <c:pt idx="73">
                  <c:v>8123.5</c:v>
                </c:pt>
                <c:pt idx="74">
                  <c:v>8130.5</c:v>
                </c:pt>
                <c:pt idx="75">
                  <c:v>8238</c:v>
                </c:pt>
                <c:pt idx="76">
                  <c:v>8365.5</c:v>
                </c:pt>
                <c:pt idx="77">
                  <c:v>8375</c:v>
                </c:pt>
                <c:pt idx="78">
                  <c:v>8375.5</c:v>
                </c:pt>
                <c:pt idx="79">
                  <c:v>8490</c:v>
                </c:pt>
                <c:pt idx="80">
                  <c:v>8490.5</c:v>
                </c:pt>
                <c:pt idx="81">
                  <c:v>8491</c:v>
                </c:pt>
                <c:pt idx="82">
                  <c:v>8644</c:v>
                </c:pt>
                <c:pt idx="83">
                  <c:v>8696.5</c:v>
                </c:pt>
                <c:pt idx="84">
                  <c:v>8723</c:v>
                </c:pt>
                <c:pt idx="85">
                  <c:v>8729.5</c:v>
                </c:pt>
                <c:pt idx="86">
                  <c:v>8729.5</c:v>
                </c:pt>
                <c:pt idx="87">
                  <c:v>8729.5</c:v>
                </c:pt>
                <c:pt idx="88">
                  <c:v>8732.5</c:v>
                </c:pt>
                <c:pt idx="89">
                  <c:v>8746</c:v>
                </c:pt>
                <c:pt idx="90">
                  <c:v>8765.5</c:v>
                </c:pt>
                <c:pt idx="91">
                  <c:v>8801.5</c:v>
                </c:pt>
                <c:pt idx="92">
                  <c:v>8808</c:v>
                </c:pt>
                <c:pt idx="93">
                  <c:v>8831</c:v>
                </c:pt>
                <c:pt idx="94">
                  <c:v>8841</c:v>
                </c:pt>
                <c:pt idx="95">
                  <c:v>9110.5</c:v>
                </c:pt>
                <c:pt idx="96">
                  <c:v>9159.5</c:v>
                </c:pt>
                <c:pt idx="97">
                  <c:v>9284</c:v>
                </c:pt>
                <c:pt idx="98">
                  <c:v>9294</c:v>
                </c:pt>
                <c:pt idx="99">
                  <c:v>9294</c:v>
                </c:pt>
                <c:pt idx="100">
                  <c:v>9294</c:v>
                </c:pt>
                <c:pt idx="101">
                  <c:v>9409</c:v>
                </c:pt>
                <c:pt idx="102">
                  <c:v>9536</c:v>
                </c:pt>
                <c:pt idx="103">
                  <c:v>9549</c:v>
                </c:pt>
                <c:pt idx="104">
                  <c:v>9824.5</c:v>
                </c:pt>
                <c:pt idx="105">
                  <c:v>9828</c:v>
                </c:pt>
                <c:pt idx="106">
                  <c:v>9860.5</c:v>
                </c:pt>
                <c:pt idx="107">
                  <c:v>9864</c:v>
                </c:pt>
                <c:pt idx="108">
                  <c:v>9864</c:v>
                </c:pt>
                <c:pt idx="109">
                  <c:v>9864</c:v>
                </c:pt>
                <c:pt idx="110">
                  <c:v>9864</c:v>
                </c:pt>
                <c:pt idx="111">
                  <c:v>9926</c:v>
                </c:pt>
                <c:pt idx="112">
                  <c:v>10113</c:v>
                </c:pt>
                <c:pt idx="113">
                  <c:v>10245</c:v>
                </c:pt>
                <c:pt idx="114">
                  <c:v>10487.5</c:v>
                </c:pt>
                <c:pt idx="115">
                  <c:v>10592.5</c:v>
                </c:pt>
                <c:pt idx="116">
                  <c:v>10595.5</c:v>
                </c:pt>
                <c:pt idx="117">
                  <c:v>10595.5</c:v>
                </c:pt>
                <c:pt idx="118">
                  <c:v>10755.5</c:v>
                </c:pt>
                <c:pt idx="119">
                  <c:v>10758.5</c:v>
                </c:pt>
                <c:pt idx="120">
                  <c:v>10923</c:v>
                </c:pt>
                <c:pt idx="121">
                  <c:v>11004.5</c:v>
                </c:pt>
                <c:pt idx="122">
                  <c:v>11005</c:v>
                </c:pt>
                <c:pt idx="123">
                  <c:v>11644.5</c:v>
                </c:pt>
                <c:pt idx="124">
                  <c:v>11707</c:v>
                </c:pt>
                <c:pt idx="125">
                  <c:v>11707</c:v>
                </c:pt>
                <c:pt idx="126">
                  <c:v>11710.5</c:v>
                </c:pt>
                <c:pt idx="127">
                  <c:v>11864</c:v>
                </c:pt>
                <c:pt idx="128">
                  <c:v>11880</c:v>
                </c:pt>
                <c:pt idx="129">
                  <c:v>11880.5</c:v>
                </c:pt>
                <c:pt idx="130">
                  <c:v>12112.5</c:v>
                </c:pt>
                <c:pt idx="131">
                  <c:v>12342</c:v>
                </c:pt>
                <c:pt idx="132">
                  <c:v>12457</c:v>
                </c:pt>
                <c:pt idx="133">
                  <c:v>12851</c:v>
                </c:pt>
                <c:pt idx="134">
                  <c:v>12978.5</c:v>
                </c:pt>
                <c:pt idx="135">
                  <c:v>13029.5</c:v>
                </c:pt>
                <c:pt idx="136">
                  <c:v>13029.5</c:v>
                </c:pt>
                <c:pt idx="137">
                  <c:v>13032.5</c:v>
                </c:pt>
                <c:pt idx="138">
                  <c:v>13032.5</c:v>
                </c:pt>
                <c:pt idx="139">
                  <c:v>13047.5</c:v>
                </c:pt>
                <c:pt idx="140">
                  <c:v>13141</c:v>
                </c:pt>
                <c:pt idx="141">
                  <c:v>13141</c:v>
                </c:pt>
                <c:pt idx="142">
                  <c:v>13141</c:v>
                </c:pt>
                <c:pt idx="143">
                  <c:v>13142.5</c:v>
                </c:pt>
                <c:pt idx="144">
                  <c:v>13143.5</c:v>
                </c:pt>
                <c:pt idx="145">
                  <c:v>13143.5</c:v>
                </c:pt>
                <c:pt idx="146">
                  <c:v>13144</c:v>
                </c:pt>
                <c:pt idx="147">
                  <c:v>13144</c:v>
                </c:pt>
                <c:pt idx="148">
                  <c:v>13146.5</c:v>
                </c:pt>
                <c:pt idx="149">
                  <c:v>13146.5</c:v>
                </c:pt>
                <c:pt idx="150">
                  <c:v>13146.5</c:v>
                </c:pt>
                <c:pt idx="151">
                  <c:v>13147</c:v>
                </c:pt>
                <c:pt idx="152">
                  <c:v>13147</c:v>
                </c:pt>
                <c:pt idx="153">
                  <c:v>13215.5</c:v>
                </c:pt>
                <c:pt idx="154">
                  <c:v>13215.5</c:v>
                </c:pt>
                <c:pt idx="155">
                  <c:v>13218.5</c:v>
                </c:pt>
                <c:pt idx="156">
                  <c:v>13218.5</c:v>
                </c:pt>
                <c:pt idx="157">
                  <c:v>13222</c:v>
                </c:pt>
                <c:pt idx="158">
                  <c:v>13222</c:v>
                </c:pt>
                <c:pt idx="159">
                  <c:v>13231.5</c:v>
                </c:pt>
                <c:pt idx="160">
                  <c:v>13235</c:v>
                </c:pt>
                <c:pt idx="161">
                  <c:v>13235</c:v>
                </c:pt>
                <c:pt idx="162">
                  <c:v>13241.5</c:v>
                </c:pt>
                <c:pt idx="163">
                  <c:v>13241.5</c:v>
                </c:pt>
                <c:pt idx="164">
                  <c:v>13286.5</c:v>
                </c:pt>
                <c:pt idx="165">
                  <c:v>13342.5</c:v>
                </c:pt>
                <c:pt idx="166">
                  <c:v>14758.5</c:v>
                </c:pt>
                <c:pt idx="167">
                  <c:v>15499.5</c:v>
                </c:pt>
                <c:pt idx="168">
                  <c:v>16428</c:v>
                </c:pt>
                <c:pt idx="169">
                  <c:v>16575.5</c:v>
                </c:pt>
                <c:pt idx="170">
                  <c:v>16628</c:v>
                </c:pt>
                <c:pt idx="171">
                  <c:v>16667</c:v>
                </c:pt>
                <c:pt idx="172">
                  <c:v>16687</c:v>
                </c:pt>
                <c:pt idx="173">
                  <c:v>16782</c:v>
                </c:pt>
                <c:pt idx="174">
                  <c:v>16820.5</c:v>
                </c:pt>
                <c:pt idx="175">
                  <c:v>17027</c:v>
                </c:pt>
                <c:pt idx="176">
                  <c:v>17142</c:v>
                </c:pt>
                <c:pt idx="177">
                  <c:v>17526.5</c:v>
                </c:pt>
                <c:pt idx="178">
                  <c:v>17948.5</c:v>
                </c:pt>
                <c:pt idx="179">
                  <c:v>18004.5</c:v>
                </c:pt>
                <c:pt idx="180">
                  <c:v>18053.5</c:v>
                </c:pt>
                <c:pt idx="181">
                  <c:v>18181.5</c:v>
                </c:pt>
                <c:pt idx="182">
                  <c:v>18224</c:v>
                </c:pt>
                <c:pt idx="183">
                  <c:v>18325.5</c:v>
                </c:pt>
                <c:pt idx="184">
                  <c:v>18968.5</c:v>
                </c:pt>
                <c:pt idx="185">
                  <c:v>18972</c:v>
                </c:pt>
                <c:pt idx="186">
                  <c:v>19051</c:v>
                </c:pt>
                <c:pt idx="187">
                  <c:v>19175</c:v>
                </c:pt>
                <c:pt idx="188">
                  <c:v>19551.5</c:v>
                </c:pt>
                <c:pt idx="189">
                  <c:v>19969</c:v>
                </c:pt>
                <c:pt idx="190">
                  <c:v>20561.5</c:v>
                </c:pt>
                <c:pt idx="191">
                  <c:v>21365</c:v>
                </c:pt>
                <c:pt idx="192">
                  <c:v>21492.5</c:v>
                </c:pt>
                <c:pt idx="193">
                  <c:v>22781.5</c:v>
                </c:pt>
                <c:pt idx="194">
                  <c:v>22850</c:v>
                </c:pt>
                <c:pt idx="195">
                  <c:v>23690</c:v>
                </c:pt>
                <c:pt idx="196">
                  <c:v>24423.5</c:v>
                </c:pt>
                <c:pt idx="197">
                  <c:v>25426.5</c:v>
                </c:pt>
                <c:pt idx="198">
                  <c:v>26126</c:v>
                </c:pt>
                <c:pt idx="199">
                  <c:v>27584.5</c:v>
                </c:pt>
                <c:pt idx="200">
                  <c:v>28762</c:v>
                </c:pt>
                <c:pt idx="201">
                  <c:v>29338</c:v>
                </c:pt>
                <c:pt idx="202">
                  <c:v>30843.5</c:v>
                </c:pt>
                <c:pt idx="203">
                  <c:v>31026.5</c:v>
                </c:pt>
                <c:pt idx="204">
                  <c:v>31919</c:v>
                </c:pt>
                <c:pt idx="205">
                  <c:v>33338.5</c:v>
                </c:pt>
                <c:pt idx="206">
                  <c:v>33612.5</c:v>
                </c:pt>
                <c:pt idx="207">
                  <c:v>33613</c:v>
                </c:pt>
                <c:pt idx="208">
                  <c:v>33616.5</c:v>
                </c:pt>
                <c:pt idx="209">
                  <c:v>33616.5</c:v>
                </c:pt>
                <c:pt idx="210">
                  <c:v>33617</c:v>
                </c:pt>
                <c:pt idx="211">
                  <c:v>33617</c:v>
                </c:pt>
                <c:pt idx="212">
                  <c:v>34516.5</c:v>
                </c:pt>
                <c:pt idx="213">
                  <c:v>35741.5</c:v>
                </c:pt>
                <c:pt idx="214">
                  <c:v>35741.5</c:v>
                </c:pt>
                <c:pt idx="215">
                  <c:v>35800.5</c:v>
                </c:pt>
                <c:pt idx="216">
                  <c:v>35868</c:v>
                </c:pt>
                <c:pt idx="217">
                  <c:v>35868.5</c:v>
                </c:pt>
                <c:pt idx="218">
                  <c:v>35898.5</c:v>
                </c:pt>
                <c:pt idx="219">
                  <c:v>35898.5</c:v>
                </c:pt>
                <c:pt idx="220">
                  <c:v>35947.5</c:v>
                </c:pt>
                <c:pt idx="221">
                  <c:v>35947.5</c:v>
                </c:pt>
                <c:pt idx="222">
                  <c:v>35947.5</c:v>
                </c:pt>
                <c:pt idx="223">
                  <c:v>35948</c:v>
                </c:pt>
                <c:pt idx="224">
                  <c:v>35948</c:v>
                </c:pt>
                <c:pt idx="225">
                  <c:v>35948</c:v>
                </c:pt>
                <c:pt idx="226">
                  <c:v>36082.5</c:v>
                </c:pt>
                <c:pt idx="227">
                  <c:v>36082.5</c:v>
                </c:pt>
                <c:pt idx="228">
                  <c:v>36082.5</c:v>
                </c:pt>
                <c:pt idx="229">
                  <c:v>36111.5</c:v>
                </c:pt>
                <c:pt idx="230">
                  <c:v>36141.5</c:v>
                </c:pt>
                <c:pt idx="231">
                  <c:v>36141.5</c:v>
                </c:pt>
                <c:pt idx="232">
                  <c:v>36141.5</c:v>
                </c:pt>
                <c:pt idx="233">
                  <c:v>36141.5</c:v>
                </c:pt>
                <c:pt idx="234">
                  <c:v>36709</c:v>
                </c:pt>
                <c:pt idx="235">
                  <c:v>36954.5</c:v>
                </c:pt>
                <c:pt idx="236">
                  <c:v>36954.5</c:v>
                </c:pt>
                <c:pt idx="237">
                  <c:v>36977.5</c:v>
                </c:pt>
                <c:pt idx="238">
                  <c:v>37153</c:v>
                </c:pt>
                <c:pt idx="239">
                  <c:v>37177.5</c:v>
                </c:pt>
                <c:pt idx="240">
                  <c:v>37268.5</c:v>
                </c:pt>
                <c:pt idx="241">
                  <c:v>37269</c:v>
                </c:pt>
                <c:pt idx="242">
                  <c:v>37285</c:v>
                </c:pt>
                <c:pt idx="243">
                  <c:v>37321</c:v>
                </c:pt>
                <c:pt idx="244">
                  <c:v>37321.5</c:v>
                </c:pt>
                <c:pt idx="245">
                  <c:v>37987.5</c:v>
                </c:pt>
                <c:pt idx="246">
                  <c:v>38234.5</c:v>
                </c:pt>
                <c:pt idx="247">
                  <c:v>38439</c:v>
                </c:pt>
                <c:pt idx="248">
                  <c:v>38452.5</c:v>
                </c:pt>
                <c:pt idx="249">
                  <c:v>38465.5</c:v>
                </c:pt>
                <c:pt idx="250">
                  <c:v>39233</c:v>
                </c:pt>
                <c:pt idx="251">
                  <c:v>39246</c:v>
                </c:pt>
                <c:pt idx="252">
                  <c:v>39482</c:v>
                </c:pt>
                <c:pt idx="253">
                  <c:v>39502</c:v>
                </c:pt>
                <c:pt idx="254">
                  <c:v>39508</c:v>
                </c:pt>
                <c:pt idx="255">
                  <c:v>39613</c:v>
                </c:pt>
                <c:pt idx="256">
                  <c:v>40839</c:v>
                </c:pt>
                <c:pt idx="257">
                  <c:v>41973</c:v>
                </c:pt>
                <c:pt idx="258">
                  <c:v>41973.5</c:v>
                </c:pt>
                <c:pt idx="259">
                  <c:v>42137</c:v>
                </c:pt>
                <c:pt idx="260">
                  <c:v>42186.5</c:v>
                </c:pt>
                <c:pt idx="261">
                  <c:v>42186.5</c:v>
                </c:pt>
                <c:pt idx="262">
                  <c:v>42186.5</c:v>
                </c:pt>
                <c:pt idx="263">
                  <c:v>42186.5</c:v>
                </c:pt>
                <c:pt idx="264">
                  <c:v>42186.5</c:v>
                </c:pt>
                <c:pt idx="265">
                  <c:v>42186.5</c:v>
                </c:pt>
                <c:pt idx="266">
                  <c:v>42823</c:v>
                </c:pt>
                <c:pt idx="267">
                  <c:v>43073.5</c:v>
                </c:pt>
                <c:pt idx="268">
                  <c:v>43211.5</c:v>
                </c:pt>
                <c:pt idx="269">
                  <c:v>43212</c:v>
                </c:pt>
                <c:pt idx="270">
                  <c:v>43396</c:v>
                </c:pt>
                <c:pt idx="271">
                  <c:v>44213.5</c:v>
                </c:pt>
                <c:pt idx="272">
                  <c:v>44213.5</c:v>
                </c:pt>
                <c:pt idx="273">
                  <c:v>44213.5</c:v>
                </c:pt>
                <c:pt idx="274">
                  <c:v>44213.5</c:v>
                </c:pt>
                <c:pt idx="275">
                  <c:v>44213.5</c:v>
                </c:pt>
                <c:pt idx="276">
                  <c:v>44213.5</c:v>
                </c:pt>
                <c:pt idx="277">
                  <c:v>44446.5</c:v>
                </c:pt>
                <c:pt idx="278">
                  <c:v>44590</c:v>
                </c:pt>
                <c:pt idx="279">
                  <c:v>44711</c:v>
                </c:pt>
                <c:pt idx="280">
                  <c:v>45463.5</c:v>
                </c:pt>
                <c:pt idx="281">
                  <c:v>45484.5</c:v>
                </c:pt>
                <c:pt idx="282">
                  <c:v>45485</c:v>
                </c:pt>
                <c:pt idx="283">
                  <c:v>45485.5</c:v>
                </c:pt>
                <c:pt idx="284">
                  <c:v>45557</c:v>
                </c:pt>
                <c:pt idx="285">
                  <c:v>45583</c:v>
                </c:pt>
                <c:pt idx="286">
                  <c:v>46564</c:v>
                </c:pt>
                <c:pt idx="287">
                  <c:v>46786</c:v>
                </c:pt>
                <c:pt idx="288">
                  <c:v>46786</c:v>
                </c:pt>
                <c:pt idx="289">
                  <c:v>46786</c:v>
                </c:pt>
                <c:pt idx="290">
                  <c:v>46795</c:v>
                </c:pt>
                <c:pt idx="291">
                  <c:v>46872.5</c:v>
                </c:pt>
                <c:pt idx="292">
                  <c:v>46873</c:v>
                </c:pt>
                <c:pt idx="293">
                  <c:v>46897.5</c:v>
                </c:pt>
                <c:pt idx="294">
                  <c:v>46898</c:v>
                </c:pt>
                <c:pt idx="295">
                  <c:v>46898.5</c:v>
                </c:pt>
                <c:pt idx="296">
                  <c:v>47649</c:v>
                </c:pt>
                <c:pt idx="297">
                  <c:v>47842</c:v>
                </c:pt>
                <c:pt idx="298">
                  <c:v>47842.5</c:v>
                </c:pt>
                <c:pt idx="299">
                  <c:v>47842.5</c:v>
                </c:pt>
                <c:pt idx="300">
                  <c:v>47920</c:v>
                </c:pt>
                <c:pt idx="301">
                  <c:v>48042</c:v>
                </c:pt>
                <c:pt idx="302">
                  <c:v>48042.5</c:v>
                </c:pt>
                <c:pt idx="303">
                  <c:v>48048.5</c:v>
                </c:pt>
                <c:pt idx="304">
                  <c:v>48836</c:v>
                </c:pt>
                <c:pt idx="305">
                  <c:v>48944</c:v>
                </c:pt>
                <c:pt idx="306">
                  <c:v>49006</c:v>
                </c:pt>
                <c:pt idx="307">
                  <c:v>49006.5</c:v>
                </c:pt>
                <c:pt idx="308">
                  <c:v>50226.5</c:v>
                </c:pt>
                <c:pt idx="309">
                  <c:v>50206</c:v>
                </c:pt>
                <c:pt idx="310">
                  <c:v>50206.5</c:v>
                </c:pt>
                <c:pt idx="311">
                  <c:v>50235.5</c:v>
                </c:pt>
                <c:pt idx="312">
                  <c:v>50226</c:v>
                </c:pt>
                <c:pt idx="313">
                  <c:v>50236</c:v>
                </c:pt>
                <c:pt idx="314">
                  <c:v>50225.5</c:v>
                </c:pt>
                <c:pt idx="315">
                  <c:v>53665</c:v>
                </c:pt>
                <c:pt idx="316">
                  <c:v>53665</c:v>
                </c:pt>
                <c:pt idx="317">
                  <c:v>52708</c:v>
                </c:pt>
                <c:pt idx="318">
                  <c:v>56179.5</c:v>
                </c:pt>
                <c:pt idx="319">
                  <c:v>56180</c:v>
                </c:pt>
                <c:pt idx="320">
                  <c:v>57419</c:v>
                </c:pt>
                <c:pt idx="321">
                  <c:v>57419.5</c:v>
                </c:pt>
              </c:numCache>
            </c:numRef>
          </c:xVal>
          <c:yVal>
            <c:numRef>
              <c:f>Active!$M$21:$M$982</c:f>
              <c:numCache>
                <c:formatCode>0.0000</c:formatCode>
                <c:ptCount val="962"/>
                <c:pt idx="26" formatCode="General">
                  <c:v>6.5752051868148961E-2</c:v>
                </c:pt>
                <c:pt idx="87" formatCode="General">
                  <c:v>5.4201021631741703E-2</c:v>
                </c:pt>
                <c:pt idx="136" formatCode="General">
                  <c:v>4.7514687914766374E-2</c:v>
                </c:pt>
                <c:pt idx="138" formatCode="General">
                  <c:v>4.7510023030777788E-2</c:v>
                </c:pt>
                <c:pt idx="141" formatCode="General">
                  <c:v>4.7341309726523881E-2</c:v>
                </c:pt>
                <c:pt idx="142" formatCode="General">
                  <c:v>4.7341309726523881E-2</c:v>
                </c:pt>
                <c:pt idx="144" formatCode="General">
                  <c:v>4.7337422323200054E-2</c:v>
                </c:pt>
                <c:pt idx="146" formatCode="General">
                  <c:v>4.7336644842535289E-2</c:v>
                </c:pt>
                <c:pt idx="148" formatCode="General">
                  <c:v>4.7332757439211469E-2</c:v>
                </c:pt>
                <c:pt idx="151" formatCode="General">
                  <c:v>4.7331979958546704E-2</c:v>
                </c:pt>
                <c:pt idx="154" formatCode="General">
                  <c:v>4.7225465107473955E-2</c:v>
                </c:pt>
                <c:pt idx="155" formatCode="General">
                  <c:v>4.7220800223485369E-2</c:v>
                </c:pt>
                <c:pt idx="157" formatCode="General">
                  <c:v>4.7215357858832019E-2</c:v>
                </c:pt>
                <c:pt idx="160" formatCode="General">
                  <c:v>4.7195143361548134E-2</c:v>
                </c:pt>
                <c:pt idx="163" formatCode="General">
                  <c:v>4.7185036112906198E-2</c:v>
                </c:pt>
                <c:pt idx="173" formatCode="General">
                  <c:v>4.1679695525708257E-2</c:v>
                </c:pt>
                <c:pt idx="200" formatCode="General">
                  <c:v>2.3051258797949094E-2</c:v>
                </c:pt>
                <c:pt idx="202" formatCode="General">
                  <c:v>1.9814606790534178E-2</c:v>
                </c:pt>
                <c:pt idx="203" formatCode="General">
                  <c:v>1.9530048867230344E-2</c:v>
                </c:pt>
                <c:pt idx="204" formatCode="General">
                  <c:v>1.8142245880625588E-2</c:v>
                </c:pt>
                <c:pt idx="205" formatCode="General">
                  <c:v>1.5934978273358963E-2</c:v>
                </c:pt>
                <c:pt idx="206" formatCode="General">
                  <c:v>1.5508918869067974E-2</c:v>
                </c:pt>
                <c:pt idx="207" formatCode="General">
                  <c:v>1.5508141388403215E-2</c:v>
                </c:pt>
                <c:pt idx="208" formatCode="General">
                  <c:v>1.5502699023749858E-2</c:v>
                </c:pt>
                <c:pt idx="209" formatCode="General">
                  <c:v>1.5502699023749858E-2</c:v>
                </c:pt>
                <c:pt idx="210" formatCode="General">
                  <c:v>1.5501921543085093E-2</c:v>
                </c:pt>
                <c:pt idx="211" formatCode="General">
                  <c:v>1.5501921543085093E-2</c:v>
                </c:pt>
                <c:pt idx="212" formatCode="General">
                  <c:v>1.4103233827173628E-2</c:v>
                </c:pt>
                <c:pt idx="213" formatCode="General">
                  <c:v>1.2198406198500426E-2</c:v>
                </c:pt>
                <c:pt idx="214" formatCode="General">
                  <c:v>1.2198406198500426E-2</c:v>
                </c:pt>
                <c:pt idx="215" formatCode="General">
                  <c:v>1.2106663480058205E-2</c:v>
                </c:pt>
                <c:pt idx="216" formatCode="General">
                  <c:v>1.2001703590314987E-2</c:v>
                </c:pt>
                <c:pt idx="217" formatCode="General">
                  <c:v>1.2000926109650221E-2</c:v>
                </c:pt>
                <c:pt idx="218" formatCode="General">
                  <c:v>1.1954277269764349E-2</c:v>
                </c:pt>
                <c:pt idx="219" formatCode="General">
                  <c:v>1.1954277269764349E-2</c:v>
                </c:pt>
                <c:pt idx="220" formatCode="General">
                  <c:v>1.1878084164617421E-2</c:v>
                </c:pt>
                <c:pt idx="221" formatCode="General">
                  <c:v>1.1878084164617421E-2</c:v>
                </c:pt>
                <c:pt idx="222" formatCode="General">
                  <c:v>1.1878084164617421E-2</c:v>
                </c:pt>
                <c:pt idx="223" formatCode="General">
                  <c:v>1.1877306683952656E-2</c:v>
                </c:pt>
                <c:pt idx="224" formatCode="General">
                  <c:v>1.1877306683952656E-2</c:v>
                </c:pt>
                <c:pt idx="225" formatCode="General">
                  <c:v>1.1877306683952656E-2</c:v>
                </c:pt>
                <c:pt idx="226" formatCode="General">
                  <c:v>1.1668164385130984E-2</c:v>
                </c:pt>
                <c:pt idx="227" formatCode="General">
                  <c:v>1.1668164385130984E-2</c:v>
                </c:pt>
                <c:pt idx="228" formatCode="General">
                  <c:v>1.1668164385130984E-2</c:v>
                </c:pt>
                <c:pt idx="229" formatCode="General">
                  <c:v>1.1623070506574643E-2</c:v>
                </c:pt>
                <c:pt idx="230" formatCode="General">
                  <c:v>1.157642166668877E-2</c:v>
                </c:pt>
                <c:pt idx="231" formatCode="General">
                  <c:v>1.157642166668877E-2</c:v>
                </c:pt>
                <c:pt idx="232" formatCode="General">
                  <c:v>1.157642166668877E-2</c:v>
                </c:pt>
                <c:pt idx="233" formatCode="General">
                  <c:v>1.157642166668877E-2</c:v>
                </c:pt>
                <c:pt idx="234" formatCode="General">
                  <c:v>1.0693981112180978E-2</c:v>
                </c:pt>
                <c:pt idx="235" formatCode="General">
                  <c:v>1.0312238105781572E-2</c:v>
                </c:pt>
                <c:pt idx="236" formatCode="General">
                  <c:v>1.0312238105781572E-2</c:v>
                </c:pt>
                <c:pt idx="237" formatCode="General">
                  <c:v>1.0276473995202401E-2</c:v>
                </c:pt>
                <c:pt idx="238" formatCode="General">
                  <c:v>1.000357828187004E-2</c:v>
                </c:pt>
                <c:pt idx="239" formatCode="General">
                  <c:v>9.9654817292965728E-3</c:v>
                </c:pt>
                <c:pt idx="240" formatCode="General">
                  <c:v>9.8239802483094177E-3</c:v>
                </c:pt>
                <c:pt idx="241" formatCode="General">
                  <c:v>9.8232027676446593E-3</c:v>
                </c:pt>
                <c:pt idx="242" formatCode="General">
                  <c:v>9.7983233863721889E-3</c:v>
                </c:pt>
                <c:pt idx="243" formatCode="General">
                  <c:v>9.7423447785091391E-3</c:v>
                </c:pt>
                <c:pt idx="244" formatCode="General">
                  <c:v>9.7415672978443738E-3</c:v>
                </c:pt>
                <c:pt idx="245" formatCode="General">
                  <c:v>8.7059630523779671E-3</c:v>
                </c:pt>
                <c:pt idx="246" formatCode="General">
                  <c:v>8.3218876039842654E-3</c:v>
                </c:pt>
                <c:pt idx="247" formatCode="General">
                  <c:v>8.0038980120955561E-3</c:v>
                </c:pt>
                <c:pt idx="248" formatCode="General">
                  <c:v>7.9829060341469124E-3</c:v>
                </c:pt>
                <c:pt idx="249" formatCode="General">
                  <c:v>7.9626915368630341E-3</c:v>
                </c:pt>
                <c:pt idx="250" formatCode="General">
                  <c:v>6.7692587164494139E-3</c:v>
                </c:pt>
                <c:pt idx="251" formatCode="General">
                  <c:v>6.7490442191655356E-3</c:v>
                </c:pt>
                <c:pt idx="252" formatCode="General">
                  <c:v>6.3820733453966577E-3</c:v>
                </c:pt>
                <c:pt idx="253" formatCode="General">
                  <c:v>6.3509741188060714E-3</c:v>
                </c:pt>
                <c:pt idx="254" formatCode="General">
                  <c:v>6.3416443508289011E-3</c:v>
                </c:pt>
                <c:pt idx="255" formatCode="General">
                  <c:v>6.178373411228337E-3</c:v>
                </c:pt>
                <c:pt idx="256" formatCode="General">
                  <c:v>4.2719908212256047E-3</c:v>
                </c:pt>
                <c:pt idx="257" formatCode="General">
                  <c:v>2.5086646735395512E-3</c:v>
                </c:pt>
                <c:pt idx="258" formatCode="General">
                  <c:v>2.5078871928747859E-3</c:v>
                </c:pt>
                <c:pt idx="259" formatCode="General">
                  <c:v>2.2536510154967798E-3</c:v>
                </c:pt>
                <c:pt idx="260" formatCode="General">
                  <c:v>2.1766804296850795E-3</c:v>
                </c:pt>
                <c:pt idx="261" formatCode="General">
                  <c:v>2.1766804296850795E-3</c:v>
                </c:pt>
                <c:pt idx="262" formatCode="General">
                  <c:v>2.1766804296850795E-3</c:v>
                </c:pt>
                <c:pt idx="263" formatCode="General">
                  <c:v>2.1766804296850795E-3</c:v>
                </c:pt>
                <c:pt idx="264" formatCode="General">
                  <c:v>2.1766804296850795E-3</c:v>
                </c:pt>
                <c:pt idx="265" formatCode="General">
                  <c:v>2.1766804296850795E-3</c:v>
                </c:pt>
                <c:pt idx="266" formatCode="General">
                  <c:v>1.1869475434397869E-3</c:v>
                </c:pt>
                <c:pt idx="267" formatCode="General">
                  <c:v>7.9742973039273468E-4</c:v>
                </c:pt>
                <c:pt idx="268" formatCode="General">
                  <c:v>5.8284506691770599E-4</c:v>
                </c:pt>
                <c:pt idx="269" formatCode="General">
                  <c:v>5.8206758625294064E-4</c:v>
                </c:pt>
                <c:pt idx="270" formatCode="General">
                  <c:v>2.9595470161958293E-4</c:v>
                </c:pt>
                <c:pt idx="271" formatCode="General">
                  <c:v>-9.752261852704891E-4</c:v>
                </c:pt>
                <c:pt idx="272" formatCode="General">
                  <c:v>-9.752261852704891E-4</c:v>
                </c:pt>
                <c:pt idx="273" formatCode="General">
                  <c:v>-9.752261852704891E-4</c:v>
                </c:pt>
                <c:pt idx="274" formatCode="General">
                  <c:v>-9.752261852704891E-4</c:v>
                </c:pt>
                <c:pt idx="275" formatCode="General">
                  <c:v>-9.752261852704891E-4</c:v>
                </c:pt>
                <c:pt idx="276" formatCode="General">
                  <c:v>-9.752261852704891E-4</c:v>
                </c:pt>
                <c:pt idx="277" formatCode="General">
                  <c:v>-1.3375321750507818E-3</c:v>
                </c:pt>
                <c:pt idx="278" formatCode="General">
                  <c:v>-1.5606691258382155E-3</c:v>
                </c:pt>
                <c:pt idx="279" formatCode="General">
                  <c:v>-1.74881944671125E-3</c:v>
                </c:pt>
                <c:pt idx="280" formatCode="General">
                  <c:v>-2.9189278471819236E-3</c:v>
                </c:pt>
                <c:pt idx="281" formatCode="General">
                  <c:v>-2.9515820351020405E-3</c:v>
                </c:pt>
                <c:pt idx="282" formatCode="General">
                  <c:v>-2.9523595157668059E-3</c:v>
                </c:pt>
                <c:pt idx="283" formatCode="General">
                  <c:v>-2.9531369964315712E-3</c:v>
                </c:pt>
                <c:pt idx="284" formatCode="General">
                  <c:v>-3.0643167314929054E-3</c:v>
                </c:pt>
                <c:pt idx="285" formatCode="General">
                  <c:v>-3.104745726060662E-3</c:v>
                </c:pt>
                <c:pt idx="286" formatCode="General">
                  <c:v>-4.630162790328754E-3</c:v>
                </c:pt>
                <c:pt idx="287" formatCode="General">
                  <c:v>-4.9753642054842229E-3</c:v>
                </c:pt>
                <c:pt idx="288" formatCode="General">
                  <c:v>-4.9753642054842229E-3</c:v>
                </c:pt>
                <c:pt idx="289" formatCode="General">
                  <c:v>-4.9753642054842229E-3</c:v>
                </c:pt>
                <c:pt idx="290" formatCode="General">
                  <c:v>-4.9893588574499853E-3</c:v>
                </c:pt>
                <c:pt idx="291" formatCode="General">
                  <c:v>-5.1098683604884898E-3</c:v>
                </c:pt>
                <c:pt idx="292" formatCode="General">
                  <c:v>-5.1106458411532552E-3</c:v>
                </c:pt>
                <c:pt idx="293" formatCode="General">
                  <c:v>-5.1487423937267157E-3</c:v>
                </c:pt>
                <c:pt idx="294" formatCode="General">
                  <c:v>-5.1495198743914811E-3</c:v>
                </c:pt>
                <c:pt idx="295" formatCode="General">
                  <c:v>-5.1502973550562464E-3</c:v>
                </c:pt>
                <c:pt idx="296" formatCode="General">
                  <c:v>-6.3172958328678724E-3</c:v>
                </c:pt>
                <c:pt idx="297" formatCode="General">
                  <c:v>-6.6174033694669926E-3</c:v>
                </c:pt>
                <c:pt idx="298" formatCode="General">
                  <c:v>-6.6181808501317579E-3</c:v>
                </c:pt>
                <c:pt idx="299" formatCode="General">
                  <c:v>-6.6181808501317579E-3</c:v>
                </c:pt>
                <c:pt idx="300" formatCode="General">
                  <c:v>-6.7386903531702763E-3</c:v>
                </c:pt>
                <c:pt idx="301" formatCode="General">
                  <c:v>-6.9283956353728277E-3</c:v>
                </c:pt>
                <c:pt idx="302" formatCode="General">
                  <c:v>-6.929173116037593E-3</c:v>
                </c:pt>
                <c:pt idx="303" formatCode="General">
                  <c:v>-6.9385028840147633E-3</c:v>
                </c:pt>
                <c:pt idx="304" formatCode="General">
                  <c:v>-8.1630349310189698E-3</c:v>
                </c:pt>
                <c:pt idx="305" formatCode="General">
                  <c:v>-8.3309707546081191E-3</c:v>
                </c:pt>
                <c:pt idx="306" formatCode="General">
                  <c:v>-8.4273783570389255E-3</c:v>
                </c:pt>
                <c:pt idx="307" formatCode="General">
                  <c:v>-8.4281558377036908E-3</c:v>
                </c:pt>
                <c:pt idx="308" formatCode="General">
                  <c:v>-1.0325208659729246E-2</c:v>
                </c:pt>
                <c:pt idx="309" formatCode="General">
                  <c:v>-1.0293331952473894E-2</c:v>
                </c:pt>
                <c:pt idx="310" formatCode="General">
                  <c:v>-1.029410943313866E-2</c:v>
                </c:pt>
                <c:pt idx="311" formatCode="General">
                  <c:v>-1.0339203311695008E-2</c:v>
                </c:pt>
                <c:pt idx="312" formatCode="General">
                  <c:v>-1.032443117906448E-2</c:v>
                </c:pt>
                <c:pt idx="313" formatCode="General">
                  <c:v>-1.0339980792359774E-2</c:v>
                </c:pt>
                <c:pt idx="314" formatCode="General">
                  <c:v>-1.0323653698399715E-2</c:v>
                </c:pt>
                <c:pt idx="315" formatCode="General">
                  <c:v>-1.5671943191315207E-2</c:v>
                </c:pt>
                <c:pt idx="316" formatCode="General">
                  <c:v>-1.5671943191315207E-2</c:v>
                </c:pt>
                <c:pt idx="317" formatCode="General">
                  <c:v>-1.4183845198955825E-2</c:v>
                </c:pt>
                <c:pt idx="318" formatCode="General">
                  <c:v>-1.9581893454416244E-2</c:v>
                </c:pt>
                <c:pt idx="319" formatCode="General">
                  <c:v>-1.9582670935081009E-2</c:v>
                </c:pt>
                <c:pt idx="320" formatCode="General">
                  <c:v>-2.150926802236762E-2</c:v>
                </c:pt>
                <c:pt idx="321" formatCode="General">
                  <c:v>-2.1510045503032385E-2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B38-48E6-82B4-3E297F91172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0.5</c:v>
                </c:pt>
                <c:pt idx="2">
                  <c:v>3.5</c:v>
                </c:pt>
                <c:pt idx="3">
                  <c:v>4</c:v>
                </c:pt>
                <c:pt idx="4">
                  <c:v>53</c:v>
                </c:pt>
                <c:pt idx="5">
                  <c:v>56.5</c:v>
                </c:pt>
                <c:pt idx="6">
                  <c:v>310.5</c:v>
                </c:pt>
                <c:pt idx="7">
                  <c:v>320</c:v>
                </c:pt>
                <c:pt idx="8">
                  <c:v>320.5</c:v>
                </c:pt>
                <c:pt idx="9">
                  <c:v>326.5</c:v>
                </c:pt>
                <c:pt idx="10">
                  <c:v>457.5</c:v>
                </c:pt>
                <c:pt idx="11">
                  <c:v>477.5</c:v>
                </c:pt>
                <c:pt idx="12">
                  <c:v>940.5</c:v>
                </c:pt>
                <c:pt idx="13">
                  <c:v>950.5</c:v>
                </c:pt>
                <c:pt idx="14">
                  <c:v>973</c:v>
                </c:pt>
                <c:pt idx="15">
                  <c:v>976.5</c:v>
                </c:pt>
                <c:pt idx="16">
                  <c:v>980</c:v>
                </c:pt>
                <c:pt idx="17">
                  <c:v>1022.5</c:v>
                </c:pt>
                <c:pt idx="18">
                  <c:v>1029</c:v>
                </c:pt>
                <c:pt idx="19">
                  <c:v>1032</c:v>
                </c:pt>
                <c:pt idx="20">
                  <c:v>1048.5</c:v>
                </c:pt>
                <c:pt idx="21">
                  <c:v>1068</c:v>
                </c:pt>
                <c:pt idx="22">
                  <c:v>1071.5</c:v>
                </c:pt>
                <c:pt idx="23">
                  <c:v>1120.5</c:v>
                </c:pt>
                <c:pt idx="24">
                  <c:v>1182.5</c:v>
                </c:pt>
                <c:pt idx="25">
                  <c:v>1268.5</c:v>
                </c:pt>
                <c:pt idx="26">
                  <c:v>1301</c:v>
                </c:pt>
                <c:pt idx="27">
                  <c:v>1375.5</c:v>
                </c:pt>
                <c:pt idx="28">
                  <c:v>1395</c:v>
                </c:pt>
                <c:pt idx="29">
                  <c:v>1398.5</c:v>
                </c:pt>
                <c:pt idx="30">
                  <c:v>1445</c:v>
                </c:pt>
                <c:pt idx="31">
                  <c:v>1481</c:v>
                </c:pt>
                <c:pt idx="32">
                  <c:v>1562.5</c:v>
                </c:pt>
                <c:pt idx="33">
                  <c:v>1621.5</c:v>
                </c:pt>
                <c:pt idx="34">
                  <c:v>4762.5</c:v>
                </c:pt>
                <c:pt idx="35">
                  <c:v>5792.5</c:v>
                </c:pt>
                <c:pt idx="36">
                  <c:v>5831.5</c:v>
                </c:pt>
                <c:pt idx="37">
                  <c:v>5832</c:v>
                </c:pt>
                <c:pt idx="38">
                  <c:v>5871</c:v>
                </c:pt>
                <c:pt idx="39">
                  <c:v>5871.5</c:v>
                </c:pt>
                <c:pt idx="40">
                  <c:v>5900</c:v>
                </c:pt>
                <c:pt idx="41">
                  <c:v>5900.5</c:v>
                </c:pt>
                <c:pt idx="42">
                  <c:v>5901</c:v>
                </c:pt>
                <c:pt idx="43">
                  <c:v>5995.5</c:v>
                </c:pt>
                <c:pt idx="44">
                  <c:v>5996</c:v>
                </c:pt>
                <c:pt idx="45">
                  <c:v>6002.5</c:v>
                </c:pt>
                <c:pt idx="46">
                  <c:v>6019</c:v>
                </c:pt>
                <c:pt idx="47">
                  <c:v>6025.5</c:v>
                </c:pt>
                <c:pt idx="48">
                  <c:v>6047.5</c:v>
                </c:pt>
                <c:pt idx="49">
                  <c:v>6050.5</c:v>
                </c:pt>
                <c:pt idx="50">
                  <c:v>6070.5</c:v>
                </c:pt>
                <c:pt idx="51">
                  <c:v>6071</c:v>
                </c:pt>
                <c:pt idx="52">
                  <c:v>6071.5</c:v>
                </c:pt>
                <c:pt idx="53">
                  <c:v>6267</c:v>
                </c:pt>
                <c:pt idx="54">
                  <c:v>6267.5</c:v>
                </c:pt>
                <c:pt idx="55">
                  <c:v>6268</c:v>
                </c:pt>
                <c:pt idx="56">
                  <c:v>6835</c:v>
                </c:pt>
                <c:pt idx="57">
                  <c:v>6848</c:v>
                </c:pt>
                <c:pt idx="58">
                  <c:v>6848.5</c:v>
                </c:pt>
                <c:pt idx="59">
                  <c:v>6894</c:v>
                </c:pt>
                <c:pt idx="60">
                  <c:v>6894.5</c:v>
                </c:pt>
                <c:pt idx="61">
                  <c:v>7021.5</c:v>
                </c:pt>
                <c:pt idx="62">
                  <c:v>7022</c:v>
                </c:pt>
                <c:pt idx="63">
                  <c:v>7035</c:v>
                </c:pt>
                <c:pt idx="64">
                  <c:v>7035.5</c:v>
                </c:pt>
                <c:pt idx="65">
                  <c:v>7058</c:v>
                </c:pt>
                <c:pt idx="66">
                  <c:v>7229</c:v>
                </c:pt>
                <c:pt idx="67">
                  <c:v>7588.5</c:v>
                </c:pt>
                <c:pt idx="68">
                  <c:v>7598.5</c:v>
                </c:pt>
                <c:pt idx="69">
                  <c:v>7848.5</c:v>
                </c:pt>
                <c:pt idx="70">
                  <c:v>8107</c:v>
                </c:pt>
                <c:pt idx="71">
                  <c:v>8107.5</c:v>
                </c:pt>
                <c:pt idx="72">
                  <c:v>8114</c:v>
                </c:pt>
                <c:pt idx="73">
                  <c:v>8123.5</c:v>
                </c:pt>
                <c:pt idx="74">
                  <c:v>8130.5</c:v>
                </c:pt>
                <c:pt idx="75">
                  <c:v>8238</c:v>
                </c:pt>
                <c:pt idx="76">
                  <c:v>8365.5</c:v>
                </c:pt>
                <c:pt idx="77">
                  <c:v>8375</c:v>
                </c:pt>
                <c:pt idx="78">
                  <c:v>8375.5</c:v>
                </c:pt>
                <c:pt idx="79">
                  <c:v>8490</c:v>
                </c:pt>
                <c:pt idx="80">
                  <c:v>8490.5</c:v>
                </c:pt>
                <c:pt idx="81">
                  <c:v>8491</c:v>
                </c:pt>
                <c:pt idx="82">
                  <c:v>8644</c:v>
                </c:pt>
                <c:pt idx="83">
                  <c:v>8696.5</c:v>
                </c:pt>
                <c:pt idx="84">
                  <c:v>8723</c:v>
                </c:pt>
                <c:pt idx="85">
                  <c:v>8729.5</c:v>
                </c:pt>
                <c:pt idx="86">
                  <c:v>8729.5</c:v>
                </c:pt>
                <c:pt idx="87">
                  <c:v>8729.5</c:v>
                </c:pt>
                <c:pt idx="88">
                  <c:v>8732.5</c:v>
                </c:pt>
                <c:pt idx="89">
                  <c:v>8746</c:v>
                </c:pt>
                <c:pt idx="90">
                  <c:v>8765.5</c:v>
                </c:pt>
                <c:pt idx="91">
                  <c:v>8801.5</c:v>
                </c:pt>
                <c:pt idx="92">
                  <c:v>8808</c:v>
                </c:pt>
                <c:pt idx="93">
                  <c:v>8831</c:v>
                </c:pt>
                <c:pt idx="94">
                  <c:v>8841</c:v>
                </c:pt>
                <c:pt idx="95">
                  <c:v>9110.5</c:v>
                </c:pt>
                <c:pt idx="96">
                  <c:v>9159.5</c:v>
                </c:pt>
                <c:pt idx="97">
                  <c:v>9284</c:v>
                </c:pt>
                <c:pt idx="98">
                  <c:v>9294</c:v>
                </c:pt>
                <c:pt idx="99">
                  <c:v>9294</c:v>
                </c:pt>
                <c:pt idx="100">
                  <c:v>9294</c:v>
                </c:pt>
                <c:pt idx="101">
                  <c:v>9409</c:v>
                </c:pt>
                <c:pt idx="102">
                  <c:v>9536</c:v>
                </c:pt>
                <c:pt idx="103">
                  <c:v>9549</c:v>
                </c:pt>
                <c:pt idx="104">
                  <c:v>9824.5</c:v>
                </c:pt>
                <c:pt idx="105">
                  <c:v>9828</c:v>
                </c:pt>
                <c:pt idx="106">
                  <c:v>9860.5</c:v>
                </c:pt>
                <c:pt idx="107">
                  <c:v>9864</c:v>
                </c:pt>
                <c:pt idx="108">
                  <c:v>9864</c:v>
                </c:pt>
                <c:pt idx="109">
                  <c:v>9864</c:v>
                </c:pt>
                <c:pt idx="110">
                  <c:v>9864</c:v>
                </c:pt>
                <c:pt idx="111">
                  <c:v>9926</c:v>
                </c:pt>
                <c:pt idx="112">
                  <c:v>10113</c:v>
                </c:pt>
                <c:pt idx="113">
                  <c:v>10245</c:v>
                </c:pt>
                <c:pt idx="114">
                  <c:v>10487.5</c:v>
                </c:pt>
                <c:pt idx="115">
                  <c:v>10592.5</c:v>
                </c:pt>
                <c:pt idx="116">
                  <c:v>10595.5</c:v>
                </c:pt>
                <c:pt idx="117">
                  <c:v>10595.5</c:v>
                </c:pt>
                <c:pt idx="118">
                  <c:v>10755.5</c:v>
                </c:pt>
                <c:pt idx="119">
                  <c:v>10758.5</c:v>
                </c:pt>
                <c:pt idx="120">
                  <c:v>10923</c:v>
                </c:pt>
                <c:pt idx="121">
                  <c:v>11004.5</c:v>
                </c:pt>
                <c:pt idx="122">
                  <c:v>11005</c:v>
                </c:pt>
                <c:pt idx="123">
                  <c:v>11644.5</c:v>
                </c:pt>
                <c:pt idx="124">
                  <c:v>11707</c:v>
                </c:pt>
                <c:pt idx="125">
                  <c:v>11707</c:v>
                </c:pt>
                <c:pt idx="126">
                  <c:v>11710.5</c:v>
                </c:pt>
                <c:pt idx="127">
                  <c:v>11864</c:v>
                </c:pt>
                <c:pt idx="128">
                  <c:v>11880</c:v>
                </c:pt>
                <c:pt idx="129">
                  <c:v>11880.5</c:v>
                </c:pt>
                <c:pt idx="130">
                  <c:v>12112.5</c:v>
                </c:pt>
                <c:pt idx="131">
                  <c:v>12342</c:v>
                </c:pt>
                <c:pt idx="132">
                  <c:v>12457</c:v>
                </c:pt>
                <c:pt idx="133">
                  <c:v>12851</c:v>
                </c:pt>
                <c:pt idx="134">
                  <c:v>12978.5</c:v>
                </c:pt>
                <c:pt idx="135">
                  <c:v>13029.5</c:v>
                </c:pt>
                <c:pt idx="136">
                  <c:v>13029.5</c:v>
                </c:pt>
                <c:pt idx="137">
                  <c:v>13032.5</c:v>
                </c:pt>
                <c:pt idx="138">
                  <c:v>13032.5</c:v>
                </c:pt>
                <c:pt idx="139">
                  <c:v>13047.5</c:v>
                </c:pt>
                <c:pt idx="140">
                  <c:v>13141</c:v>
                </c:pt>
                <c:pt idx="141">
                  <c:v>13141</c:v>
                </c:pt>
                <c:pt idx="142">
                  <c:v>13141</c:v>
                </c:pt>
                <c:pt idx="143">
                  <c:v>13142.5</c:v>
                </c:pt>
                <c:pt idx="144">
                  <c:v>13143.5</c:v>
                </c:pt>
                <c:pt idx="145">
                  <c:v>13143.5</c:v>
                </c:pt>
                <c:pt idx="146">
                  <c:v>13144</c:v>
                </c:pt>
                <c:pt idx="147">
                  <c:v>13144</c:v>
                </c:pt>
                <c:pt idx="148">
                  <c:v>13146.5</c:v>
                </c:pt>
                <c:pt idx="149">
                  <c:v>13146.5</c:v>
                </c:pt>
                <c:pt idx="150">
                  <c:v>13146.5</c:v>
                </c:pt>
                <c:pt idx="151">
                  <c:v>13147</c:v>
                </c:pt>
                <c:pt idx="152">
                  <c:v>13147</c:v>
                </c:pt>
                <c:pt idx="153">
                  <c:v>13215.5</c:v>
                </c:pt>
                <c:pt idx="154">
                  <c:v>13215.5</c:v>
                </c:pt>
                <c:pt idx="155">
                  <c:v>13218.5</c:v>
                </c:pt>
                <c:pt idx="156">
                  <c:v>13218.5</c:v>
                </c:pt>
                <c:pt idx="157">
                  <c:v>13222</c:v>
                </c:pt>
                <c:pt idx="158">
                  <c:v>13222</c:v>
                </c:pt>
                <c:pt idx="159">
                  <c:v>13231.5</c:v>
                </c:pt>
                <c:pt idx="160">
                  <c:v>13235</c:v>
                </c:pt>
                <c:pt idx="161">
                  <c:v>13235</c:v>
                </c:pt>
                <c:pt idx="162">
                  <c:v>13241.5</c:v>
                </c:pt>
                <c:pt idx="163">
                  <c:v>13241.5</c:v>
                </c:pt>
                <c:pt idx="164">
                  <c:v>13286.5</c:v>
                </c:pt>
                <c:pt idx="165">
                  <c:v>13342.5</c:v>
                </c:pt>
                <c:pt idx="166">
                  <c:v>14758.5</c:v>
                </c:pt>
                <c:pt idx="167">
                  <c:v>15499.5</c:v>
                </c:pt>
                <c:pt idx="168">
                  <c:v>16428</c:v>
                </c:pt>
                <c:pt idx="169">
                  <c:v>16575.5</c:v>
                </c:pt>
                <c:pt idx="170">
                  <c:v>16628</c:v>
                </c:pt>
                <c:pt idx="171">
                  <c:v>16667</c:v>
                </c:pt>
                <c:pt idx="172">
                  <c:v>16687</c:v>
                </c:pt>
                <c:pt idx="173">
                  <c:v>16782</c:v>
                </c:pt>
                <c:pt idx="174">
                  <c:v>16820.5</c:v>
                </c:pt>
                <c:pt idx="175">
                  <c:v>17027</c:v>
                </c:pt>
                <c:pt idx="176">
                  <c:v>17142</c:v>
                </c:pt>
                <c:pt idx="177">
                  <c:v>17526.5</c:v>
                </c:pt>
                <c:pt idx="178">
                  <c:v>17948.5</c:v>
                </c:pt>
                <c:pt idx="179">
                  <c:v>18004.5</c:v>
                </c:pt>
                <c:pt idx="180">
                  <c:v>18053.5</c:v>
                </c:pt>
                <c:pt idx="181">
                  <c:v>18181.5</c:v>
                </c:pt>
                <c:pt idx="182">
                  <c:v>18224</c:v>
                </c:pt>
                <c:pt idx="183">
                  <c:v>18325.5</c:v>
                </c:pt>
                <c:pt idx="184">
                  <c:v>18968.5</c:v>
                </c:pt>
                <c:pt idx="185">
                  <c:v>18972</c:v>
                </c:pt>
                <c:pt idx="186">
                  <c:v>19051</c:v>
                </c:pt>
                <c:pt idx="187">
                  <c:v>19175</c:v>
                </c:pt>
                <c:pt idx="188">
                  <c:v>19551.5</c:v>
                </c:pt>
                <c:pt idx="189">
                  <c:v>19969</c:v>
                </c:pt>
                <c:pt idx="190">
                  <c:v>20561.5</c:v>
                </c:pt>
                <c:pt idx="191">
                  <c:v>21365</c:v>
                </c:pt>
                <c:pt idx="192">
                  <c:v>21492.5</c:v>
                </c:pt>
                <c:pt idx="193">
                  <c:v>22781.5</c:v>
                </c:pt>
                <c:pt idx="194">
                  <c:v>22850</c:v>
                </c:pt>
                <c:pt idx="195">
                  <c:v>23690</c:v>
                </c:pt>
                <c:pt idx="196">
                  <c:v>24423.5</c:v>
                </c:pt>
                <c:pt idx="197">
                  <c:v>25426.5</c:v>
                </c:pt>
                <c:pt idx="198">
                  <c:v>26126</c:v>
                </c:pt>
                <c:pt idx="199">
                  <c:v>27584.5</c:v>
                </c:pt>
                <c:pt idx="200">
                  <c:v>28762</c:v>
                </c:pt>
                <c:pt idx="201">
                  <c:v>29338</c:v>
                </c:pt>
                <c:pt idx="202">
                  <c:v>30843.5</c:v>
                </c:pt>
                <c:pt idx="203">
                  <c:v>31026.5</c:v>
                </c:pt>
                <c:pt idx="204">
                  <c:v>31919</c:v>
                </c:pt>
                <c:pt idx="205">
                  <c:v>33338.5</c:v>
                </c:pt>
                <c:pt idx="206">
                  <c:v>33612.5</c:v>
                </c:pt>
                <c:pt idx="207">
                  <c:v>33613</c:v>
                </c:pt>
                <c:pt idx="208">
                  <c:v>33616.5</c:v>
                </c:pt>
                <c:pt idx="209">
                  <c:v>33616.5</c:v>
                </c:pt>
                <c:pt idx="210">
                  <c:v>33617</c:v>
                </c:pt>
                <c:pt idx="211">
                  <c:v>33617</c:v>
                </c:pt>
                <c:pt idx="212">
                  <c:v>34516.5</c:v>
                </c:pt>
                <c:pt idx="213">
                  <c:v>35741.5</c:v>
                </c:pt>
                <c:pt idx="214">
                  <c:v>35741.5</c:v>
                </c:pt>
                <c:pt idx="215">
                  <c:v>35800.5</c:v>
                </c:pt>
                <c:pt idx="216">
                  <c:v>35868</c:v>
                </c:pt>
                <c:pt idx="217">
                  <c:v>35868.5</c:v>
                </c:pt>
                <c:pt idx="218">
                  <c:v>35898.5</c:v>
                </c:pt>
                <c:pt idx="219">
                  <c:v>35898.5</c:v>
                </c:pt>
                <c:pt idx="220">
                  <c:v>35947.5</c:v>
                </c:pt>
                <c:pt idx="221">
                  <c:v>35947.5</c:v>
                </c:pt>
                <c:pt idx="222">
                  <c:v>35947.5</c:v>
                </c:pt>
                <c:pt idx="223">
                  <c:v>35948</c:v>
                </c:pt>
                <c:pt idx="224">
                  <c:v>35948</c:v>
                </c:pt>
                <c:pt idx="225">
                  <c:v>35948</c:v>
                </c:pt>
                <c:pt idx="226">
                  <c:v>36082.5</c:v>
                </c:pt>
                <c:pt idx="227">
                  <c:v>36082.5</c:v>
                </c:pt>
                <c:pt idx="228">
                  <c:v>36082.5</c:v>
                </c:pt>
                <c:pt idx="229">
                  <c:v>36111.5</c:v>
                </c:pt>
                <c:pt idx="230">
                  <c:v>36141.5</c:v>
                </c:pt>
                <c:pt idx="231">
                  <c:v>36141.5</c:v>
                </c:pt>
                <c:pt idx="232">
                  <c:v>36141.5</c:v>
                </c:pt>
                <c:pt idx="233">
                  <c:v>36141.5</c:v>
                </c:pt>
                <c:pt idx="234">
                  <c:v>36709</c:v>
                </c:pt>
                <c:pt idx="235">
                  <c:v>36954.5</c:v>
                </c:pt>
                <c:pt idx="236">
                  <c:v>36954.5</c:v>
                </c:pt>
                <c:pt idx="237">
                  <c:v>36977.5</c:v>
                </c:pt>
                <c:pt idx="238">
                  <c:v>37153</c:v>
                </c:pt>
                <c:pt idx="239">
                  <c:v>37177.5</c:v>
                </c:pt>
                <c:pt idx="240">
                  <c:v>37268.5</c:v>
                </c:pt>
                <c:pt idx="241">
                  <c:v>37269</c:v>
                </c:pt>
                <c:pt idx="242">
                  <c:v>37285</c:v>
                </c:pt>
                <c:pt idx="243">
                  <c:v>37321</c:v>
                </c:pt>
                <c:pt idx="244">
                  <c:v>37321.5</c:v>
                </c:pt>
                <c:pt idx="245">
                  <c:v>37987.5</c:v>
                </c:pt>
                <c:pt idx="246">
                  <c:v>38234.5</c:v>
                </c:pt>
                <c:pt idx="247">
                  <c:v>38439</c:v>
                </c:pt>
                <c:pt idx="248">
                  <c:v>38452.5</c:v>
                </c:pt>
                <c:pt idx="249">
                  <c:v>38465.5</c:v>
                </c:pt>
                <c:pt idx="250">
                  <c:v>39233</c:v>
                </c:pt>
                <c:pt idx="251">
                  <c:v>39246</c:v>
                </c:pt>
                <c:pt idx="252">
                  <c:v>39482</c:v>
                </c:pt>
                <c:pt idx="253">
                  <c:v>39502</c:v>
                </c:pt>
                <c:pt idx="254">
                  <c:v>39508</c:v>
                </c:pt>
                <c:pt idx="255">
                  <c:v>39613</c:v>
                </c:pt>
                <c:pt idx="256">
                  <c:v>40839</c:v>
                </c:pt>
                <c:pt idx="257">
                  <c:v>41973</c:v>
                </c:pt>
                <c:pt idx="258">
                  <c:v>41973.5</c:v>
                </c:pt>
                <c:pt idx="259">
                  <c:v>42137</c:v>
                </c:pt>
                <c:pt idx="260">
                  <c:v>42186.5</c:v>
                </c:pt>
                <c:pt idx="261">
                  <c:v>42186.5</c:v>
                </c:pt>
                <c:pt idx="262">
                  <c:v>42186.5</c:v>
                </c:pt>
                <c:pt idx="263">
                  <c:v>42186.5</c:v>
                </c:pt>
                <c:pt idx="264">
                  <c:v>42186.5</c:v>
                </c:pt>
                <c:pt idx="265">
                  <c:v>42186.5</c:v>
                </c:pt>
                <c:pt idx="266">
                  <c:v>42823</c:v>
                </c:pt>
                <c:pt idx="267">
                  <c:v>43073.5</c:v>
                </c:pt>
                <c:pt idx="268">
                  <c:v>43211.5</c:v>
                </c:pt>
                <c:pt idx="269">
                  <c:v>43212</c:v>
                </c:pt>
                <c:pt idx="270">
                  <c:v>43396</c:v>
                </c:pt>
                <c:pt idx="271">
                  <c:v>44213.5</c:v>
                </c:pt>
                <c:pt idx="272">
                  <c:v>44213.5</c:v>
                </c:pt>
                <c:pt idx="273">
                  <c:v>44213.5</c:v>
                </c:pt>
                <c:pt idx="274">
                  <c:v>44213.5</c:v>
                </c:pt>
                <c:pt idx="275">
                  <c:v>44213.5</c:v>
                </c:pt>
                <c:pt idx="276">
                  <c:v>44213.5</c:v>
                </c:pt>
                <c:pt idx="277">
                  <c:v>44446.5</c:v>
                </c:pt>
                <c:pt idx="278">
                  <c:v>44590</c:v>
                </c:pt>
                <c:pt idx="279">
                  <c:v>44711</c:v>
                </c:pt>
                <c:pt idx="280">
                  <c:v>45463.5</c:v>
                </c:pt>
                <c:pt idx="281">
                  <c:v>45484.5</c:v>
                </c:pt>
                <c:pt idx="282">
                  <c:v>45485</c:v>
                </c:pt>
                <c:pt idx="283">
                  <c:v>45485.5</c:v>
                </c:pt>
                <c:pt idx="284">
                  <c:v>45557</c:v>
                </c:pt>
                <c:pt idx="285">
                  <c:v>45583</c:v>
                </c:pt>
                <c:pt idx="286">
                  <c:v>46564</c:v>
                </c:pt>
                <c:pt idx="287">
                  <c:v>46786</c:v>
                </c:pt>
                <c:pt idx="288">
                  <c:v>46786</c:v>
                </c:pt>
                <c:pt idx="289">
                  <c:v>46786</c:v>
                </c:pt>
                <c:pt idx="290">
                  <c:v>46795</c:v>
                </c:pt>
                <c:pt idx="291">
                  <c:v>46872.5</c:v>
                </c:pt>
                <c:pt idx="292">
                  <c:v>46873</c:v>
                </c:pt>
                <c:pt idx="293">
                  <c:v>46897.5</c:v>
                </c:pt>
                <c:pt idx="294">
                  <c:v>46898</c:v>
                </c:pt>
                <c:pt idx="295">
                  <c:v>46898.5</c:v>
                </c:pt>
                <c:pt idx="296">
                  <c:v>47649</c:v>
                </c:pt>
                <c:pt idx="297">
                  <c:v>47842</c:v>
                </c:pt>
                <c:pt idx="298">
                  <c:v>47842.5</c:v>
                </c:pt>
                <c:pt idx="299">
                  <c:v>47842.5</c:v>
                </c:pt>
                <c:pt idx="300">
                  <c:v>47920</c:v>
                </c:pt>
                <c:pt idx="301">
                  <c:v>48042</c:v>
                </c:pt>
                <c:pt idx="302">
                  <c:v>48042.5</c:v>
                </c:pt>
                <c:pt idx="303">
                  <c:v>48048.5</c:v>
                </c:pt>
                <c:pt idx="304">
                  <c:v>48836</c:v>
                </c:pt>
                <c:pt idx="305">
                  <c:v>48944</c:v>
                </c:pt>
                <c:pt idx="306">
                  <c:v>49006</c:v>
                </c:pt>
                <c:pt idx="307">
                  <c:v>49006.5</c:v>
                </c:pt>
                <c:pt idx="308">
                  <c:v>50226.5</c:v>
                </c:pt>
                <c:pt idx="309">
                  <c:v>50206</c:v>
                </c:pt>
                <c:pt idx="310">
                  <c:v>50206.5</c:v>
                </c:pt>
                <c:pt idx="311">
                  <c:v>50235.5</c:v>
                </c:pt>
                <c:pt idx="312">
                  <c:v>50226</c:v>
                </c:pt>
                <c:pt idx="313">
                  <c:v>50236</c:v>
                </c:pt>
                <c:pt idx="314">
                  <c:v>50225.5</c:v>
                </c:pt>
                <c:pt idx="315">
                  <c:v>53665</c:v>
                </c:pt>
                <c:pt idx="316">
                  <c:v>53665</c:v>
                </c:pt>
                <c:pt idx="317">
                  <c:v>52708</c:v>
                </c:pt>
                <c:pt idx="318">
                  <c:v>56179.5</c:v>
                </c:pt>
                <c:pt idx="319">
                  <c:v>56180</c:v>
                </c:pt>
                <c:pt idx="320">
                  <c:v>57419</c:v>
                </c:pt>
                <c:pt idx="321">
                  <c:v>57419.5</c:v>
                </c:pt>
              </c:numCache>
            </c:numRef>
          </c:xVal>
          <c:yVal>
            <c:numRef>
              <c:f>Active!$N$21:$N$982</c:f>
              <c:numCache>
                <c:formatCode>0.00E+00</c:formatCode>
                <c:ptCount val="962"/>
                <c:pt idx="0">
                  <c:v>-2.581496382129787E-3</c:v>
                </c:pt>
                <c:pt idx="1">
                  <c:v>-2.5808845704799535E-3</c:v>
                </c:pt>
                <c:pt idx="2">
                  <c:v>-2.5772139801341224E-3</c:v>
                </c:pt>
                <c:pt idx="3">
                  <c:v>-2.5766022616686788E-3</c:v>
                </c:pt>
                <c:pt idx="4">
                  <c:v>-2.51671842883752E-3</c:v>
                </c:pt>
                <c:pt idx="5">
                  <c:v>-2.5124459043872004E-3</c:v>
                </c:pt>
                <c:pt idx="6">
                  <c:v>-2.2041240514300274E-3</c:v>
                </c:pt>
                <c:pt idx="7">
                  <c:v>-2.1926589753901715E-3</c:v>
                </c:pt>
                <c:pt idx="8">
                  <c:v>-2.1920556834559997E-3</c:v>
                </c:pt>
                <c:pt idx="9">
                  <c:v>-2.1848172185862814E-3</c:v>
                </c:pt>
                <c:pt idx="10">
                  <c:v>-2.0272552251921526E-3</c:v>
                </c:pt>
                <c:pt idx="11">
                  <c:v>-2.0032803638416652E-3</c:v>
                </c:pt>
                <c:pt idx="12">
                  <c:v>-1.454216246995591E-3</c:v>
                </c:pt>
                <c:pt idx="13">
                  <c:v>-1.4424833428257346E-3</c:v>
                </c:pt>
                <c:pt idx="14">
                  <c:v>-1.41610377732505E-3</c:v>
                </c:pt>
                <c:pt idx="15">
                  <c:v>-1.4120027121524179E-3</c:v>
                </c:pt>
                <c:pt idx="16">
                  <c:v>-1.4079022992705165E-3</c:v>
                </c:pt>
                <c:pt idx="17">
                  <c:v>-1.3581636215567235E-3</c:v>
                </c:pt>
                <c:pt idx="18">
                  <c:v>-1.3505650094505792E-3</c:v>
                </c:pt>
                <c:pt idx="19">
                  <c:v>-1.3470587164964576E-3</c:v>
                </c:pt>
                <c:pt idx="20">
                  <c:v>-1.3277826715566465E-3</c:v>
                </c:pt>
                <c:pt idx="21">
                  <c:v>-1.3050205812994656E-3</c:v>
                </c:pt>
                <c:pt idx="22">
                  <c:v>-1.3009372211609429E-3</c:v>
                </c:pt>
                <c:pt idx="23">
                  <c:v>-1.2438386697483075E-3</c:v>
                </c:pt>
                <c:pt idx="24">
                  <c:v>-1.1717747501978771E-3</c:v>
                </c:pt>
                <c:pt idx="25">
                  <c:v>-1.0721539915441681E-3</c:v>
                </c:pt>
                <c:pt idx="26">
                  <c:v>-1.0346091479295743E-3</c:v>
                </c:pt>
                <c:pt idx="27">
                  <c:v>-9.4875704820971307E-4</c:v>
                </c:pt>
                <c:pt idx="28">
                  <c:v>-9.2633449524575436E-4</c:v>
                </c:pt>
                <c:pt idx="29">
                  <c:v>-9.223120776983225E-4</c:v>
                </c:pt>
                <c:pt idx="30">
                  <c:v>-8.6893328848440402E-4</c:v>
                </c:pt>
                <c:pt idx="31">
                  <c:v>-8.2768684786525674E-4</c:v>
                </c:pt>
                <c:pt idx="32">
                  <c:v>-7.3456444838855214E-4</c:v>
                </c:pt>
                <c:pt idx="33">
                  <c:v>-6.673713873759894E-4</c:v>
                </c:pt>
                <c:pt idx="34">
                  <c:v>2.6422006935346827E-3</c:v>
                </c:pt>
                <c:pt idx="35">
                  <c:v>3.6130983824487917E-3</c:v>
                </c:pt>
                <c:pt idx="36">
                  <c:v>3.6487505421212295E-3</c:v>
                </c:pt>
                <c:pt idx="37">
                  <c:v>3.6492070952651875E-3</c:v>
                </c:pt>
                <c:pt idx="38">
                  <c:v>3.6847772260502716E-3</c:v>
                </c:pt>
                <c:pt idx="39">
                  <c:v>3.6852327275418277E-3</c:v>
                </c:pt>
                <c:pt idx="40">
                  <c:v>3.7111743077324413E-3</c:v>
                </c:pt>
                <c:pt idx="41">
                  <c:v>3.7116290371247661E-3</c:v>
                </c:pt>
                <c:pt idx="42">
                  <c:v>3.7120837532050354E-3</c:v>
                </c:pt>
                <c:pt idx="43">
                  <c:v>3.7977860744153966E-3</c:v>
                </c:pt>
                <c:pt idx="44">
                  <c:v>3.7982382612050778E-3</c:v>
                </c:pt>
                <c:pt idx="45">
                  <c:v>3.8041154780738729E-3</c:v>
                </c:pt>
                <c:pt idx="46">
                  <c:v>3.8190244631982131E-3</c:v>
                </c:pt>
                <c:pt idx="47">
                  <c:v>3.8248937194576872E-3</c:v>
                </c:pt>
                <c:pt idx="48">
                  <c:v>3.8447422011718769E-3</c:v>
                </c:pt>
                <c:pt idx="49">
                  <c:v>3.847446815506363E-3</c:v>
                </c:pt>
                <c:pt idx="50">
                  <c:v>3.8654653306450055E-3</c:v>
                </c:pt>
                <c:pt idx="51">
                  <c:v>3.8659155206263295E-3</c:v>
                </c:pt>
                <c:pt idx="52">
                  <c:v>3.8663656972955972E-3</c:v>
                </c:pt>
                <c:pt idx="53">
                  <c:v>4.0413645922771704E-3</c:v>
                </c:pt>
                <c:pt idx="54">
                  <c:v>4.0418095506205955E-3</c:v>
                </c:pt>
                <c:pt idx="55">
                  <c:v>4.0422544956519642E-3</c:v>
                </c:pt>
                <c:pt idx="56">
                  <c:v>4.538255254326151E-3</c:v>
                </c:pt>
                <c:pt idx="57">
                  <c:v>4.5494266599593229E-3</c:v>
                </c:pt>
                <c:pt idx="58">
                  <c:v>4.5498561496940008E-3</c:v>
                </c:pt>
                <c:pt idx="59">
                  <c:v>4.5888839912844046E-3</c:v>
                </c:pt>
                <c:pt idx="60">
                  <c:v>4.5893122563099558E-3</c:v>
                </c:pt>
                <c:pt idx="61">
                  <c:v>4.6976604618754201E-3</c:v>
                </c:pt>
                <c:pt idx="62">
                  <c:v>4.6980853323267627E-3</c:v>
                </c:pt>
                <c:pt idx="63">
                  <c:v>4.7091272915301043E-3</c:v>
                </c:pt>
                <c:pt idx="64">
                  <c:v>4.7095518025559429E-3</c:v>
                </c:pt>
                <c:pt idx="65">
                  <c:v>4.7286410207409727E-3</c:v>
                </c:pt>
                <c:pt idx="66">
                  <c:v>4.8728381270357439E-3</c:v>
                </c:pt>
                <c:pt idx="67">
                  <c:v>5.1709117426697194E-3</c:v>
                </c:pt>
                <c:pt idx="68">
                  <c:v>5.1791047049822223E-3</c:v>
                </c:pt>
                <c:pt idx="69">
                  <c:v>5.3821981955510861E-3</c:v>
                </c:pt>
                <c:pt idx="70">
                  <c:v>5.5886971985665227E-3</c:v>
                </c:pt>
                <c:pt idx="71">
                  <c:v>5.5890931685448932E-3</c:v>
                </c:pt>
                <c:pt idx="72">
                  <c:v>5.5942395668666569E-3</c:v>
                </c:pt>
                <c:pt idx="73">
                  <c:v>5.6017571790873697E-3</c:v>
                </c:pt>
                <c:pt idx="74">
                  <c:v>5.6072933972177606E-3</c:v>
                </c:pt>
                <c:pt idx="75">
                  <c:v>5.6919861804027713E-3</c:v>
                </c:pt>
                <c:pt idx="76">
                  <c:v>5.7916380355203228E-3</c:v>
                </c:pt>
                <c:pt idx="77">
                  <c:v>5.7990284244245098E-3</c:v>
                </c:pt>
                <c:pt idx="78">
                  <c:v>5.7994172591410154E-3</c:v>
                </c:pt>
                <c:pt idx="79">
                  <c:v>5.8881098362333108E-3</c:v>
                </c:pt>
                <c:pt idx="80">
                  <c:v>5.888495609177001E-3</c:v>
                </c:pt>
                <c:pt idx="81">
                  <c:v>5.888881368808635E-3</c:v>
                </c:pt>
                <c:pt idx="82">
                  <c:v>6.006298535519275E-3</c:v>
                </c:pt>
                <c:pt idx="83">
                  <c:v>6.0463014989004084E-3</c:v>
                </c:pt>
                <c:pt idx="84">
                  <c:v>6.0664377333154856E-3</c:v>
                </c:pt>
                <c:pt idx="85">
                  <c:v>6.0713710988095429E-3</c:v>
                </c:pt>
                <c:pt idx="86">
                  <c:v>6.0713710988095429E-3</c:v>
                </c:pt>
                <c:pt idx="87">
                  <c:v>6.0713710988095429E-3</c:v>
                </c:pt>
                <c:pt idx="88">
                  <c:v>6.0736472779427033E-3</c:v>
                </c:pt>
                <c:pt idx="89">
                  <c:v>6.0838841535210911E-3</c:v>
                </c:pt>
                <c:pt idx="90">
                  <c:v>6.0986536189630517E-3</c:v>
                </c:pt>
                <c:pt idx="91">
                  <c:v>6.1258671294196999E-3</c:v>
                </c:pt>
                <c:pt idx="92">
                  <c:v>6.1307733250080317E-3</c:v>
                </c:pt>
                <c:pt idx="93">
                  <c:v>6.1481156449378991E-3</c:v>
                </c:pt>
                <c:pt idx="94">
                  <c:v>6.1556469980810647E-3</c:v>
                </c:pt>
                <c:pt idx="95">
                  <c:v>6.356611497438977E-3</c:v>
                </c:pt>
                <c:pt idx="96">
                  <c:v>6.3927349881270114E-3</c:v>
                </c:pt>
                <c:pt idx="97">
                  <c:v>6.4839430422632127E-3</c:v>
                </c:pt>
                <c:pt idx="98">
                  <c:v>6.4912331809567139E-3</c:v>
                </c:pt>
                <c:pt idx="99">
                  <c:v>6.4912331809567139E-3</c:v>
                </c:pt>
                <c:pt idx="100">
                  <c:v>6.4912331809567139E-3</c:v>
                </c:pt>
                <c:pt idx="101">
                  <c:v>6.5746870543299798E-3</c:v>
                </c:pt>
                <c:pt idx="102">
                  <c:v>6.6660308925272204E-3</c:v>
                </c:pt>
                <c:pt idx="103">
                  <c:v>6.6753325933102542E-3</c:v>
                </c:pt>
                <c:pt idx="104">
                  <c:v>6.8703409673964797E-3</c:v>
                </c:pt>
                <c:pt idx="105">
                  <c:v>6.8727923893120981E-3</c:v>
                </c:pt>
                <c:pt idx="106">
                  <c:v>6.8955244426038859E-3</c:v>
                </c:pt>
                <c:pt idx="107">
                  <c:v>6.8979691552434209E-3</c:v>
                </c:pt>
                <c:pt idx="108">
                  <c:v>6.8979691552434209E-3</c:v>
                </c:pt>
                <c:pt idx="109">
                  <c:v>6.8979691552434209E-3</c:v>
                </c:pt>
                <c:pt idx="110">
                  <c:v>6.8979691552434209E-3</c:v>
                </c:pt>
                <c:pt idx="111">
                  <c:v>6.9411673729129087E-3</c:v>
                </c:pt>
                <c:pt idx="112">
                  <c:v>7.070219072866573E-3</c:v>
                </c:pt>
                <c:pt idx="113">
                  <c:v>7.1601933023963168E-3</c:v>
                </c:pt>
                <c:pt idx="114">
                  <c:v>7.3230689660489096E-3</c:v>
                </c:pt>
                <c:pt idx="115">
                  <c:v>7.3926210020136846E-3</c:v>
                </c:pt>
                <c:pt idx="116">
                  <c:v>7.3945995768291426E-3</c:v>
                </c:pt>
                <c:pt idx="117">
                  <c:v>7.3945995768291426E-3</c:v>
                </c:pt>
                <c:pt idx="118">
                  <c:v>7.4994292101604725E-3</c:v>
                </c:pt>
                <c:pt idx="119">
                  <c:v>7.5013817465949418E-3</c:v>
                </c:pt>
                <c:pt idx="120">
                  <c:v>7.6077122336409113E-3</c:v>
                </c:pt>
                <c:pt idx="121">
                  <c:v>7.6598589008989755E-3</c:v>
                </c:pt>
                <c:pt idx="122">
                  <c:v>7.6601777275144434E-3</c:v>
                </c:pt>
                <c:pt idx="123">
                  <c:v>8.0570602523670556E-3</c:v>
                </c:pt>
                <c:pt idx="124">
                  <c:v>8.0946804819533522E-3</c:v>
                </c:pt>
                <c:pt idx="125">
                  <c:v>8.0946804819533522E-3</c:v>
                </c:pt>
                <c:pt idx="126">
                  <c:v>8.0967810646404396E-3</c:v>
                </c:pt>
                <c:pt idx="127">
                  <c:v>8.1882649918576626E-3</c:v>
                </c:pt>
                <c:pt idx="128">
                  <c:v>8.1977285712118986E-3</c:v>
                </c:pt>
                <c:pt idx="129">
                  <c:v>8.1980240884177991E-3</c:v>
                </c:pt>
                <c:pt idx="130">
                  <c:v>8.3337079673844149E-3</c:v>
                </c:pt>
                <c:pt idx="131">
                  <c:v>8.4651098627909899E-3</c:v>
                </c:pt>
                <c:pt idx="132">
                  <c:v>8.5298991690788313E-3</c:v>
                </c:pt>
                <c:pt idx="133">
                  <c:v>8.7465336072204119E-3</c:v>
                </c:pt>
                <c:pt idx="134">
                  <c:v>8.8148671206868569E-3</c:v>
                </c:pt>
                <c:pt idx="135">
                  <c:v>8.8419581534749242E-3</c:v>
                </c:pt>
                <c:pt idx="136">
                  <c:v>8.8419581534749242E-3</c:v>
                </c:pt>
                <c:pt idx="137">
                  <c:v>8.8435474305328735E-3</c:v>
                </c:pt>
                <c:pt idx="138">
                  <c:v>8.8435474305328735E-3</c:v>
                </c:pt>
                <c:pt idx="139">
                  <c:v>8.8514866273125339E-3</c:v>
                </c:pt>
                <c:pt idx="140">
                  <c:v>8.9007041922845379E-3</c:v>
                </c:pt>
                <c:pt idx="141">
                  <c:v>8.9007041922845379E-3</c:v>
                </c:pt>
                <c:pt idx="142">
                  <c:v>8.9007041922845379E-3</c:v>
                </c:pt>
                <c:pt idx="143">
                  <c:v>8.9014899849524862E-3</c:v>
                </c:pt>
                <c:pt idx="144">
                  <c:v>8.9020137801708414E-3</c:v>
                </c:pt>
                <c:pt idx="145">
                  <c:v>8.9020137801708414E-3</c:v>
                </c:pt>
                <c:pt idx="146">
                  <c:v>8.9022756578119346E-3</c:v>
                </c:pt>
                <c:pt idx="147">
                  <c:v>8.9022756578119346E-3</c:v>
                </c:pt>
                <c:pt idx="148">
                  <c:v>8.9035848463365624E-3</c:v>
                </c:pt>
                <c:pt idx="149">
                  <c:v>8.9035848463365624E-3</c:v>
                </c:pt>
                <c:pt idx="150">
                  <c:v>8.9035848463365624E-3</c:v>
                </c:pt>
                <c:pt idx="151">
                  <c:v>8.9038466441053211E-3</c:v>
                </c:pt>
                <c:pt idx="152">
                  <c:v>8.9038466441053211E-3</c:v>
                </c:pt>
                <c:pt idx="153">
                  <c:v>8.9395870995625619E-3</c:v>
                </c:pt>
                <c:pt idx="154">
                  <c:v>8.9395870995625619E-3</c:v>
                </c:pt>
                <c:pt idx="155">
                  <c:v>8.9411466641121443E-3</c:v>
                </c:pt>
                <c:pt idx="156">
                  <c:v>8.9411466641121443E-3</c:v>
                </c:pt>
                <c:pt idx="157">
                  <c:v>8.9429655503881177E-3</c:v>
                </c:pt>
                <c:pt idx="158">
                  <c:v>8.9429655503881177E-3</c:v>
                </c:pt>
                <c:pt idx="159">
                  <c:v>8.9478992393451466E-3</c:v>
                </c:pt>
                <c:pt idx="160">
                  <c:v>8.9497157028269794E-3</c:v>
                </c:pt>
                <c:pt idx="161">
                  <c:v>8.9497157028269794E-3</c:v>
                </c:pt>
                <c:pt idx="162">
                  <c:v>8.9530874044402887E-3</c:v>
                </c:pt>
                <c:pt idx="163">
                  <c:v>8.9530874044402887E-3</c:v>
                </c:pt>
                <c:pt idx="164">
                  <c:v>8.9763682526925979E-3</c:v>
                </c:pt>
                <c:pt idx="165">
                  <c:v>9.0051893889878196E-3</c:v>
                </c:pt>
                <c:pt idx="166">
                  <c:v>9.6784583868057533E-3</c:v>
                </c:pt>
                <c:pt idx="167">
                  <c:v>9.9882291743554029E-3</c:v>
                </c:pt>
                <c:pt idx="168">
                  <c:v>1.0335112404511853E-2</c:v>
                </c:pt>
                <c:pt idx="169">
                  <c:v>1.0385992197598627E-2</c:v>
                </c:pt>
                <c:pt idx="170">
                  <c:v>1.0403822401289876E-2</c:v>
                </c:pt>
                <c:pt idx="171">
                  <c:v>1.0416972687318837E-2</c:v>
                </c:pt>
                <c:pt idx="172">
                  <c:v>1.0423685007292446E-2</c:v>
                </c:pt>
                <c:pt idx="173">
                  <c:v>1.0455277658749575E-2</c:v>
                </c:pt>
                <c:pt idx="174">
                  <c:v>1.0467944155168572E-2</c:v>
                </c:pt>
                <c:pt idx="175">
                  <c:v>1.0534535655603243E-2</c:v>
                </c:pt>
                <c:pt idx="176">
                  <c:v>1.0570636150606562E-2</c:v>
                </c:pt>
                <c:pt idx="177">
                  <c:v>1.0686224003917463E-2</c:v>
                </c:pt>
                <c:pt idx="178">
                  <c:v>1.0804023724924908E-2</c:v>
                </c:pt>
                <c:pt idx="179">
                  <c:v>1.0818943241175265E-2</c:v>
                </c:pt>
                <c:pt idx="180">
                  <c:v>1.083186083684096E-2</c:v>
                </c:pt>
                <c:pt idx="181">
                  <c:v>1.0865001564343738E-2</c:v>
                </c:pt>
                <c:pt idx="182">
                  <c:v>1.087581239655485E-2</c:v>
                </c:pt>
                <c:pt idx="183">
                  <c:v>1.0901242069587388E-2</c:v>
                </c:pt>
                <c:pt idx="184">
                  <c:v>1.1049593100329E-2</c:v>
                </c:pt>
                <c:pt idx="185">
                  <c:v>1.1050340366119432E-2</c:v>
                </c:pt>
                <c:pt idx="186">
                  <c:v>1.1067033699885615E-2</c:v>
                </c:pt>
                <c:pt idx="187">
                  <c:v>1.1092565712524639E-2</c:v>
                </c:pt>
                <c:pt idx="188">
                  <c:v>1.116507131444854E-2</c:v>
                </c:pt>
                <c:pt idx="189">
                  <c:v>1.1236646852908162E-2</c:v>
                </c:pt>
                <c:pt idx="190">
                  <c:v>1.132229158018562E-2</c:v>
                </c:pt>
                <c:pt idx="191">
                  <c:v>1.1408572055671124E-2</c:v>
                </c:pt>
                <c:pt idx="192">
                  <c:v>1.1419102759508797E-2</c:v>
                </c:pt>
                <c:pt idx="193">
                  <c:v>1.1476953984041017E-2</c:v>
                </c:pt>
                <c:pt idx="194">
                  <c:v>1.1477552569266773E-2</c:v>
                </c:pt>
                <c:pt idx="195">
                  <c:v>1.1464574960037935E-2</c:v>
                </c:pt>
                <c:pt idx="196">
                  <c:v>1.142251418189854E-2</c:v>
                </c:pt>
                <c:pt idx="197">
                  <c:v>1.1318628112197679E-2</c:v>
                </c:pt>
                <c:pt idx="198">
                  <c:v>1.1214470538264267E-2</c:v>
                </c:pt>
                <c:pt idx="199">
                  <c:v>1.0913497795050228E-2</c:v>
                </c:pt>
                <c:pt idx="200">
                  <c:v>1.0587873259547687E-2</c:v>
                </c:pt>
                <c:pt idx="201">
                  <c:v>1.0401696084020612E-2</c:v>
                </c:pt>
                <c:pt idx="202">
                  <c:v>9.8316500245378378E-3</c:v>
                </c:pt>
                <c:pt idx="203">
                  <c:v>9.7541317436713494E-3</c:v>
                </c:pt>
                <c:pt idx="204">
                  <c:v>9.3505152235794885E-3</c:v>
                </c:pt>
                <c:pt idx="205">
                  <c:v>8.6211955129342245E-3</c:v>
                </c:pt>
                <c:pt idx="206">
                  <c:v>8.4680639620109653E-3</c:v>
                </c:pt>
                <c:pt idx="207">
                  <c:v>8.4677808707149457E-3</c:v>
                </c:pt>
                <c:pt idx="208">
                  <c:v>8.4657988589052664E-3</c:v>
                </c:pt>
                <c:pt idx="209">
                  <c:v>8.4657988589052664E-3</c:v>
                </c:pt>
                <c:pt idx="210">
                  <c:v>8.4655156611128067E-3</c:v>
                </c:pt>
                <c:pt idx="211">
                  <c:v>8.4655156611128067E-3</c:v>
                </c:pt>
                <c:pt idx="212">
                  <c:v>7.934489283054777E-3</c:v>
                </c:pt>
                <c:pt idx="213">
                  <c:v>7.1420120258270103E-3</c:v>
                </c:pt>
                <c:pt idx="214">
                  <c:v>7.1420120258270103E-3</c:v>
                </c:pt>
                <c:pt idx="215">
                  <c:v>7.101826797251666E-3</c:v>
                </c:pt>
                <c:pt idx="216">
                  <c:v>7.0556248347076328E-3</c:v>
                </c:pt>
                <c:pt idx="217">
                  <c:v>7.0552816927282533E-3</c:v>
                </c:pt>
                <c:pt idx="218">
                  <c:v>7.0346688129038076E-3</c:v>
                </c:pt>
                <c:pt idx="219">
                  <c:v>7.0346688129038076E-3</c:v>
                </c:pt>
                <c:pt idx="220">
                  <c:v>7.0008980472551635E-3</c:v>
                </c:pt>
                <c:pt idx="221">
                  <c:v>7.0008980472551635E-3</c:v>
                </c:pt>
                <c:pt idx="222">
                  <c:v>7.0008980472551635E-3</c:v>
                </c:pt>
                <c:pt idx="223">
                  <c:v>7.0005527886589231E-3</c:v>
                </c:pt>
                <c:pt idx="224">
                  <c:v>7.0005527886589231E-3</c:v>
                </c:pt>
                <c:pt idx="225">
                  <c:v>7.0005527886589231E-3</c:v>
                </c:pt>
                <c:pt idx="226">
                  <c:v>6.9071947989684107E-3</c:v>
                </c:pt>
                <c:pt idx="227">
                  <c:v>6.9071947989684107E-3</c:v>
                </c:pt>
                <c:pt idx="228">
                  <c:v>6.9071947989684107E-3</c:v>
                </c:pt>
                <c:pt idx="229">
                  <c:v>6.8869393287661271E-3</c:v>
                </c:pt>
                <c:pt idx="230">
                  <c:v>6.865938269396861E-3</c:v>
                </c:pt>
                <c:pt idx="231">
                  <c:v>6.865938269396861E-3</c:v>
                </c:pt>
                <c:pt idx="232">
                  <c:v>6.865938269396861E-3</c:v>
                </c:pt>
                <c:pt idx="233">
                  <c:v>6.865938269396861E-3</c:v>
                </c:pt>
                <c:pt idx="234">
                  <c:v>6.4596404926735504E-3</c:v>
                </c:pt>
                <c:pt idx="235">
                  <c:v>6.2785624860957484E-3</c:v>
                </c:pt>
                <c:pt idx="236">
                  <c:v>6.2785624860957484E-3</c:v>
                </c:pt>
                <c:pt idx="237">
                  <c:v>6.2614335306010738E-3</c:v>
                </c:pt>
                <c:pt idx="238">
                  <c:v>6.1298046552905119E-3</c:v>
                </c:pt>
                <c:pt idx="239">
                  <c:v>6.1112986561466728E-3</c:v>
                </c:pt>
                <c:pt idx="240">
                  <c:v>6.0422822551748218E-3</c:v>
                </c:pt>
                <c:pt idx="241">
                  <c:v>6.0419018261273702E-3</c:v>
                </c:pt>
                <c:pt idx="242">
                  <c:v>6.0297210678435728E-3</c:v>
                </c:pt>
                <c:pt idx="243">
                  <c:v>6.0022645213684001E-3</c:v>
                </c:pt>
                <c:pt idx="244">
                  <c:v>6.0018826945551079E-3</c:v>
                </c:pt>
                <c:pt idx="245">
                  <c:v>5.4814712290354936E-3</c:v>
                </c:pt>
                <c:pt idx="246">
                  <c:v>5.2824617456116094E-3</c:v>
                </c:pt>
                <c:pt idx="247">
                  <c:v>5.1152365338375527E-3</c:v>
                </c:pt>
                <c:pt idx="248">
                  <c:v>5.1041188619189021E-3</c:v>
                </c:pt>
                <c:pt idx="249">
                  <c:v>5.0934037836204774E-3</c:v>
                </c:pt>
                <c:pt idx="250">
                  <c:v>4.4448533042995009E-3</c:v>
                </c:pt>
                <c:pt idx="251">
                  <c:v>4.4335979429075828E-3</c:v>
                </c:pt>
                <c:pt idx="252">
                  <c:v>4.2277053045078686E-3</c:v>
                </c:pt>
                <c:pt idx="253">
                  <c:v>4.2101204603793435E-3</c:v>
                </c:pt>
                <c:pt idx="254">
                  <c:v>4.2048408537793958E-3</c:v>
                </c:pt>
                <c:pt idx="255">
                  <c:v>4.1121374342615383E-3</c:v>
                </c:pt>
                <c:pt idx="256">
                  <c:v>2.9862692653808212E-3</c:v>
                </c:pt>
                <c:pt idx="257">
                  <c:v>1.8736346134802448E-3</c:v>
                </c:pt>
                <c:pt idx="258">
                  <c:v>1.8731289313005106E-3</c:v>
                </c:pt>
                <c:pt idx="259">
                  <c:v>1.7070569596049009E-3</c:v>
                </c:pt>
                <c:pt idx="260">
                  <c:v>1.656497577956044E-3</c:v>
                </c:pt>
                <c:pt idx="261">
                  <c:v>1.656497577956044E-3</c:v>
                </c:pt>
                <c:pt idx="262">
                  <c:v>1.656497577956044E-3</c:v>
                </c:pt>
                <c:pt idx="263">
                  <c:v>1.656497577956044E-3</c:v>
                </c:pt>
                <c:pt idx="264">
                  <c:v>1.656497577956044E-3</c:v>
                </c:pt>
                <c:pt idx="265">
                  <c:v>1.656497577956044E-3</c:v>
                </c:pt>
                <c:pt idx="266">
                  <c:v>9.9475030267123787E-4</c:v>
                </c:pt>
                <c:pt idx="267">
                  <c:v>7.283983177902506E-4</c:v>
                </c:pt>
                <c:pt idx="268">
                  <c:v>5.802380893091888E-4</c:v>
                </c:pt>
                <c:pt idx="269">
                  <c:v>5.7969943316744238E-4</c:v>
                </c:pt>
                <c:pt idx="270">
                  <c:v>3.8057013766813752E-4</c:v>
                </c:pt>
                <c:pt idx="271">
                  <c:v>-5.2594619446276469E-4</c:v>
                </c:pt>
                <c:pt idx="272">
                  <c:v>-5.2594619446276469E-4</c:v>
                </c:pt>
                <c:pt idx="273">
                  <c:v>-5.2594619446276469E-4</c:v>
                </c:pt>
                <c:pt idx="274">
                  <c:v>-5.2594619446276469E-4</c:v>
                </c:pt>
                <c:pt idx="275">
                  <c:v>-5.2594619446276469E-4</c:v>
                </c:pt>
                <c:pt idx="276">
                  <c:v>-5.2594619446276469E-4</c:v>
                </c:pt>
                <c:pt idx="277">
                  <c:v>-7.908339007993842E-4</c:v>
                </c:pt>
                <c:pt idx="278">
                  <c:v>-9.5541133674065942E-4</c:v>
                </c:pt>
                <c:pt idx="279">
                  <c:v>-1.0950360396058678E-3</c:v>
                </c:pt>
                <c:pt idx="280">
                  <c:v>-1.9808634820596763E-3</c:v>
                </c:pt>
                <c:pt idx="281">
                  <c:v>-2.0060167166498014E-3</c:v>
                </c:pt>
                <c:pt idx="282">
                  <c:v>-2.006615889396865E-3</c:v>
                </c:pt>
                <c:pt idx="283">
                  <c:v>-2.0072150754559745E-3</c:v>
                </c:pt>
                <c:pt idx="284">
                  <c:v>-2.093035742834988E-3</c:v>
                </c:pt>
                <c:pt idx="285">
                  <c:v>-2.1243107503680358E-3</c:v>
                </c:pt>
                <c:pt idx="286">
                  <c:v>-3.3306419233862933E-3</c:v>
                </c:pt>
                <c:pt idx="287">
                  <c:v>-3.6107446938781276E-3</c:v>
                </c:pt>
                <c:pt idx="288">
                  <c:v>-3.6107446938781276E-3</c:v>
                </c:pt>
                <c:pt idx="289">
                  <c:v>-3.6107446938781276E-3</c:v>
                </c:pt>
                <c:pt idx="290">
                  <c:v>-3.6221555631284555E-3</c:v>
                </c:pt>
                <c:pt idx="291">
                  <c:v>-3.7205943075044878E-3</c:v>
                </c:pt>
                <c:pt idx="292">
                  <c:v>-3.7212304345182329E-3</c:v>
                </c:pt>
                <c:pt idx="293">
                  <c:v>-3.7524169654597483E-3</c:v>
                </c:pt>
                <c:pt idx="294">
                  <c:v>-3.7530537580762816E-3</c:v>
                </c:pt>
                <c:pt idx="295">
                  <c:v>-3.7536905640048607E-3</c:v>
                </c:pt>
                <c:pt idx="296">
                  <c:v>-4.7245422909297785E-3</c:v>
                </c:pt>
                <c:pt idx="297">
                  <c:v>-4.9790564888322411E-3</c:v>
                </c:pt>
                <c:pt idx="298">
                  <c:v>-4.9797184279220252E-3</c:v>
                </c:pt>
                <c:pt idx="299">
                  <c:v>-4.9797184279220252E-3</c:v>
                </c:pt>
                <c:pt idx="300">
                  <c:v>-5.0824799295920847E-3</c:v>
                </c:pt>
                <c:pt idx="301">
                  <c:v>-5.2448944267920669E-3</c:v>
                </c:pt>
                <c:pt idx="302">
                  <c:v>-5.2455616907041355E-3</c:v>
                </c:pt>
                <c:pt idx="303">
                  <c:v>-5.2535698959893448E-3</c:v>
                </c:pt>
                <c:pt idx="304">
                  <c:v>-6.3212837477107583E-3</c:v>
                </c:pt>
                <c:pt idx="305">
                  <c:v>-6.4702880002608515E-3</c:v>
                </c:pt>
                <c:pt idx="306">
                  <c:v>-6.5561080967112551E-3</c:v>
                </c:pt>
                <c:pt idx="307">
                  <c:v>-6.5568010262667606E-3</c:v>
                </c:pt>
                <c:pt idx="308">
                  <c:v>-8.2871927098699394E-3</c:v>
                </c:pt>
                <c:pt idx="309">
                  <c:v>-8.2574617759257063E-3</c:v>
                </c:pt>
                <c:pt idx="310">
                  <c:v>-8.2581866544149396E-3</c:v>
                </c:pt>
                <c:pt idx="311">
                  <c:v>-8.3002523837177669E-3</c:v>
                </c:pt>
                <c:pt idx="312">
                  <c:v>-8.2864672988984742E-3</c:v>
                </c:pt>
                <c:pt idx="313">
                  <c:v>-8.3009780476182848E-3</c:v>
                </c:pt>
                <c:pt idx="314">
                  <c:v>-8.2857419012390618E-3</c:v>
                </c:pt>
                <c:pt idx="315">
                  <c:v>-1.3590674118349688E-2</c:v>
                </c:pt>
                <c:pt idx="316">
                  <c:v>-1.3590674118349688E-2</c:v>
                </c:pt>
                <c:pt idx="317">
                  <c:v>-1.2051387473406325E-2</c:v>
                </c:pt>
                <c:pt idx="318">
                  <c:v>-1.7867525808483914E-2</c:v>
                </c:pt>
                <c:pt idx="319">
                  <c:v>-1.7868409726102846E-2</c:v>
                </c:pt>
                <c:pt idx="320">
                  <c:v>-2.0099645312035549E-2</c:v>
                </c:pt>
                <c:pt idx="321">
                  <c:v>-2.0100562230240621E-2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B38-48E6-82B4-3E297F911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4988144"/>
        <c:axId val="1"/>
      </c:scatterChart>
      <c:valAx>
        <c:axId val="784988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423100665716281"/>
              <c:y val="0.857145523476232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2.5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7072758037225041E-2"/>
              <c:y val="0.352381952255968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498814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87480625835476"/>
          <c:y val="0.91746331708536433"/>
          <c:w val="0.64805521137269007"/>
          <c:h val="6.349239678373530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GZ And - O-C Diagr.</a:t>
            </a:r>
          </a:p>
        </c:rich>
      </c:tx>
      <c:layout>
        <c:manualLayout>
          <c:xMode val="edge"/>
          <c:yMode val="edge"/>
          <c:x val="0.37162197630701566"/>
          <c:y val="3.48101265822784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13524659460663"/>
          <c:y val="0.15506353074245133"/>
          <c:w val="0.79729795490817912"/>
          <c:h val="0.6139249992660318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0.5</c:v>
                </c:pt>
                <c:pt idx="2">
                  <c:v>3.5</c:v>
                </c:pt>
                <c:pt idx="3">
                  <c:v>4</c:v>
                </c:pt>
                <c:pt idx="4">
                  <c:v>53</c:v>
                </c:pt>
                <c:pt idx="5">
                  <c:v>56.5</c:v>
                </c:pt>
                <c:pt idx="6">
                  <c:v>310.5</c:v>
                </c:pt>
                <c:pt idx="7">
                  <c:v>320</c:v>
                </c:pt>
                <c:pt idx="8">
                  <c:v>320.5</c:v>
                </c:pt>
                <c:pt idx="9">
                  <c:v>326.5</c:v>
                </c:pt>
                <c:pt idx="10">
                  <c:v>457.5</c:v>
                </c:pt>
                <c:pt idx="11">
                  <c:v>477.5</c:v>
                </c:pt>
                <c:pt idx="12">
                  <c:v>940.5</c:v>
                </c:pt>
                <c:pt idx="13">
                  <c:v>950.5</c:v>
                </c:pt>
                <c:pt idx="14">
                  <c:v>973</c:v>
                </c:pt>
                <c:pt idx="15">
                  <c:v>976.5</c:v>
                </c:pt>
                <c:pt idx="16">
                  <c:v>980</c:v>
                </c:pt>
                <c:pt idx="17">
                  <c:v>1022.5</c:v>
                </c:pt>
                <c:pt idx="18">
                  <c:v>1029</c:v>
                </c:pt>
                <c:pt idx="19">
                  <c:v>1032</c:v>
                </c:pt>
                <c:pt idx="20">
                  <c:v>1048.5</c:v>
                </c:pt>
                <c:pt idx="21">
                  <c:v>1068</c:v>
                </c:pt>
                <c:pt idx="22">
                  <c:v>1071.5</c:v>
                </c:pt>
                <c:pt idx="23">
                  <c:v>1120.5</c:v>
                </c:pt>
                <c:pt idx="24">
                  <c:v>1182.5</c:v>
                </c:pt>
                <c:pt idx="25">
                  <c:v>1268.5</c:v>
                </c:pt>
                <c:pt idx="26">
                  <c:v>1301</c:v>
                </c:pt>
                <c:pt idx="27">
                  <c:v>1375.5</c:v>
                </c:pt>
                <c:pt idx="28">
                  <c:v>1395</c:v>
                </c:pt>
                <c:pt idx="29">
                  <c:v>1398.5</c:v>
                </c:pt>
                <c:pt idx="30">
                  <c:v>1445</c:v>
                </c:pt>
                <c:pt idx="31">
                  <c:v>1481</c:v>
                </c:pt>
                <c:pt idx="32">
                  <c:v>1562.5</c:v>
                </c:pt>
                <c:pt idx="33">
                  <c:v>1621.5</c:v>
                </c:pt>
                <c:pt idx="34">
                  <c:v>4762.5</c:v>
                </c:pt>
                <c:pt idx="35">
                  <c:v>5792.5</c:v>
                </c:pt>
                <c:pt idx="36">
                  <c:v>5831.5</c:v>
                </c:pt>
                <c:pt idx="37">
                  <c:v>5832</c:v>
                </c:pt>
                <c:pt idx="38">
                  <c:v>5871</c:v>
                </c:pt>
                <c:pt idx="39">
                  <c:v>5871.5</c:v>
                </c:pt>
                <c:pt idx="40">
                  <c:v>5900</c:v>
                </c:pt>
                <c:pt idx="41">
                  <c:v>5900.5</c:v>
                </c:pt>
                <c:pt idx="42">
                  <c:v>5901</c:v>
                </c:pt>
                <c:pt idx="43">
                  <c:v>5995.5</c:v>
                </c:pt>
                <c:pt idx="44">
                  <c:v>5996</c:v>
                </c:pt>
                <c:pt idx="45">
                  <c:v>6002.5</c:v>
                </c:pt>
                <c:pt idx="46">
                  <c:v>6019</c:v>
                </c:pt>
                <c:pt idx="47">
                  <c:v>6025.5</c:v>
                </c:pt>
                <c:pt idx="48">
                  <c:v>6047.5</c:v>
                </c:pt>
                <c:pt idx="49">
                  <c:v>6050.5</c:v>
                </c:pt>
                <c:pt idx="50">
                  <c:v>6070.5</c:v>
                </c:pt>
                <c:pt idx="51">
                  <c:v>6071</c:v>
                </c:pt>
                <c:pt idx="52">
                  <c:v>6071.5</c:v>
                </c:pt>
                <c:pt idx="53">
                  <c:v>6267</c:v>
                </c:pt>
                <c:pt idx="54">
                  <c:v>6267.5</c:v>
                </c:pt>
                <c:pt idx="55">
                  <c:v>6268</c:v>
                </c:pt>
                <c:pt idx="56">
                  <c:v>6835</c:v>
                </c:pt>
                <c:pt idx="57">
                  <c:v>6848</c:v>
                </c:pt>
                <c:pt idx="58">
                  <c:v>6848.5</c:v>
                </c:pt>
                <c:pt idx="59">
                  <c:v>6894</c:v>
                </c:pt>
                <c:pt idx="60">
                  <c:v>6894.5</c:v>
                </c:pt>
                <c:pt idx="61">
                  <c:v>7021.5</c:v>
                </c:pt>
                <c:pt idx="62">
                  <c:v>7022</c:v>
                </c:pt>
                <c:pt idx="63">
                  <c:v>7035</c:v>
                </c:pt>
                <c:pt idx="64">
                  <c:v>7035.5</c:v>
                </c:pt>
                <c:pt idx="65">
                  <c:v>7058</c:v>
                </c:pt>
                <c:pt idx="66">
                  <c:v>7229</c:v>
                </c:pt>
                <c:pt idx="67">
                  <c:v>7588.5</c:v>
                </c:pt>
                <c:pt idx="68">
                  <c:v>7598.5</c:v>
                </c:pt>
                <c:pt idx="69">
                  <c:v>7848.5</c:v>
                </c:pt>
                <c:pt idx="70">
                  <c:v>8107</c:v>
                </c:pt>
                <c:pt idx="71">
                  <c:v>8107.5</c:v>
                </c:pt>
                <c:pt idx="72">
                  <c:v>8114</c:v>
                </c:pt>
                <c:pt idx="73">
                  <c:v>8123.5</c:v>
                </c:pt>
                <c:pt idx="74">
                  <c:v>8130.5</c:v>
                </c:pt>
                <c:pt idx="75">
                  <c:v>8238</c:v>
                </c:pt>
                <c:pt idx="76">
                  <c:v>8365.5</c:v>
                </c:pt>
                <c:pt idx="77">
                  <c:v>8375</c:v>
                </c:pt>
                <c:pt idx="78">
                  <c:v>8375.5</c:v>
                </c:pt>
                <c:pt idx="79">
                  <c:v>8490</c:v>
                </c:pt>
                <c:pt idx="80">
                  <c:v>8490.5</c:v>
                </c:pt>
                <c:pt idx="81">
                  <c:v>8491</c:v>
                </c:pt>
                <c:pt idx="82">
                  <c:v>8644</c:v>
                </c:pt>
                <c:pt idx="83">
                  <c:v>8696.5</c:v>
                </c:pt>
                <c:pt idx="84">
                  <c:v>8723</c:v>
                </c:pt>
                <c:pt idx="85">
                  <c:v>8729.5</c:v>
                </c:pt>
                <c:pt idx="86">
                  <c:v>8729.5</c:v>
                </c:pt>
                <c:pt idx="87">
                  <c:v>8729.5</c:v>
                </c:pt>
                <c:pt idx="88">
                  <c:v>8732.5</c:v>
                </c:pt>
                <c:pt idx="89">
                  <c:v>8746</c:v>
                </c:pt>
                <c:pt idx="90">
                  <c:v>8765.5</c:v>
                </c:pt>
                <c:pt idx="91">
                  <c:v>8801.5</c:v>
                </c:pt>
                <c:pt idx="92">
                  <c:v>8808</c:v>
                </c:pt>
                <c:pt idx="93">
                  <c:v>8831</c:v>
                </c:pt>
                <c:pt idx="94">
                  <c:v>8841</c:v>
                </c:pt>
                <c:pt idx="95">
                  <c:v>9110.5</c:v>
                </c:pt>
                <c:pt idx="96">
                  <c:v>9159.5</c:v>
                </c:pt>
                <c:pt idx="97">
                  <c:v>9284</c:v>
                </c:pt>
                <c:pt idx="98">
                  <c:v>9294</c:v>
                </c:pt>
                <c:pt idx="99">
                  <c:v>9294</c:v>
                </c:pt>
                <c:pt idx="100">
                  <c:v>9294</c:v>
                </c:pt>
                <c:pt idx="101">
                  <c:v>9409</c:v>
                </c:pt>
                <c:pt idx="102">
                  <c:v>9536</c:v>
                </c:pt>
                <c:pt idx="103">
                  <c:v>9549</c:v>
                </c:pt>
                <c:pt idx="104">
                  <c:v>9824.5</c:v>
                </c:pt>
                <c:pt idx="105">
                  <c:v>9828</c:v>
                </c:pt>
                <c:pt idx="106">
                  <c:v>9860.5</c:v>
                </c:pt>
                <c:pt idx="107">
                  <c:v>9864</c:v>
                </c:pt>
                <c:pt idx="108">
                  <c:v>9864</c:v>
                </c:pt>
                <c:pt idx="109">
                  <c:v>9864</c:v>
                </c:pt>
                <c:pt idx="110">
                  <c:v>9864</c:v>
                </c:pt>
                <c:pt idx="111">
                  <c:v>9926</c:v>
                </c:pt>
                <c:pt idx="112">
                  <c:v>10113</c:v>
                </c:pt>
                <c:pt idx="113">
                  <c:v>10245</c:v>
                </c:pt>
                <c:pt idx="114">
                  <c:v>10487.5</c:v>
                </c:pt>
                <c:pt idx="115">
                  <c:v>10592.5</c:v>
                </c:pt>
                <c:pt idx="116">
                  <c:v>10595.5</c:v>
                </c:pt>
                <c:pt idx="117">
                  <c:v>10595.5</c:v>
                </c:pt>
                <c:pt idx="118">
                  <c:v>10755.5</c:v>
                </c:pt>
                <c:pt idx="119">
                  <c:v>10758.5</c:v>
                </c:pt>
                <c:pt idx="120">
                  <c:v>10923</c:v>
                </c:pt>
                <c:pt idx="121">
                  <c:v>11004.5</c:v>
                </c:pt>
                <c:pt idx="122">
                  <c:v>11005</c:v>
                </c:pt>
                <c:pt idx="123">
                  <c:v>11644.5</c:v>
                </c:pt>
                <c:pt idx="124">
                  <c:v>11707</c:v>
                </c:pt>
                <c:pt idx="125">
                  <c:v>11707</c:v>
                </c:pt>
                <c:pt idx="126">
                  <c:v>11710.5</c:v>
                </c:pt>
                <c:pt idx="127">
                  <c:v>11864</c:v>
                </c:pt>
                <c:pt idx="128">
                  <c:v>11880</c:v>
                </c:pt>
                <c:pt idx="129">
                  <c:v>11880.5</c:v>
                </c:pt>
                <c:pt idx="130">
                  <c:v>12112.5</c:v>
                </c:pt>
                <c:pt idx="131">
                  <c:v>12342</c:v>
                </c:pt>
                <c:pt idx="132">
                  <c:v>12457</c:v>
                </c:pt>
                <c:pt idx="133">
                  <c:v>12851</c:v>
                </c:pt>
                <c:pt idx="134">
                  <c:v>12978.5</c:v>
                </c:pt>
                <c:pt idx="135">
                  <c:v>13029.5</c:v>
                </c:pt>
                <c:pt idx="136">
                  <c:v>13029.5</c:v>
                </c:pt>
                <c:pt idx="137">
                  <c:v>13032.5</c:v>
                </c:pt>
                <c:pt idx="138">
                  <c:v>13032.5</c:v>
                </c:pt>
                <c:pt idx="139">
                  <c:v>13047.5</c:v>
                </c:pt>
                <c:pt idx="140">
                  <c:v>13141</c:v>
                </c:pt>
                <c:pt idx="141">
                  <c:v>13141</c:v>
                </c:pt>
                <c:pt idx="142">
                  <c:v>13141</c:v>
                </c:pt>
                <c:pt idx="143">
                  <c:v>13142.5</c:v>
                </c:pt>
                <c:pt idx="144">
                  <c:v>13143.5</c:v>
                </c:pt>
                <c:pt idx="145">
                  <c:v>13143.5</c:v>
                </c:pt>
                <c:pt idx="146">
                  <c:v>13144</c:v>
                </c:pt>
                <c:pt idx="147">
                  <c:v>13144</c:v>
                </c:pt>
                <c:pt idx="148">
                  <c:v>13146.5</c:v>
                </c:pt>
                <c:pt idx="149">
                  <c:v>13146.5</c:v>
                </c:pt>
                <c:pt idx="150">
                  <c:v>13146.5</c:v>
                </c:pt>
                <c:pt idx="151">
                  <c:v>13147</c:v>
                </c:pt>
                <c:pt idx="152">
                  <c:v>13147</c:v>
                </c:pt>
                <c:pt idx="153">
                  <c:v>13215.5</c:v>
                </c:pt>
                <c:pt idx="154">
                  <c:v>13215.5</c:v>
                </c:pt>
                <c:pt idx="155">
                  <c:v>13218.5</c:v>
                </c:pt>
                <c:pt idx="156">
                  <c:v>13218.5</c:v>
                </c:pt>
                <c:pt idx="157">
                  <c:v>13222</c:v>
                </c:pt>
                <c:pt idx="158">
                  <c:v>13222</c:v>
                </c:pt>
                <c:pt idx="159">
                  <c:v>13231.5</c:v>
                </c:pt>
                <c:pt idx="160">
                  <c:v>13235</c:v>
                </c:pt>
                <c:pt idx="161">
                  <c:v>13235</c:v>
                </c:pt>
                <c:pt idx="162">
                  <c:v>13241.5</c:v>
                </c:pt>
                <c:pt idx="163">
                  <c:v>13241.5</c:v>
                </c:pt>
                <c:pt idx="164">
                  <c:v>13286.5</c:v>
                </c:pt>
                <c:pt idx="165">
                  <c:v>13342.5</c:v>
                </c:pt>
                <c:pt idx="166">
                  <c:v>14758.5</c:v>
                </c:pt>
                <c:pt idx="167">
                  <c:v>15499.5</c:v>
                </c:pt>
                <c:pt idx="168">
                  <c:v>16428</c:v>
                </c:pt>
                <c:pt idx="169">
                  <c:v>16575.5</c:v>
                </c:pt>
                <c:pt idx="170">
                  <c:v>16628</c:v>
                </c:pt>
                <c:pt idx="171">
                  <c:v>16667</c:v>
                </c:pt>
                <c:pt idx="172">
                  <c:v>16687</c:v>
                </c:pt>
                <c:pt idx="173">
                  <c:v>16782</c:v>
                </c:pt>
                <c:pt idx="174">
                  <c:v>16820.5</c:v>
                </c:pt>
                <c:pt idx="175">
                  <c:v>17027</c:v>
                </c:pt>
                <c:pt idx="176">
                  <c:v>17142</c:v>
                </c:pt>
                <c:pt idx="177">
                  <c:v>17526.5</c:v>
                </c:pt>
                <c:pt idx="178">
                  <c:v>17948.5</c:v>
                </c:pt>
                <c:pt idx="179">
                  <c:v>18004.5</c:v>
                </c:pt>
                <c:pt idx="180">
                  <c:v>18053.5</c:v>
                </c:pt>
                <c:pt idx="181">
                  <c:v>18181.5</c:v>
                </c:pt>
                <c:pt idx="182">
                  <c:v>18224</c:v>
                </c:pt>
                <c:pt idx="183">
                  <c:v>18325.5</c:v>
                </c:pt>
                <c:pt idx="184">
                  <c:v>18968.5</c:v>
                </c:pt>
                <c:pt idx="185">
                  <c:v>18972</c:v>
                </c:pt>
                <c:pt idx="186">
                  <c:v>19051</c:v>
                </c:pt>
                <c:pt idx="187">
                  <c:v>19175</c:v>
                </c:pt>
                <c:pt idx="188">
                  <c:v>19551.5</c:v>
                </c:pt>
                <c:pt idx="189">
                  <c:v>19969</c:v>
                </c:pt>
                <c:pt idx="190">
                  <c:v>20561.5</c:v>
                </c:pt>
                <c:pt idx="191">
                  <c:v>21365</c:v>
                </c:pt>
                <c:pt idx="192">
                  <c:v>21492.5</c:v>
                </c:pt>
                <c:pt idx="193">
                  <c:v>22781.5</c:v>
                </c:pt>
                <c:pt idx="194">
                  <c:v>22850</c:v>
                </c:pt>
                <c:pt idx="195">
                  <c:v>23690</c:v>
                </c:pt>
                <c:pt idx="196">
                  <c:v>24423.5</c:v>
                </c:pt>
                <c:pt idx="197">
                  <c:v>25426.5</c:v>
                </c:pt>
                <c:pt idx="198">
                  <c:v>26126</c:v>
                </c:pt>
                <c:pt idx="199">
                  <c:v>27584.5</c:v>
                </c:pt>
                <c:pt idx="200">
                  <c:v>28762</c:v>
                </c:pt>
                <c:pt idx="201">
                  <c:v>29338</c:v>
                </c:pt>
                <c:pt idx="202">
                  <c:v>30843.5</c:v>
                </c:pt>
                <c:pt idx="203">
                  <c:v>31026.5</c:v>
                </c:pt>
                <c:pt idx="204">
                  <c:v>31919</c:v>
                </c:pt>
                <c:pt idx="205">
                  <c:v>33338.5</c:v>
                </c:pt>
                <c:pt idx="206">
                  <c:v>33612.5</c:v>
                </c:pt>
                <c:pt idx="207">
                  <c:v>33613</c:v>
                </c:pt>
                <c:pt idx="208">
                  <c:v>33616.5</c:v>
                </c:pt>
                <c:pt idx="209">
                  <c:v>33616.5</c:v>
                </c:pt>
                <c:pt idx="210">
                  <c:v>33617</c:v>
                </c:pt>
                <c:pt idx="211">
                  <c:v>33617</c:v>
                </c:pt>
                <c:pt idx="212">
                  <c:v>34516.5</c:v>
                </c:pt>
                <c:pt idx="213">
                  <c:v>35741.5</c:v>
                </c:pt>
                <c:pt idx="214">
                  <c:v>35741.5</c:v>
                </c:pt>
                <c:pt idx="215">
                  <c:v>35800.5</c:v>
                </c:pt>
                <c:pt idx="216">
                  <c:v>35868</c:v>
                </c:pt>
                <c:pt idx="217">
                  <c:v>35868.5</c:v>
                </c:pt>
                <c:pt idx="218">
                  <c:v>35898.5</c:v>
                </c:pt>
                <c:pt idx="219">
                  <c:v>35898.5</c:v>
                </c:pt>
                <c:pt idx="220">
                  <c:v>35947.5</c:v>
                </c:pt>
                <c:pt idx="221">
                  <c:v>35947.5</c:v>
                </c:pt>
                <c:pt idx="222">
                  <c:v>35947.5</c:v>
                </c:pt>
                <c:pt idx="223">
                  <c:v>35948</c:v>
                </c:pt>
                <c:pt idx="224">
                  <c:v>35948</c:v>
                </c:pt>
                <c:pt idx="225">
                  <c:v>35948</c:v>
                </c:pt>
                <c:pt idx="226">
                  <c:v>36082.5</c:v>
                </c:pt>
                <c:pt idx="227">
                  <c:v>36082.5</c:v>
                </c:pt>
                <c:pt idx="228">
                  <c:v>36082.5</c:v>
                </c:pt>
                <c:pt idx="229">
                  <c:v>36111.5</c:v>
                </c:pt>
                <c:pt idx="230">
                  <c:v>36141.5</c:v>
                </c:pt>
                <c:pt idx="231">
                  <c:v>36141.5</c:v>
                </c:pt>
                <c:pt idx="232">
                  <c:v>36141.5</c:v>
                </c:pt>
                <c:pt idx="233">
                  <c:v>36141.5</c:v>
                </c:pt>
                <c:pt idx="234">
                  <c:v>36709</c:v>
                </c:pt>
                <c:pt idx="235">
                  <c:v>36954.5</c:v>
                </c:pt>
                <c:pt idx="236">
                  <c:v>36954.5</c:v>
                </c:pt>
                <c:pt idx="237">
                  <c:v>36977.5</c:v>
                </c:pt>
                <c:pt idx="238">
                  <c:v>37153</c:v>
                </c:pt>
                <c:pt idx="239">
                  <c:v>37177.5</c:v>
                </c:pt>
                <c:pt idx="240">
                  <c:v>37268.5</c:v>
                </c:pt>
                <c:pt idx="241">
                  <c:v>37269</c:v>
                </c:pt>
                <c:pt idx="242">
                  <c:v>37285</c:v>
                </c:pt>
                <c:pt idx="243">
                  <c:v>37321</c:v>
                </c:pt>
                <c:pt idx="244">
                  <c:v>37321.5</c:v>
                </c:pt>
                <c:pt idx="245">
                  <c:v>37987.5</c:v>
                </c:pt>
                <c:pt idx="246">
                  <c:v>38234.5</c:v>
                </c:pt>
                <c:pt idx="247">
                  <c:v>38439</c:v>
                </c:pt>
                <c:pt idx="248">
                  <c:v>38452.5</c:v>
                </c:pt>
                <c:pt idx="249">
                  <c:v>38465.5</c:v>
                </c:pt>
                <c:pt idx="250">
                  <c:v>39233</c:v>
                </c:pt>
                <c:pt idx="251">
                  <c:v>39246</c:v>
                </c:pt>
                <c:pt idx="252">
                  <c:v>39482</c:v>
                </c:pt>
                <c:pt idx="253">
                  <c:v>39502</c:v>
                </c:pt>
                <c:pt idx="254">
                  <c:v>39508</c:v>
                </c:pt>
                <c:pt idx="255">
                  <c:v>39613</c:v>
                </c:pt>
                <c:pt idx="256">
                  <c:v>40839</c:v>
                </c:pt>
                <c:pt idx="257">
                  <c:v>41973</c:v>
                </c:pt>
                <c:pt idx="258">
                  <c:v>41973.5</c:v>
                </c:pt>
                <c:pt idx="259">
                  <c:v>42137</c:v>
                </c:pt>
                <c:pt idx="260">
                  <c:v>42186.5</c:v>
                </c:pt>
                <c:pt idx="261">
                  <c:v>42186.5</c:v>
                </c:pt>
                <c:pt idx="262">
                  <c:v>42186.5</c:v>
                </c:pt>
                <c:pt idx="263">
                  <c:v>42186.5</c:v>
                </c:pt>
                <c:pt idx="264">
                  <c:v>42186.5</c:v>
                </c:pt>
                <c:pt idx="265">
                  <c:v>42186.5</c:v>
                </c:pt>
                <c:pt idx="266">
                  <c:v>42823</c:v>
                </c:pt>
                <c:pt idx="267">
                  <c:v>43073.5</c:v>
                </c:pt>
                <c:pt idx="268">
                  <c:v>43211.5</c:v>
                </c:pt>
                <c:pt idx="269">
                  <c:v>43212</c:v>
                </c:pt>
                <c:pt idx="270">
                  <c:v>43396</c:v>
                </c:pt>
                <c:pt idx="271">
                  <c:v>44213.5</c:v>
                </c:pt>
                <c:pt idx="272">
                  <c:v>44213.5</c:v>
                </c:pt>
                <c:pt idx="273">
                  <c:v>44213.5</c:v>
                </c:pt>
                <c:pt idx="274">
                  <c:v>44213.5</c:v>
                </c:pt>
                <c:pt idx="275">
                  <c:v>44213.5</c:v>
                </c:pt>
                <c:pt idx="276">
                  <c:v>44213.5</c:v>
                </c:pt>
                <c:pt idx="277">
                  <c:v>44446.5</c:v>
                </c:pt>
                <c:pt idx="278">
                  <c:v>44590</c:v>
                </c:pt>
                <c:pt idx="279">
                  <c:v>44711</c:v>
                </c:pt>
                <c:pt idx="280">
                  <c:v>45463.5</c:v>
                </c:pt>
                <c:pt idx="281">
                  <c:v>45484.5</c:v>
                </c:pt>
                <c:pt idx="282">
                  <c:v>45485</c:v>
                </c:pt>
                <c:pt idx="283">
                  <c:v>45485.5</c:v>
                </c:pt>
                <c:pt idx="284">
                  <c:v>45557</c:v>
                </c:pt>
                <c:pt idx="285">
                  <c:v>45583</c:v>
                </c:pt>
                <c:pt idx="286">
                  <c:v>46564</c:v>
                </c:pt>
                <c:pt idx="287">
                  <c:v>46786</c:v>
                </c:pt>
                <c:pt idx="288">
                  <c:v>46786</c:v>
                </c:pt>
                <c:pt idx="289">
                  <c:v>46786</c:v>
                </c:pt>
                <c:pt idx="290">
                  <c:v>46795</c:v>
                </c:pt>
                <c:pt idx="291">
                  <c:v>46872.5</c:v>
                </c:pt>
                <c:pt idx="292">
                  <c:v>46873</c:v>
                </c:pt>
                <c:pt idx="293">
                  <c:v>46897.5</c:v>
                </c:pt>
                <c:pt idx="294">
                  <c:v>46898</c:v>
                </c:pt>
                <c:pt idx="295">
                  <c:v>46898.5</c:v>
                </c:pt>
                <c:pt idx="296">
                  <c:v>47649</c:v>
                </c:pt>
                <c:pt idx="297">
                  <c:v>47842</c:v>
                </c:pt>
                <c:pt idx="298">
                  <c:v>47842.5</c:v>
                </c:pt>
                <c:pt idx="299">
                  <c:v>47842.5</c:v>
                </c:pt>
                <c:pt idx="300">
                  <c:v>47920</c:v>
                </c:pt>
                <c:pt idx="301">
                  <c:v>48042</c:v>
                </c:pt>
                <c:pt idx="302">
                  <c:v>48042.5</c:v>
                </c:pt>
                <c:pt idx="303">
                  <c:v>48048.5</c:v>
                </c:pt>
                <c:pt idx="304">
                  <c:v>48836</c:v>
                </c:pt>
                <c:pt idx="305">
                  <c:v>48944</c:v>
                </c:pt>
                <c:pt idx="306">
                  <c:v>49006</c:v>
                </c:pt>
                <c:pt idx="307">
                  <c:v>49006.5</c:v>
                </c:pt>
                <c:pt idx="308">
                  <c:v>50226.5</c:v>
                </c:pt>
                <c:pt idx="309">
                  <c:v>50206</c:v>
                </c:pt>
                <c:pt idx="310">
                  <c:v>50206.5</c:v>
                </c:pt>
                <c:pt idx="311">
                  <c:v>50235.5</c:v>
                </c:pt>
                <c:pt idx="312">
                  <c:v>50226</c:v>
                </c:pt>
                <c:pt idx="313">
                  <c:v>50236</c:v>
                </c:pt>
                <c:pt idx="314">
                  <c:v>50225.5</c:v>
                </c:pt>
                <c:pt idx="315">
                  <c:v>53665</c:v>
                </c:pt>
                <c:pt idx="316">
                  <c:v>53665</c:v>
                </c:pt>
                <c:pt idx="317">
                  <c:v>52708</c:v>
                </c:pt>
                <c:pt idx="318">
                  <c:v>56179.5</c:v>
                </c:pt>
                <c:pt idx="319">
                  <c:v>56180</c:v>
                </c:pt>
                <c:pt idx="320">
                  <c:v>57419</c:v>
                </c:pt>
                <c:pt idx="321">
                  <c:v>57419.5</c:v>
                </c:pt>
              </c:numCache>
            </c:numRef>
          </c:xVal>
          <c:yVal>
            <c:numRef>
              <c:f>Active!$H$21:$H$982</c:f>
              <c:numCache>
                <c:formatCode>0.0000</c:formatCode>
                <c:ptCount val="962"/>
                <c:pt idx="0" formatCode="General">
                  <c:v>4.1999999666586518E-4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5D-46ED-AA3F-4EF9DD1A3B1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0.5</c:v>
                </c:pt>
                <c:pt idx="2">
                  <c:v>3.5</c:v>
                </c:pt>
                <c:pt idx="3">
                  <c:v>4</c:v>
                </c:pt>
                <c:pt idx="4">
                  <c:v>53</c:v>
                </c:pt>
                <c:pt idx="5">
                  <c:v>56.5</c:v>
                </c:pt>
                <c:pt idx="6">
                  <c:v>310.5</c:v>
                </c:pt>
                <c:pt idx="7">
                  <c:v>320</c:v>
                </c:pt>
                <c:pt idx="8">
                  <c:v>320.5</c:v>
                </c:pt>
                <c:pt idx="9">
                  <c:v>326.5</c:v>
                </c:pt>
                <c:pt idx="10">
                  <c:v>457.5</c:v>
                </c:pt>
                <c:pt idx="11">
                  <c:v>477.5</c:v>
                </c:pt>
                <c:pt idx="12">
                  <c:v>940.5</c:v>
                </c:pt>
                <c:pt idx="13">
                  <c:v>950.5</c:v>
                </c:pt>
                <c:pt idx="14">
                  <c:v>973</c:v>
                </c:pt>
                <c:pt idx="15">
                  <c:v>976.5</c:v>
                </c:pt>
                <c:pt idx="16">
                  <c:v>980</c:v>
                </c:pt>
                <c:pt idx="17">
                  <c:v>1022.5</c:v>
                </c:pt>
                <c:pt idx="18">
                  <c:v>1029</c:v>
                </c:pt>
                <c:pt idx="19">
                  <c:v>1032</c:v>
                </c:pt>
                <c:pt idx="20">
                  <c:v>1048.5</c:v>
                </c:pt>
                <c:pt idx="21">
                  <c:v>1068</c:v>
                </c:pt>
                <c:pt idx="22">
                  <c:v>1071.5</c:v>
                </c:pt>
                <c:pt idx="23">
                  <c:v>1120.5</c:v>
                </c:pt>
                <c:pt idx="24">
                  <c:v>1182.5</c:v>
                </c:pt>
                <c:pt idx="25">
                  <c:v>1268.5</c:v>
                </c:pt>
                <c:pt idx="26">
                  <c:v>1301</c:v>
                </c:pt>
                <c:pt idx="27">
                  <c:v>1375.5</c:v>
                </c:pt>
                <c:pt idx="28">
                  <c:v>1395</c:v>
                </c:pt>
                <c:pt idx="29">
                  <c:v>1398.5</c:v>
                </c:pt>
                <c:pt idx="30">
                  <c:v>1445</c:v>
                </c:pt>
                <c:pt idx="31">
                  <c:v>1481</c:v>
                </c:pt>
                <c:pt idx="32">
                  <c:v>1562.5</c:v>
                </c:pt>
                <c:pt idx="33">
                  <c:v>1621.5</c:v>
                </c:pt>
                <c:pt idx="34">
                  <c:v>4762.5</c:v>
                </c:pt>
                <c:pt idx="35">
                  <c:v>5792.5</c:v>
                </c:pt>
                <c:pt idx="36">
                  <c:v>5831.5</c:v>
                </c:pt>
                <c:pt idx="37">
                  <c:v>5832</c:v>
                </c:pt>
                <c:pt idx="38">
                  <c:v>5871</c:v>
                </c:pt>
                <c:pt idx="39">
                  <c:v>5871.5</c:v>
                </c:pt>
                <c:pt idx="40">
                  <c:v>5900</c:v>
                </c:pt>
                <c:pt idx="41">
                  <c:v>5900.5</c:v>
                </c:pt>
                <c:pt idx="42">
                  <c:v>5901</c:v>
                </c:pt>
                <c:pt idx="43">
                  <c:v>5995.5</c:v>
                </c:pt>
                <c:pt idx="44">
                  <c:v>5996</c:v>
                </c:pt>
                <c:pt idx="45">
                  <c:v>6002.5</c:v>
                </c:pt>
                <c:pt idx="46">
                  <c:v>6019</c:v>
                </c:pt>
                <c:pt idx="47">
                  <c:v>6025.5</c:v>
                </c:pt>
                <c:pt idx="48">
                  <c:v>6047.5</c:v>
                </c:pt>
                <c:pt idx="49">
                  <c:v>6050.5</c:v>
                </c:pt>
                <c:pt idx="50">
                  <c:v>6070.5</c:v>
                </c:pt>
                <c:pt idx="51">
                  <c:v>6071</c:v>
                </c:pt>
                <c:pt idx="52">
                  <c:v>6071.5</c:v>
                </c:pt>
                <c:pt idx="53">
                  <c:v>6267</c:v>
                </c:pt>
                <c:pt idx="54">
                  <c:v>6267.5</c:v>
                </c:pt>
                <c:pt idx="55">
                  <c:v>6268</c:v>
                </c:pt>
                <c:pt idx="56">
                  <c:v>6835</c:v>
                </c:pt>
                <c:pt idx="57">
                  <c:v>6848</c:v>
                </c:pt>
                <c:pt idx="58">
                  <c:v>6848.5</c:v>
                </c:pt>
                <c:pt idx="59">
                  <c:v>6894</c:v>
                </c:pt>
                <c:pt idx="60">
                  <c:v>6894.5</c:v>
                </c:pt>
                <c:pt idx="61">
                  <c:v>7021.5</c:v>
                </c:pt>
                <c:pt idx="62">
                  <c:v>7022</c:v>
                </c:pt>
                <c:pt idx="63">
                  <c:v>7035</c:v>
                </c:pt>
                <c:pt idx="64">
                  <c:v>7035.5</c:v>
                </c:pt>
                <c:pt idx="65">
                  <c:v>7058</c:v>
                </c:pt>
                <c:pt idx="66">
                  <c:v>7229</c:v>
                </c:pt>
                <c:pt idx="67">
                  <c:v>7588.5</c:v>
                </c:pt>
                <c:pt idx="68">
                  <c:v>7598.5</c:v>
                </c:pt>
                <c:pt idx="69">
                  <c:v>7848.5</c:v>
                </c:pt>
                <c:pt idx="70">
                  <c:v>8107</c:v>
                </c:pt>
                <c:pt idx="71">
                  <c:v>8107.5</c:v>
                </c:pt>
                <c:pt idx="72">
                  <c:v>8114</c:v>
                </c:pt>
                <c:pt idx="73">
                  <c:v>8123.5</c:v>
                </c:pt>
                <c:pt idx="74">
                  <c:v>8130.5</c:v>
                </c:pt>
                <c:pt idx="75">
                  <c:v>8238</c:v>
                </c:pt>
                <c:pt idx="76">
                  <c:v>8365.5</c:v>
                </c:pt>
                <c:pt idx="77">
                  <c:v>8375</c:v>
                </c:pt>
                <c:pt idx="78">
                  <c:v>8375.5</c:v>
                </c:pt>
                <c:pt idx="79">
                  <c:v>8490</c:v>
                </c:pt>
                <c:pt idx="80">
                  <c:v>8490.5</c:v>
                </c:pt>
                <c:pt idx="81">
                  <c:v>8491</c:v>
                </c:pt>
                <c:pt idx="82">
                  <c:v>8644</c:v>
                </c:pt>
                <c:pt idx="83">
                  <c:v>8696.5</c:v>
                </c:pt>
                <c:pt idx="84">
                  <c:v>8723</c:v>
                </c:pt>
                <c:pt idx="85">
                  <c:v>8729.5</c:v>
                </c:pt>
                <c:pt idx="86">
                  <c:v>8729.5</c:v>
                </c:pt>
                <c:pt idx="87">
                  <c:v>8729.5</c:v>
                </c:pt>
                <c:pt idx="88">
                  <c:v>8732.5</c:v>
                </c:pt>
                <c:pt idx="89">
                  <c:v>8746</c:v>
                </c:pt>
                <c:pt idx="90">
                  <c:v>8765.5</c:v>
                </c:pt>
                <c:pt idx="91">
                  <c:v>8801.5</c:v>
                </c:pt>
                <c:pt idx="92">
                  <c:v>8808</c:v>
                </c:pt>
                <c:pt idx="93">
                  <c:v>8831</c:v>
                </c:pt>
                <c:pt idx="94">
                  <c:v>8841</c:v>
                </c:pt>
                <c:pt idx="95">
                  <c:v>9110.5</c:v>
                </c:pt>
                <c:pt idx="96">
                  <c:v>9159.5</c:v>
                </c:pt>
                <c:pt idx="97">
                  <c:v>9284</c:v>
                </c:pt>
                <c:pt idx="98">
                  <c:v>9294</c:v>
                </c:pt>
                <c:pt idx="99">
                  <c:v>9294</c:v>
                </c:pt>
                <c:pt idx="100">
                  <c:v>9294</c:v>
                </c:pt>
                <c:pt idx="101">
                  <c:v>9409</c:v>
                </c:pt>
                <c:pt idx="102">
                  <c:v>9536</c:v>
                </c:pt>
                <c:pt idx="103">
                  <c:v>9549</c:v>
                </c:pt>
                <c:pt idx="104">
                  <c:v>9824.5</c:v>
                </c:pt>
                <c:pt idx="105">
                  <c:v>9828</c:v>
                </c:pt>
                <c:pt idx="106">
                  <c:v>9860.5</c:v>
                </c:pt>
                <c:pt idx="107">
                  <c:v>9864</c:v>
                </c:pt>
                <c:pt idx="108">
                  <c:v>9864</c:v>
                </c:pt>
                <c:pt idx="109">
                  <c:v>9864</c:v>
                </c:pt>
                <c:pt idx="110">
                  <c:v>9864</c:v>
                </c:pt>
                <c:pt idx="111">
                  <c:v>9926</c:v>
                </c:pt>
                <c:pt idx="112">
                  <c:v>10113</c:v>
                </c:pt>
                <c:pt idx="113">
                  <c:v>10245</c:v>
                </c:pt>
                <c:pt idx="114">
                  <c:v>10487.5</c:v>
                </c:pt>
                <c:pt idx="115">
                  <c:v>10592.5</c:v>
                </c:pt>
                <c:pt idx="116">
                  <c:v>10595.5</c:v>
                </c:pt>
                <c:pt idx="117">
                  <c:v>10595.5</c:v>
                </c:pt>
                <c:pt idx="118">
                  <c:v>10755.5</c:v>
                </c:pt>
                <c:pt idx="119">
                  <c:v>10758.5</c:v>
                </c:pt>
                <c:pt idx="120">
                  <c:v>10923</c:v>
                </c:pt>
                <c:pt idx="121">
                  <c:v>11004.5</c:v>
                </c:pt>
                <c:pt idx="122">
                  <c:v>11005</c:v>
                </c:pt>
                <c:pt idx="123">
                  <c:v>11644.5</c:v>
                </c:pt>
                <c:pt idx="124">
                  <c:v>11707</c:v>
                </c:pt>
                <c:pt idx="125">
                  <c:v>11707</c:v>
                </c:pt>
                <c:pt idx="126">
                  <c:v>11710.5</c:v>
                </c:pt>
                <c:pt idx="127">
                  <c:v>11864</c:v>
                </c:pt>
                <c:pt idx="128">
                  <c:v>11880</c:v>
                </c:pt>
                <c:pt idx="129">
                  <c:v>11880.5</c:v>
                </c:pt>
                <c:pt idx="130">
                  <c:v>12112.5</c:v>
                </c:pt>
                <c:pt idx="131">
                  <c:v>12342</c:v>
                </c:pt>
                <c:pt idx="132">
                  <c:v>12457</c:v>
                </c:pt>
                <c:pt idx="133">
                  <c:v>12851</c:v>
                </c:pt>
                <c:pt idx="134">
                  <c:v>12978.5</c:v>
                </c:pt>
                <c:pt idx="135">
                  <c:v>13029.5</c:v>
                </c:pt>
                <c:pt idx="136">
                  <c:v>13029.5</c:v>
                </c:pt>
                <c:pt idx="137">
                  <c:v>13032.5</c:v>
                </c:pt>
                <c:pt idx="138">
                  <c:v>13032.5</c:v>
                </c:pt>
                <c:pt idx="139">
                  <c:v>13047.5</c:v>
                </c:pt>
                <c:pt idx="140">
                  <c:v>13141</c:v>
                </c:pt>
                <c:pt idx="141">
                  <c:v>13141</c:v>
                </c:pt>
                <c:pt idx="142">
                  <c:v>13141</c:v>
                </c:pt>
                <c:pt idx="143">
                  <c:v>13142.5</c:v>
                </c:pt>
                <c:pt idx="144">
                  <c:v>13143.5</c:v>
                </c:pt>
                <c:pt idx="145">
                  <c:v>13143.5</c:v>
                </c:pt>
                <c:pt idx="146">
                  <c:v>13144</c:v>
                </c:pt>
                <c:pt idx="147">
                  <c:v>13144</c:v>
                </c:pt>
                <c:pt idx="148">
                  <c:v>13146.5</c:v>
                </c:pt>
                <c:pt idx="149">
                  <c:v>13146.5</c:v>
                </c:pt>
                <c:pt idx="150">
                  <c:v>13146.5</c:v>
                </c:pt>
                <c:pt idx="151">
                  <c:v>13147</c:v>
                </c:pt>
                <c:pt idx="152">
                  <c:v>13147</c:v>
                </c:pt>
                <c:pt idx="153">
                  <c:v>13215.5</c:v>
                </c:pt>
                <c:pt idx="154">
                  <c:v>13215.5</c:v>
                </c:pt>
                <c:pt idx="155">
                  <c:v>13218.5</c:v>
                </c:pt>
                <c:pt idx="156">
                  <c:v>13218.5</c:v>
                </c:pt>
                <c:pt idx="157">
                  <c:v>13222</c:v>
                </c:pt>
                <c:pt idx="158">
                  <c:v>13222</c:v>
                </c:pt>
                <c:pt idx="159">
                  <c:v>13231.5</c:v>
                </c:pt>
                <c:pt idx="160">
                  <c:v>13235</c:v>
                </c:pt>
                <c:pt idx="161">
                  <c:v>13235</c:v>
                </c:pt>
                <c:pt idx="162">
                  <c:v>13241.5</c:v>
                </c:pt>
                <c:pt idx="163">
                  <c:v>13241.5</c:v>
                </c:pt>
                <c:pt idx="164">
                  <c:v>13286.5</c:v>
                </c:pt>
                <c:pt idx="165">
                  <c:v>13342.5</c:v>
                </c:pt>
                <c:pt idx="166">
                  <c:v>14758.5</c:v>
                </c:pt>
                <c:pt idx="167">
                  <c:v>15499.5</c:v>
                </c:pt>
                <c:pt idx="168">
                  <c:v>16428</c:v>
                </c:pt>
                <c:pt idx="169">
                  <c:v>16575.5</c:v>
                </c:pt>
                <c:pt idx="170">
                  <c:v>16628</c:v>
                </c:pt>
                <c:pt idx="171">
                  <c:v>16667</c:v>
                </c:pt>
                <c:pt idx="172">
                  <c:v>16687</c:v>
                </c:pt>
                <c:pt idx="173">
                  <c:v>16782</c:v>
                </c:pt>
                <c:pt idx="174">
                  <c:v>16820.5</c:v>
                </c:pt>
                <c:pt idx="175">
                  <c:v>17027</c:v>
                </c:pt>
                <c:pt idx="176">
                  <c:v>17142</c:v>
                </c:pt>
                <c:pt idx="177">
                  <c:v>17526.5</c:v>
                </c:pt>
                <c:pt idx="178">
                  <c:v>17948.5</c:v>
                </c:pt>
                <c:pt idx="179">
                  <c:v>18004.5</c:v>
                </c:pt>
                <c:pt idx="180">
                  <c:v>18053.5</c:v>
                </c:pt>
                <c:pt idx="181">
                  <c:v>18181.5</c:v>
                </c:pt>
                <c:pt idx="182">
                  <c:v>18224</c:v>
                </c:pt>
                <c:pt idx="183">
                  <c:v>18325.5</c:v>
                </c:pt>
                <c:pt idx="184">
                  <c:v>18968.5</c:v>
                </c:pt>
                <c:pt idx="185">
                  <c:v>18972</c:v>
                </c:pt>
                <c:pt idx="186">
                  <c:v>19051</c:v>
                </c:pt>
                <c:pt idx="187">
                  <c:v>19175</c:v>
                </c:pt>
                <c:pt idx="188">
                  <c:v>19551.5</c:v>
                </c:pt>
                <c:pt idx="189">
                  <c:v>19969</c:v>
                </c:pt>
                <c:pt idx="190">
                  <c:v>20561.5</c:v>
                </c:pt>
                <c:pt idx="191">
                  <c:v>21365</c:v>
                </c:pt>
                <c:pt idx="192">
                  <c:v>21492.5</c:v>
                </c:pt>
                <c:pt idx="193">
                  <c:v>22781.5</c:v>
                </c:pt>
                <c:pt idx="194">
                  <c:v>22850</c:v>
                </c:pt>
                <c:pt idx="195">
                  <c:v>23690</c:v>
                </c:pt>
                <c:pt idx="196">
                  <c:v>24423.5</c:v>
                </c:pt>
                <c:pt idx="197">
                  <c:v>25426.5</c:v>
                </c:pt>
                <c:pt idx="198">
                  <c:v>26126</c:v>
                </c:pt>
                <c:pt idx="199">
                  <c:v>27584.5</c:v>
                </c:pt>
                <c:pt idx="200">
                  <c:v>28762</c:v>
                </c:pt>
                <c:pt idx="201">
                  <c:v>29338</c:v>
                </c:pt>
                <c:pt idx="202">
                  <c:v>30843.5</c:v>
                </c:pt>
                <c:pt idx="203">
                  <c:v>31026.5</c:v>
                </c:pt>
                <c:pt idx="204">
                  <c:v>31919</c:v>
                </c:pt>
                <c:pt idx="205">
                  <c:v>33338.5</c:v>
                </c:pt>
                <c:pt idx="206">
                  <c:v>33612.5</c:v>
                </c:pt>
                <c:pt idx="207">
                  <c:v>33613</c:v>
                </c:pt>
                <c:pt idx="208">
                  <c:v>33616.5</c:v>
                </c:pt>
                <c:pt idx="209">
                  <c:v>33616.5</c:v>
                </c:pt>
                <c:pt idx="210">
                  <c:v>33617</c:v>
                </c:pt>
                <c:pt idx="211">
                  <c:v>33617</c:v>
                </c:pt>
                <c:pt idx="212">
                  <c:v>34516.5</c:v>
                </c:pt>
                <c:pt idx="213">
                  <c:v>35741.5</c:v>
                </c:pt>
                <c:pt idx="214">
                  <c:v>35741.5</c:v>
                </c:pt>
                <c:pt idx="215">
                  <c:v>35800.5</c:v>
                </c:pt>
                <c:pt idx="216">
                  <c:v>35868</c:v>
                </c:pt>
                <c:pt idx="217">
                  <c:v>35868.5</c:v>
                </c:pt>
                <c:pt idx="218">
                  <c:v>35898.5</c:v>
                </c:pt>
                <c:pt idx="219">
                  <c:v>35898.5</c:v>
                </c:pt>
                <c:pt idx="220">
                  <c:v>35947.5</c:v>
                </c:pt>
                <c:pt idx="221">
                  <c:v>35947.5</c:v>
                </c:pt>
                <c:pt idx="222">
                  <c:v>35947.5</c:v>
                </c:pt>
                <c:pt idx="223">
                  <c:v>35948</c:v>
                </c:pt>
                <c:pt idx="224">
                  <c:v>35948</c:v>
                </c:pt>
                <c:pt idx="225">
                  <c:v>35948</c:v>
                </c:pt>
                <c:pt idx="226">
                  <c:v>36082.5</c:v>
                </c:pt>
                <c:pt idx="227">
                  <c:v>36082.5</c:v>
                </c:pt>
                <c:pt idx="228">
                  <c:v>36082.5</c:v>
                </c:pt>
                <c:pt idx="229">
                  <c:v>36111.5</c:v>
                </c:pt>
                <c:pt idx="230">
                  <c:v>36141.5</c:v>
                </c:pt>
                <c:pt idx="231">
                  <c:v>36141.5</c:v>
                </c:pt>
                <c:pt idx="232">
                  <c:v>36141.5</c:v>
                </c:pt>
                <c:pt idx="233">
                  <c:v>36141.5</c:v>
                </c:pt>
                <c:pt idx="234">
                  <c:v>36709</c:v>
                </c:pt>
                <c:pt idx="235">
                  <c:v>36954.5</c:v>
                </c:pt>
                <c:pt idx="236">
                  <c:v>36954.5</c:v>
                </c:pt>
                <c:pt idx="237">
                  <c:v>36977.5</c:v>
                </c:pt>
                <c:pt idx="238">
                  <c:v>37153</c:v>
                </c:pt>
                <c:pt idx="239">
                  <c:v>37177.5</c:v>
                </c:pt>
                <c:pt idx="240">
                  <c:v>37268.5</c:v>
                </c:pt>
                <c:pt idx="241">
                  <c:v>37269</c:v>
                </c:pt>
                <c:pt idx="242">
                  <c:v>37285</c:v>
                </c:pt>
                <c:pt idx="243">
                  <c:v>37321</c:v>
                </c:pt>
                <c:pt idx="244">
                  <c:v>37321.5</c:v>
                </c:pt>
                <c:pt idx="245">
                  <c:v>37987.5</c:v>
                </c:pt>
                <c:pt idx="246">
                  <c:v>38234.5</c:v>
                </c:pt>
                <c:pt idx="247">
                  <c:v>38439</c:v>
                </c:pt>
                <c:pt idx="248">
                  <c:v>38452.5</c:v>
                </c:pt>
                <c:pt idx="249">
                  <c:v>38465.5</c:v>
                </c:pt>
                <c:pt idx="250">
                  <c:v>39233</c:v>
                </c:pt>
                <c:pt idx="251">
                  <c:v>39246</c:v>
                </c:pt>
                <c:pt idx="252">
                  <c:v>39482</c:v>
                </c:pt>
                <c:pt idx="253">
                  <c:v>39502</c:v>
                </c:pt>
                <c:pt idx="254">
                  <c:v>39508</c:v>
                </c:pt>
                <c:pt idx="255">
                  <c:v>39613</c:v>
                </c:pt>
                <c:pt idx="256">
                  <c:v>40839</c:v>
                </c:pt>
                <c:pt idx="257">
                  <c:v>41973</c:v>
                </c:pt>
                <c:pt idx="258">
                  <c:v>41973.5</c:v>
                </c:pt>
                <c:pt idx="259">
                  <c:v>42137</c:v>
                </c:pt>
                <c:pt idx="260">
                  <c:v>42186.5</c:v>
                </c:pt>
                <c:pt idx="261">
                  <c:v>42186.5</c:v>
                </c:pt>
                <c:pt idx="262">
                  <c:v>42186.5</c:v>
                </c:pt>
                <c:pt idx="263">
                  <c:v>42186.5</c:v>
                </c:pt>
                <c:pt idx="264">
                  <c:v>42186.5</c:v>
                </c:pt>
                <c:pt idx="265">
                  <c:v>42186.5</c:v>
                </c:pt>
                <c:pt idx="266">
                  <c:v>42823</c:v>
                </c:pt>
                <c:pt idx="267">
                  <c:v>43073.5</c:v>
                </c:pt>
                <c:pt idx="268">
                  <c:v>43211.5</c:v>
                </c:pt>
                <c:pt idx="269">
                  <c:v>43212</c:v>
                </c:pt>
                <c:pt idx="270">
                  <c:v>43396</c:v>
                </c:pt>
                <c:pt idx="271">
                  <c:v>44213.5</c:v>
                </c:pt>
                <c:pt idx="272">
                  <c:v>44213.5</c:v>
                </c:pt>
                <c:pt idx="273">
                  <c:v>44213.5</c:v>
                </c:pt>
                <c:pt idx="274">
                  <c:v>44213.5</c:v>
                </c:pt>
                <c:pt idx="275">
                  <c:v>44213.5</c:v>
                </c:pt>
                <c:pt idx="276">
                  <c:v>44213.5</c:v>
                </c:pt>
                <c:pt idx="277">
                  <c:v>44446.5</c:v>
                </c:pt>
                <c:pt idx="278">
                  <c:v>44590</c:v>
                </c:pt>
                <c:pt idx="279">
                  <c:v>44711</c:v>
                </c:pt>
                <c:pt idx="280">
                  <c:v>45463.5</c:v>
                </c:pt>
                <c:pt idx="281">
                  <c:v>45484.5</c:v>
                </c:pt>
                <c:pt idx="282">
                  <c:v>45485</c:v>
                </c:pt>
                <c:pt idx="283">
                  <c:v>45485.5</c:v>
                </c:pt>
                <c:pt idx="284">
                  <c:v>45557</c:v>
                </c:pt>
                <c:pt idx="285">
                  <c:v>45583</c:v>
                </c:pt>
                <c:pt idx="286">
                  <c:v>46564</c:v>
                </c:pt>
                <c:pt idx="287">
                  <c:v>46786</c:v>
                </c:pt>
                <c:pt idx="288">
                  <c:v>46786</c:v>
                </c:pt>
                <c:pt idx="289">
                  <c:v>46786</c:v>
                </c:pt>
                <c:pt idx="290">
                  <c:v>46795</c:v>
                </c:pt>
                <c:pt idx="291">
                  <c:v>46872.5</c:v>
                </c:pt>
                <c:pt idx="292">
                  <c:v>46873</c:v>
                </c:pt>
                <c:pt idx="293">
                  <c:v>46897.5</c:v>
                </c:pt>
                <c:pt idx="294">
                  <c:v>46898</c:v>
                </c:pt>
                <c:pt idx="295">
                  <c:v>46898.5</c:v>
                </c:pt>
                <c:pt idx="296">
                  <c:v>47649</c:v>
                </c:pt>
                <c:pt idx="297">
                  <c:v>47842</c:v>
                </c:pt>
                <c:pt idx="298">
                  <c:v>47842.5</c:v>
                </c:pt>
                <c:pt idx="299">
                  <c:v>47842.5</c:v>
                </c:pt>
                <c:pt idx="300">
                  <c:v>47920</c:v>
                </c:pt>
                <c:pt idx="301">
                  <c:v>48042</c:v>
                </c:pt>
                <c:pt idx="302">
                  <c:v>48042.5</c:v>
                </c:pt>
                <c:pt idx="303">
                  <c:v>48048.5</c:v>
                </c:pt>
                <c:pt idx="304">
                  <c:v>48836</c:v>
                </c:pt>
                <c:pt idx="305">
                  <c:v>48944</c:v>
                </c:pt>
                <c:pt idx="306">
                  <c:v>49006</c:v>
                </c:pt>
                <c:pt idx="307">
                  <c:v>49006.5</c:v>
                </c:pt>
                <c:pt idx="308">
                  <c:v>50226.5</c:v>
                </c:pt>
                <c:pt idx="309">
                  <c:v>50206</c:v>
                </c:pt>
                <c:pt idx="310">
                  <c:v>50206.5</c:v>
                </c:pt>
                <c:pt idx="311">
                  <c:v>50235.5</c:v>
                </c:pt>
                <c:pt idx="312">
                  <c:v>50226</c:v>
                </c:pt>
                <c:pt idx="313">
                  <c:v>50236</c:v>
                </c:pt>
                <c:pt idx="314">
                  <c:v>50225.5</c:v>
                </c:pt>
                <c:pt idx="315">
                  <c:v>53665</c:v>
                </c:pt>
                <c:pt idx="316">
                  <c:v>53665</c:v>
                </c:pt>
                <c:pt idx="317">
                  <c:v>52708</c:v>
                </c:pt>
                <c:pt idx="318">
                  <c:v>56179.5</c:v>
                </c:pt>
                <c:pt idx="319">
                  <c:v>56180</c:v>
                </c:pt>
                <c:pt idx="320">
                  <c:v>57419</c:v>
                </c:pt>
                <c:pt idx="321">
                  <c:v>57419.5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7">
                  <c:v>-5.2601015486288816E-3</c:v>
                </c:pt>
                <c:pt idx="8">
                  <c:v>-3.7689767050324008E-3</c:v>
                </c:pt>
                <c:pt idx="9">
                  <c:v>2.1245213938527741E-3</c:v>
                </c:pt>
                <c:pt idx="11">
                  <c:v>-7.5557765303528868E-3</c:v>
                </c:pt>
                <c:pt idx="13">
                  <c:v>1.0483233709237538E-3</c:v>
                </c:pt>
                <c:pt idx="14">
                  <c:v>1.0148941233637743E-2</c:v>
                </c:pt>
                <c:pt idx="15">
                  <c:v>9.5868151183822192E-3</c:v>
                </c:pt>
                <c:pt idx="16">
                  <c:v>1.0246890087728389E-3</c:v>
                </c:pt>
                <c:pt idx="18">
                  <c:v>-8.4507653809851035E-4</c:v>
                </c:pt>
                <c:pt idx="19">
                  <c:v>1.1016725111403503E-3</c:v>
                </c:pt>
                <c:pt idx="20">
                  <c:v>-2.6912077300949022E-3</c:v>
                </c:pt>
                <c:pt idx="21">
                  <c:v>-5.5373389186570421E-3</c:v>
                </c:pt>
                <c:pt idx="23">
                  <c:v>-5.9692305658245459E-3</c:v>
                </c:pt>
                <c:pt idx="24">
                  <c:v>1.0930249758530408E-2</c:v>
                </c:pt>
                <c:pt idx="26" formatCode="0.00000">
                  <c:v>2.83268371495069E-2</c:v>
                </c:pt>
                <c:pt idx="27">
                  <c:v>1.5044385072542354E-3</c:v>
                </c:pt>
                <c:pt idx="32">
                  <c:v>-7.814870827132836E-3</c:v>
                </c:pt>
                <c:pt idx="33">
                  <c:v>5.1378604475758038E-3</c:v>
                </c:pt>
                <c:pt idx="35">
                  <c:v>8.101286854071077E-3</c:v>
                </c:pt>
                <c:pt idx="36">
                  <c:v>6.4090244777617045E-3</c:v>
                </c:pt>
                <c:pt idx="37">
                  <c:v>4.9001493243849836E-3</c:v>
                </c:pt>
                <c:pt idx="38">
                  <c:v>3.2078869480756111E-3</c:v>
                </c:pt>
                <c:pt idx="39">
                  <c:v>-3.3009882099577226E-3</c:v>
                </c:pt>
                <c:pt idx="40">
                  <c:v>6.6931277397088706E-3</c:v>
                </c:pt>
                <c:pt idx="41">
                  <c:v>4.1842525824904442E-3</c:v>
                </c:pt>
                <c:pt idx="42">
                  <c:v>4.6753774222452193E-3</c:v>
                </c:pt>
                <c:pt idx="43">
                  <c:v>1.3497972446202766E-2</c:v>
                </c:pt>
                <c:pt idx="44">
                  <c:v>5.9890972843277268E-3</c:v>
                </c:pt>
                <c:pt idx="45">
                  <c:v>-2.6262797764502466E-3</c:v>
                </c:pt>
                <c:pt idx="46">
                  <c:v>1.5808399839443155E-3</c:v>
                </c:pt>
                <c:pt idx="47">
                  <c:v>-3.4537079045549035E-5</c:v>
                </c:pt>
                <c:pt idx="48">
                  <c:v>-2.4250440619653091E-3</c:v>
                </c:pt>
                <c:pt idx="49">
                  <c:v>7.521704988903366E-3</c:v>
                </c:pt>
                <c:pt idx="50">
                  <c:v>3.1666986396885477E-3</c:v>
                </c:pt>
                <c:pt idx="51">
                  <c:v>2.6578234828775749E-3</c:v>
                </c:pt>
                <c:pt idx="52">
                  <c:v>-1.8510516747483052E-3</c:v>
                </c:pt>
                <c:pt idx="53">
                  <c:v>1.0178761280258186E-2</c:v>
                </c:pt>
                <c:pt idx="54">
                  <c:v>6.6988612525165081E-4</c:v>
                </c:pt>
                <c:pt idx="55">
                  <c:v>2.1610109688481316E-3</c:v>
                </c:pt>
                <c:pt idx="56">
                  <c:v>6.0965810480411164E-3</c:v>
                </c:pt>
                <c:pt idx="57">
                  <c:v>5.8658269190345891E-3</c:v>
                </c:pt>
                <c:pt idx="58">
                  <c:v>5.3569517622236162E-3</c:v>
                </c:pt>
                <c:pt idx="59">
                  <c:v>4.9312322516925633E-5</c:v>
                </c:pt>
                <c:pt idx="60">
                  <c:v>-4.5956283429404721E-4</c:v>
                </c:pt>
                <c:pt idx="61">
                  <c:v>4.2861468609771691E-3</c:v>
                </c:pt>
                <c:pt idx="62">
                  <c:v>3.7772717041661963E-3</c:v>
                </c:pt>
                <c:pt idx="64">
                  <c:v>8.0376424157293513E-3</c:v>
                </c:pt>
                <c:pt idx="65">
                  <c:v>4.1382602794328704E-3</c:v>
                </c:pt>
                <c:pt idx="66">
                  <c:v>-1.8970439850818366E-3</c:v>
                </c:pt>
                <c:pt idx="67">
                  <c:v>2.2217169316718355E-3</c:v>
                </c:pt>
                <c:pt idx="68">
                  <c:v>3.0442137576756068E-3</c:v>
                </c:pt>
                <c:pt idx="69">
                  <c:v>-2.393365568423178E-3</c:v>
                </c:pt>
                <c:pt idx="71">
                  <c:v>7.0093022368382663E-3</c:v>
                </c:pt>
                <c:pt idx="72">
                  <c:v>6.3939251776901074E-3</c:v>
                </c:pt>
                <c:pt idx="73">
                  <c:v>-1.2747028449666686E-3</c:v>
                </c:pt>
                <c:pt idx="74">
                  <c:v>6.0104494332335889E-4</c:v>
                </c:pt>
                <c:pt idx="75">
                  <c:v>-2.807114171446301E-3</c:v>
                </c:pt>
                <c:pt idx="76">
                  <c:v>4.4297203639871441E-3</c:v>
                </c:pt>
                <c:pt idx="77">
                  <c:v>7.6109234942123294E-4</c:v>
                </c:pt>
                <c:pt idx="78">
                  <c:v>7.252217190398369E-3</c:v>
                </c:pt>
                <c:pt idx="80">
                  <c:v>7.2109307002392597E-3</c:v>
                </c:pt>
                <c:pt idx="81">
                  <c:v>8.7020555365597829E-3</c:v>
                </c:pt>
                <c:pt idx="83">
                  <c:v>3.5543653357308358E-3</c:v>
                </c:pt>
                <c:pt idx="84">
                  <c:v>1.5839819243410602E-3</c:v>
                </c:pt>
                <c:pt idx="85">
                  <c:v>9.6860485791694373E-4</c:v>
                </c:pt>
                <c:pt idx="86">
                  <c:v>9.6860485791694373E-4</c:v>
                </c:pt>
                <c:pt idx="87" formatCode="0.00000">
                  <c:v>1.0686048626666889E-3</c:v>
                </c:pt>
                <c:pt idx="88">
                  <c:v>3.91535391099751E-3</c:v>
                </c:pt>
                <c:pt idx="89">
                  <c:v>-1.8242753794766031E-3</c:v>
                </c:pt>
                <c:pt idx="90">
                  <c:v>2.3295934370253235E-3</c:v>
                </c:pt>
                <c:pt idx="92">
                  <c:v>2.0752049458678812E-3</c:v>
                </c:pt>
                <c:pt idx="94">
                  <c:v>4.489444472710602E-3</c:v>
                </c:pt>
                <c:pt idx="95">
                  <c:v>2.2057339592720382E-3</c:v>
                </c:pt>
                <c:pt idx="96">
                  <c:v>1.1335968411003705E-2</c:v>
                </c:pt>
                <c:pt idx="98">
                  <c:v>-1.5514492770307697E-3</c:v>
                </c:pt>
                <c:pt idx="99">
                  <c:v>-5.5144927318906412E-4</c:v>
                </c:pt>
                <c:pt idx="100">
                  <c:v>3.4485507276258431E-3</c:v>
                </c:pt>
                <c:pt idx="101">
                  <c:v>8.4072642275714315E-3</c:v>
                </c:pt>
                <c:pt idx="102">
                  <c:v>1.2152973933552857E-2</c:v>
                </c:pt>
                <c:pt idx="103">
                  <c:v>6.9222198071656749E-3</c:v>
                </c:pt>
                <c:pt idx="104">
                  <c:v>3.5320073802722618E-3</c:v>
                </c:pt>
                <c:pt idx="106">
                  <c:v>-1.0700404527597129E-4</c:v>
                </c:pt>
                <c:pt idx="107">
                  <c:v>3.3308698475593701E-3</c:v>
                </c:pt>
                <c:pt idx="108">
                  <c:v>4.3308698514010757E-3</c:v>
                </c:pt>
                <c:pt idx="109">
                  <c:v>5.3308698479668237E-3</c:v>
                </c:pt>
                <c:pt idx="110">
                  <c:v>6.3308698518085293E-3</c:v>
                </c:pt>
                <c:pt idx="111">
                  <c:v>3.2303501720889471E-3</c:v>
                </c:pt>
                <c:pt idx="112">
                  <c:v>1.0911040830251295E-2</c:v>
                </c:pt>
                <c:pt idx="113">
                  <c:v>2.5679989412310533E-3</c:v>
                </c:pt>
                <c:pt idx="114">
                  <c:v>2.7635469959932379E-3</c:v>
                </c:pt>
                <c:pt idx="115">
                  <c:v>1.2899763671157416E-2</c:v>
                </c:pt>
                <c:pt idx="116">
                  <c:v>6.8465127187664621E-3</c:v>
                </c:pt>
                <c:pt idx="117">
                  <c:v>1.1846512716147117E-2</c:v>
                </c:pt>
                <c:pt idx="118">
                  <c:v>9.0064619507757016E-3</c:v>
                </c:pt>
                <c:pt idx="119">
                  <c:v>1.3953210996987764E-2</c:v>
                </c:pt>
                <c:pt idx="121">
                  <c:v>1.2586632932652719E-2</c:v>
                </c:pt>
                <c:pt idx="122">
                  <c:v>1.4077757768973242E-2</c:v>
                </c:pt>
                <c:pt idx="123">
                  <c:v>4.2264298463123851E-3</c:v>
                </c:pt>
                <c:pt idx="124">
                  <c:v>9.6170350079773925E-3</c:v>
                </c:pt>
                <c:pt idx="125">
                  <c:v>1.1617035008384846E-2</c:v>
                </c:pt>
                <c:pt idx="126">
                  <c:v>7.054908899590373E-3</c:v>
                </c:pt>
                <c:pt idx="127">
                  <c:v>1.7830235185101628E-2</c:v>
                </c:pt>
                <c:pt idx="128">
                  <c:v>6.5462301063234918E-3</c:v>
                </c:pt>
                <c:pt idx="129">
                  <c:v>1.1037354946893174E-2</c:v>
                </c:pt>
                <c:pt idx="130">
                  <c:v>4.9192813312401995E-3</c:v>
                </c:pt>
                <c:pt idx="131">
                  <c:v>1.1345583501679357E-2</c:v>
                </c:pt>
                <c:pt idx="132">
                  <c:v>6.304297006863635E-3</c:v>
                </c:pt>
                <c:pt idx="133">
                  <c:v>9.3106719796196558E-3</c:v>
                </c:pt>
                <c:pt idx="139">
                  <c:v>6.3227346254279837E-3</c:v>
                </c:pt>
                <c:pt idx="143">
                  <c:v>1.6364544790121727E-3</c:v>
                </c:pt>
                <c:pt idx="164">
                  <c:v>1.1080408781708684E-2</c:v>
                </c:pt>
                <c:pt idx="165">
                  <c:v>8.0863910116022453E-3</c:v>
                </c:pt>
                <c:pt idx="166">
                  <c:v>9.5194167806766927E-4</c:v>
                </c:pt>
                <c:pt idx="167">
                  <c:v>9.798956525628455E-3</c:v>
                </c:pt>
                <c:pt idx="168">
                  <c:v>1.081778688239865E-2</c:v>
                </c:pt>
                <c:pt idx="169">
                  <c:v>1.4699615087010898E-2</c:v>
                </c:pt>
                <c:pt idx="170">
                  <c:v>1.2267723424884025E-2</c:v>
                </c:pt>
                <c:pt idx="171">
                  <c:v>1.6575461049797013E-2</c:v>
                </c:pt>
                <c:pt idx="172">
                  <c:v>7.2204547032015398E-3</c:v>
                </c:pt>
                <c:pt idx="173" formatCode="0.00000">
                  <c:v>2.5341745495097712E-3</c:v>
                </c:pt>
                <c:pt idx="174" formatCode="0.00000">
                  <c:v>1.0350787335482892E-2</c:v>
                </c:pt>
                <c:pt idx="175" formatCode="0.00000">
                  <c:v>5.1853468103217892E-3</c:v>
                </c:pt>
                <c:pt idx="177" formatCode="0.00000">
                  <c:v>8.8190633032354526E-3</c:v>
                </c:pt>
                <c:pt idx="178" formatCode="0.00000">
                  <c:v>1.3328429391549435E-2</c:v>
                </c:pt>
                <c:pt idx="180" formatCode="0.00000">
                  <c:v>1.446464606851805E-2</c:v>
                </c:pt>
                <c:pt idx="182" formatCode="0.00000">
                  <c:v>1.5938216965878382E-2</c:v>
                </c:pt>
                <c:pt idx="183" formatCode="0.00000">
                  <c:v>1.4636559753853362E-2</c:v>
                </c:pt>
                <c:pt idx="186" formatCode="0.00000">
                  <c:v>1.1258704529609531E-2</c:v>
                </c:pt>
                <c:pt idx="187" formatCode="0.00000">
                  <c:v>9.0576651855371892E-3</c:v>
                </c:pt>
                <c:pt idx="188" formatCode="0.00000">
                  <c:v>1.1874670708493795E-2</c:v>
                </c:pt>
                <c:pt idx="189" formatCode="0.00000">
                  <c:v>1.1963913217186928E-2</c:v>
                </c:pt>
                <c:pt idx="190" formatCode="0.00000">
                  <c:v>1.6946850206295494E-2</c:v>
                </c:pt>
                <c:pt idx="191" formatCode="0.00000">
                  <c:v>1.2184470229840372E-2</c:v>
                </c:pt>
                <c:pt idx="192" formatCode="0.00000">
                  <c:v>7.4213047701050527E-3</c:v>
                </c:pt>
                <c:pt idx="194" formatCode="0.00000">
                  <c:v>8.8252489877049811E-3</c:v>
                </c:pt>
                <c:pt idx="195" formatCode="0.00000">
                  <c:v>1.0914982434769627E-2</c:v>
                </c:pt>
                <c:pt idx="196" formatCode="0.00000">
                  <c:v>6.3951246775104664E-3</c:v>
                </c:pt>
                <c:pt idx="197" formatCode="0.00000">
                  <c:v>1.2591556391271297E-2</c:v>
                </c:pt>
                <c:pt idx="198" formatCode="0.00000">
                  <c:v>1.9675209419801831E-2</c:v>
                </c:pt>
                <c:pt idx="199" formatCode="0.00000">
                  <c:v>1.0286371587426402E-2</c:v>
                </c:pt>
                <c:pt idx="201" formatCode="0.00000">
                  <c:v>1.7661190147919115E-2</c:v>
                </c:pt>
                <c:pt idx="202" formatCode="0.00000">
                  <c:v>1.2438087404007092E-2</c:v>
                </c:pt>
                <c:pt idx="203" formatCode="0.00000">
                  <c:v>9.1897793390671723E-3</c:v>
                </c:pt>
                <c:pt idx="204" formatCode="0.00000">
                  <c:v>6.8476211235974915E-3</c:v>
                </c:pt>
                <c:pt idx="213" formatCode="0.00000">
                  <c:v>1.2497033130784985E-2</c:v>
                </c:pt>
                <c:pt idx="268" formatCode="0.00000">
                  <c:v>-1.0978373393299989E-3</c:v>
                </c:pt>
                <c:pt idx="269" formatCode="0.00000">
                  <c:v>4.9328750901622698E-4</c:v>
                </c:pt>
                <c:pt idx="278" formatCode="0.00000">
                  <c:v>9.3335022393148392E-4</c:v>
                </c:pt>
                <c:pt idx="281" formatCode="0.00000">
                  <c:v>-1.4443086256505921E-3</c:v>
                </c:pt>
                <c:pt idx="285" formatCode="0.00000">
                  <c:v>-1.6927148826653138E-3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5D-46ED-AA3F-4EF9DD1A3B13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0.5</c:v>
                </c:pt>
                <c:pt idx="2">
                  <c:v>3.5</c:v>
                </c:pt>
                <c:pt idx="3">
                  <c:v>4</c:v>
                </c:pt>
                <c:pt idx="4">
                  <c:v>53</c:v>
                </c:pt>
                <c:pt idx="5">
                  <c:v>56.5</c:v>
                </c:pt>
                <c:pt idx="6">
                  <c:v>310.5</c:v>
                </c:pt>
                <c:pt idx="7">
                  <c:v>320</c:v>
                </c:pt>
                <c:pt idx="8">
                  <c:v>320.5</c:v>
                </c:pt>
                <c:pt idx="9">
                  <c:v>326.5</c:v>
                </c:pt>
                <c:pt idx="10">
                  <c:v>457.5</c:v>
                </c:pt>
                <c:pt idx="11">
                  <c:v>477.5</c:v>
                </c:pt>
                <c:pt idx="12">
                  <c:v>940.5</c:v>
                </c:pt>
                <c:pt idx="13">
                  <c:v>950.5</c:v>
                </c:pt>
                <c:pt idx="14">
                  <c:v>973</c:v>
                </c:pt>
                <c:pt idx="15">
                  <c:v>976.5</c:v>
                </c:pt>
                <c:pt idx="16">
                  <c:v>980</c:v>
                </c:pt>
                <c:pt idx="17">
                  <c:v>1022.5</c:v>
                </c:pt>
                <c:pt idx="18">
                  <c:v>1029</c:v>
                </c:pt>
                <c:pt idx="19">
                  <c:v>1032</c:v>
                </c:pt>
                <c:pt idx="20">
                  <c:v>1048.5</c:v>
                </c:pt>
                <c:pt idx="21">
                  <c:v>1068</c:v>
                </c:pt>
                <c:pt idx="22">
                  <c:v>1071.5</c:v>
                </c:pt>
                <c:pt idx="23">
                  <c:v>1120.5</c:v>
                </c:pt>
                <c:pt idx="24">
                  <c:v>1182.5</c:v>
                </c:pt>
                <c:pt idx="25">
                  <c:v>1268.5</c:v>
                </c:pt>
                <c:pt idx="26">
                  <c:v>1301</c:v>
                </c:pt>
                <c:pt idx="27">
                  <c:v>1375.5</c:v>
                </c:pt>
                <c:pt idx="28">
                  <c:v>1395</c:v>
                </c:pt>
                <c:pt idx="29">
                  <c:v>1398.5</c:v>
                </c:pt>
                <c:pt idx="30">
                  <c:v>1445</c:v>
                </c:pt>
                <c:pt idx="31">
                  <c:v>1481</c:v>
                </c:pt>
                <c:pt idx="32">
                  <c:v>1562.5</c:v>
                </c:pt>
                <c:pt idx="33">
                  <c:v>1621.5</c:v>
                </c:pt>
                <c:pt idx="34">
                  <c:v>4762.5</c:v>
                </c:pt>
                <c:pt idx="35">
                  <c:v>5792.5</c:v>
                </c:pt>
                <c:pt idx="36">
                  <c:v>5831.5</c:v>
                </c:pt>
                <c:pt idx="37">
                  <c:v>5832</c:v>
                </c:pt>
                <c:pt idx="38">
                  <c:v>5871</c:v>
                </c:pt>
                <c:pt idx="39">
                  <c:v>5871.5</c:v>
                </c:pt>
                <c:pt idx="40">
                  <c:v>5900</c:v>
                </c:pt>
                <c:pt idx="41">
                  <c:v>5900.5</c:v>
                </c:pt>
                <c:pt idx="42">
                  <c:v>5901</c:v>
                </c:pt>
                <c:pt idx="43">
                  <c:v>5995.5</c:v>
                </c:pt>
                <c:pt idx="44">
                  <c:v>5996</c:v>
                </c:pt>
                <c:pt idx="45">
                  <c:v>6002.5</c:v>
                </c:pt>
                <c:pt idx="46">
                  <c:v>6019</c:v>
                </c:pt>
                <c:pt idx="47">
                  <c:v>6025.5</c:v>
                </c:pt>
                <c:pt idx="48">
                  <c:v>6047.5</c:v>
                </c:pt>
                <c:pt idx="49">
                  <c:v>6050.5</c:v>
                </c:pt>
                <c:pt idx="50">
                  <c:v>6070.5</c:v>
                </c:pt>
                <c:pt idx="51">
                  <c:v>6071</c:v>
                </c:pt>
                <c:pt idx="52">
                  <c:v>6071.5</c:v>
                </c:pt>
                <c:pt idx="53">
                  <c:v>6267</c:v>
                </c:pt>
                <c:pt idx="54">
                  <c:v>6267.5</c:v>
                </c:pt>
                <c:pt idx="55">
                  <c:v>6268</c:v>
                </c:pt>
                <c:pt idx="56">
                  <c:v>6835</c:v>
                </c:pt>
                <c:pt idx="57">
                  <c:v>6848</c:v>
                </c:pt>
                <c:pt idx="58">
                  <c:v>6848.5</c:v>
                </c:pt>
                <c:pt idx="59">
                  <c:v>6894</c:v>
                </c:pt>
                <c:pt idx="60">
                  <c:v>6894.5</c:v>
                </c:pt>
                <c:pt idx="61">
                  <c:v>7021.5</c:v>
                </c:pt>
                <c:pt idx="62">
                  <c:v>7022</c:v>
                </c:pt>
                <c:pt idx="63">
                  <c:v>7035</c:v>
                </c:pt>
                <c:pt idx="64">
                  <c:v>7035.5</c:v>
                </c:pt>
                <c:pt idx="65">
                  <c:v>7058</c:v>
                </c:pt>
                <c:pt idx="66">
                  <c:v>7229</c:v>
                </c:pt>
                <c:pt idx="67">
                  <c:v>7588.5</c:v>
                </c:pt>
                <c:pt idx="68">
                  <c:v>7598.5</c:v>
                </c:pt>
                <c:pt idx="69">
                  <c:v>7848.5</c:v>
                </c:pt>
                <c:pt idx="70">
                  <c:v>8107</c:v>
                </c:pt>
                <c:pt idx="71">
                  <c:v>8107.5</c:v>
                </c:pt>
                <c:pt idx="72">
                  <c:v>8114</c:v>
                </c:pt>
                <c:pt idx="73">
                  <c:v>8123.5</c:v>
                </c:pt>
                <c:pt idx="74">
                  <c:v>8130.5</c:v>
                </c:pt>
                <c:pt idx="75">
                  <c:v>8238</c:v>
                </c:pt>
                <c:pt idx="76">
                  <c:v>8365.5</c:v>
                </c:pt>
                <c:pt idx="77">
                  <c:v>8375</c:v>
                </c:pt>
                <c:pt idx="78">
                  <c:v>8375.5</c:v>
                </c:pt>
                <c:pt idx="79">
                  <c:v>8490</c:v>
                </c:pt>
                <c:pt idx="80">
                  <c:v>8490.5</c:v>
                </c:pt>
                <c:pt idx="81">
                  <c:v>8491</c:v>
                </c:pt>
                <c:pt idx="82">
                  <c:v>8644</c:v>
                </c:pt>
                <c:pt idx="83">
                  <c:v>8696.5</c:v>
                </c:pt>
                <c:pt idx="84">
                  <c:v>8723</c:v>
                </c:pt>
                <c:pt idx="85">
                  <c:v>8729.5</c:v>
                </c:pt>
                <c:pt idx="86">
                  <c:v>8729.5</c:v>
                </c:pt>
                <c:pt idx="87">
                  <c:v>8729.5</c:v>
                </c:pt>
                <c:pt idx="88">
                  <c:v>8732.5</c:v>
                </c:pt>
                <c:pt idx="89">
                  <c:v>8746</c:v>
                </c:pt>
                <c:pt idx="90">
                  <c:v>8765.5</c:v>
                </c:pt>
                <c:pt idx="91">
                  <c:v>8801.5</c:v>
                </c:pt>
                <c:pt idx="92">
                  <c:v>8808</c:v>
                </c:pt>
                <c:pt idx="93">
                  <c:v>8831</c:v>
                </c:pt>
                <c:pt idx="94">
                  <c:v>8841</c:v>
                </c:pt>
                <c:pt idx="95">
                  <c:v>9110.5</c:v>
                </c:pt>
                <c:pt idx="96">
                  <c:v>9159.5</c:v>
                </c:pt>
                <c:pt idx="97">
                  <c:v>9284</c:v>
                </c:pt>
                <c:pt idx="98">
                  <c:v>9294</c:v>
                </c:pt>
                <c:pt idx="99">
                  <c:v>9294</c:v>
                </c:pt>
                <c:pt idx="100">
                  <c:v>9294</c:v>
                </c:pt>
                <c:pt idx="101">
                  <c:v>9409</c:v>
                </c:pt>
                <c:pt idx="102">
                  <c:v>9536</c:v>
                </c:pt>
                <c:pt idx="103">
                  <c:v>9549</c:v>
                </c:pt>
                <c:pt idx="104">
                  <c:v>9824.5</c:v>
                </c:pt>
                <c:pt idx="105">
                  <c:v>9828</c:v>
                </c:pt>
                <c:pt idx="106">
                  <c:v>9860.5</c:v>
                </c:pt>
                <c:pt idx="107">
                  <c:v>9864</c:v>
                </c:pt>
                <c:pt idx="108">
                  <c:v>9864</c:v>
                </c:pt>
                <c:pt idx="109">
                  <c:v>9864</c:v>
                </c:pt>
                <c:pt idx="110">
                  <c:v>9864</c:v>
                </c:pt>
                <c:pt idx="111">
                  <c:v>9926</c:v>
                </c:pt>
                <c:pt idx="112">
                  <c:v>10113</c:v>
                </c:pt>
                <c:pt idx="113">
                  <c:v>10245</c:v>
                </c:pt>
                <c:pt idx="114">
                  <c:v>10487.5</c:v>
                </c:pt>
                <c:pt idx="115">
                  <c:v>10592.5</c:v>
                </c:pt>
                <c:pt idx="116">
                  <c:v>10595.5</c:v>
                </c:pt>
                <c:pt idx="117">
                  <c:v>10595.5</c:v>
                </c:pt>
                <c:pt idx="118">
                  <c:v>10755.5</c:v>
                </c:pt>
                <c:pt idx="119">
                  <c:v>10758.5</c:v>
                </c:pt>
                <c:pt idx="120">
                  <c:v>10923</c:v>
                </c:pt>
                <c:pt idx="121">
                  <c:v>11004.5</c:v>
                </c:pt>
                <c:pt idx="122">
                  <c:v>11005</c:v>
                </c:pt>
                <c:pt idx="123">
                  <c:v>11644.5</c:v>
                </c:pt>
                <c:pt idx="124">
                  <c:v>11707</c:v>
                </c:pt>
                <c:pt idx="125">
                  <c:v>11707</c:v>
                </c:pt>
                <c:pt idx="126">
                  <c:v>11710.5</c:v>
                </c:pt>
                <c:pt idx="127">
                  <c:v>11864</c:v>
                </c:pt>
                <c:pt idx="128">
                  <c:v>11880</c:v>
                </c:pt>
                <c:pt idx="129">
                  <c:v>11880.5</c:v>
                </c:pt>
                <c:pt idx="130">
                  <c:v>12112.5</c:v>
                </c:pt>
                <c:pt idx="131">
                  <c:v>12342</c:v>
                </c:pt>
                <c:pt idx="132">
                  <c:v>12457</c:v>
                </c:pt>
                <c:pt idx="133">
                  <c:v>12851</c:v>
                </c:pt>
                <c:pt idx="134">
                  <c:v>12978.5</c:v>
                </c:pt>
                <c:pt idx="135">
                  <c:v>13029.5</c:v>
                </c:pt>
                <c:pt idx="136">
                  <c:v>13029.5</c:v>
                </c:pt>
                <c:pt idx="137">
                  <c:v>13032.5</c:v>
                </c:pt>
                <c:pt idx="138">
                  <c:v>13032.5</c:v>
                </c:pt>
                <c:pt idx="139">
                  <c:v>13047.5</c:v>
                </c:pt>
                <c:pt idx="140">
                  <c:v>13141</c:v>
                </c:pt>
                <c:pt idx="141">
                  <c:v>13141</c:v>
                </c:pt>
                <c:pt idx="142">
                  <c:v>13141</c:v>
                </c:pt>
                <c:pt idx="143">
                  <c:v>13142.5</c:v>
                </c:pt>
                <c:pt idx="144">
                  <c:v>13143.5</c:v>
                </c:pt>
                <c:pt idx="145">
                  <c:v>13143.5</c:v>
                </c:pt>
                <c:pt idx="146">
                  <c:v>13144</c:v>
                </c:pt>
                <c:pt idx="147">
                  <c:v>13144</c:v>
                </c:pt>
                <c:pt idx="148">
                  <c:v>13146.5</c:v>
                </c:pt>
                <c:pt idx="149">
                  <c:v>13146.5</c:v>
                </c:pt>
                <c:pt idx="150">
                  <c:v>13146.5</c:v>
                </c:pt>
                <c:pt idx="151">
                  <c:v>13147</c:v>
                </c:pt>
                <c:pt idx="152">
                  <c:v>13147</c:v>
                </c:pt>
                <c:pt idx="153">
                  <c:v>13215.5</c:v>
                </c:pt>
                <c:pt idx="154">
                  <c:v>13215.5</c:v>
                </c:pt>
                <c:pt idx="155">
                  <c:v>13218.5</c:v>
                </c:pt>
                <c:pt idx="156">
                  <c:v>13218.5</c:v>
                </c:pt>
                <c:pt idx="157">
                  <c:v>13222</c:v>
                </c:pt>
                <c:pt idx="158">
                  <c:v>13222</c:v>
                </c:pt>
                <c:pt idx="159">
                  <c:v>13231.5</c:v>
                </c:pt>
                <c:pt idx="160">
                  <c:v>13235</c:v>
                </c:pt>
                <c:pt idx="161">
                  <c:v>13235</c:v>
                </c:pt>
                <c:pt idx="162">
                  <c:v>13241.5</c:v>
                </c:pt>
                <c:pt idx="163">
                  <c:v>13241.5</c:v>
                </c:pt>
                <c:pt idx="164">
                  <c:v>13286.5</c:v>
                </c:pt>
                <c:pt idx="165">
                  <c:v>13342.5</c:v>
                </c:pt>
                <c:pt idx="166">
                  <c:v>14758.5</c:v>
                </c:pt>
                <c:pt idx="167">
                  <c:v>15499.5</c:v>
                </c:pt>
                <c:pt idx="168">
                  <c:v>16428</c:v>
                </c:pt>
                <c:pt idx="169">
                  <c:v>16575.5</c:v>
                </c:pt>
                <c:pt idx="170">
                  <c:v>16628</c:v>
                </c:pt>
                <c:pt idx="171">
                  <c:v>16667</c:v>
                </c:pt>
                <c:pt idx="172">
                  <c:v>16687</c:v>
                </c:pt>
                <c:pt idx="173">
                  <c:v>16782</c:v>
                </c:pt>
                <c:pt idx="174">
                  <c:v>16820.5</c:v>
                </c:pt>
                <c:pt idx="175">
                  <c:v>17027</c:v>
                </c:pt>
                <c:pt idx="176">
                  <c:v>17142</c:v>
                </c:pt>
                <c:pt idx="177">
                  <c:v>17526.5</c:v>
                </c:pt>
                <c:pt idx="178">
                  <c:v>17948.5</c:v>
                </c:pt>
                <c:pt idx="179">
                  <c:v>18004.5</c:v>
                </c:pt>
                <c:pt idx="180">
                  <c:v>18053.5</c:v>
                </c:pt>
                <c:pt idx="181">
                  <c:v>18181.5</c:v>
                </c:pt>
                <c:pt idx="182">
                  <c:v>18224</c:v>
                </c:pt>
                <c:pt idx="183">
                  <c:v>18325.5</c:v>
                </c:pt>
                <c:pt idx="184">
                  <c:v>18968.5</c:v>
                </c:pt>
                <c:pt idx="185">
                  <c:v>18972</c:v>
                </c:pt>
                <c:pt idx="186">
                  <c:v>19051</c:v>
                </c:pt>
                <c:pt idx="187">
                  <c:v>19175</c:v>
                </c:pt>
                <c:pt idx="188">
                  <c:v>19551.5</c:v>
                </c:pt>
                <c:pt idx="189">
                  <c:v>19969</c:v>
                </c:pt>
                <c:pt idx="190">
                  <c:v>20561.5</c:v>
                </c:pt>
                <c:pt idx="191">
                  <c:v>21365</c:v>
                </c:pt>
                <c:pt idx="192">
                  <c:v>21492.5</c:v>
                </c:pt>
                <c:pt idx="193">
                  <c:v>22781.5</c:v>
                </c:pt>
                <c:pt idx="194">
                  <c:v>22850</c:v>
                </c:pt>
                <c:pt idx="195">
                  <c:v>23690</c:v>
                </c:pt>
                <c:pt idx="196">
                  <c:v>24423.5</c:v>
                </c:pt>
                <c:pt idx="197">
                  <c:v>25426.5</c:v>
                </c:pt>
                <c:pt idx="198">
                  <c:v>26126</c:v>
                </c:pt>
                <c:pt idx="199">
                  <c:v>27584.5</c:v>
                </c:pt>
                <c:pt idx="200">
                  <c:v>28762</c:v>
                </c:pt>
                <c:pt idx="201">
                  <c:v>29338</c:v>
                </c:pt>
                <c:pt idx="202">
                  <c:v>30843.5</c:v>
                </c:pt>
                <c:pt idx="203">
                  <c:v>31026.5</c:v>
                </c:pt>
                <c:pt idx="204">
                  <c:v>31919</c:v>
                </c:pt>
                <c:pt idx="205">
                  <c:v>33338.5</c:v>
                </c:pt>
                <c:pt idx="206">
                  <c:v>33612.5</c:v>
                </c:pt>
                <c:pt idx="207">
                  <c:v>33613</c:v>
                </c:pt>
                <c:pt idx="208">
                  <c:v>33616.5</c:v>
                </c:pt>
                <c:pt idx="209">
                  <c:v>33616.5</c:v>
                </c:pt>
                <c:pt idx="210">
                  <c:v>33617</c:v>
                </c:pt>
                <c:pt idx="211">
                  <c:v>33617</c:v>
                </c:pt>
                <c:pt idx="212">
                  <c:v>34516.5</c:v>
                </c:pt>
                <c:pt idx="213">
                  <c:v>35741.5</c:v>
                </c:pt>
                <c:pt idx="214">
                  <c:v>35741.5</c:v>
                </c:pt>
                <c:pt idx="215">
                  <c:v>35800.5</c:v>
                </c:pt>
                <c:pt idx="216">
                  <c:v>35868</c:v>
                </c:pt>
                <c:pt idx="217">
                  <c:v>35868.5</c:v>
                </c:pt>
                <c:pt idx="218">
                  <c:v>35898.5</c:v>
                </c:pt>
                <c:pt idx="219">
                  <c:v>35898.5</c:v>
                </c:pt>
                <c:pt idx="220">
                  <c:v>35947.5</c:v>
                </c:pt>
                <c:pt idx="221">
                  <c:v>35947.5</c:v>
                </c:pt>
                <c:pt idx="222">
                  <c:v>35947.5</c:v>
                </c:pt>
                <c:pt idx="223">
                  <c:v>35948</c:v>
                </c:pt>
                <c:pt idx="224">
                  <c:v>35948</c:v>
                </c:pt>
                <c:pt idx="225">
                  <c:v>35948</c:v>
                </c:pt>
                <c:pt idx="226">
                  <c:v>36082.5</c:v>
                </c:pt>
                <c:pt idx="227">
                  <c:v>36082.5</c:v>
                </c:pt>
                <c:pt idx="228">
                  <c:v>36082.5</c:v>
                </c:pt>
                <c:pt idx="229">
                  <c:v>36111.5</c:v>
                </c:pt>
                <c:pt idx="230">
                  <c:v>36141.5</c:v>
                </c:pt>
                <c:pt idx="231">
                  <c:v>36141.5</c:v>
                </c:pt>
                <c:pt idx="232">
                  <c:v>36141.5</c:v>
                </c:pt>
                <c:pt idx="233">
                  <c:v>36141.5</c:v>
                </c:pt>
                <c:pt idx="234">
                  <c:v>36709</c:v>
                </c:pt>
                <c:pt idx="235">
                  <c:v>36954.5</c:v>
                </c:pt>
                <c:pt idx="236">
                  <c:v>36954.5</c:v>
                </c:pt>
                <c:pt idx="237">
                  <c:v>36977.5</c:v>
                </c:pt>
                <c:pt idx="238">
                  <c:v>37153</c:v>
                </c:pt>
                <c:pt idx="239">
                  <c:v>37177.5</c:v>
                </c:pt>
                <c:pt idx="240">
                  <c:v>37268.5</c:v>
                </c:pt>
                <c:pt idx="241">
                  <c:v>37269</c:v>
                </c:pt>
                <c:pt idx="242">
                  <c:v>37285</c:v>
                </c:pt>
                <c:pt idx="243">
                  <c:v>37321</c:v>
                </c:pt>
                <c:pt idx="244">
                  <c:v>37321.5</c:v>
                </c:pt>
                <c:pt idx="245">
                  <c:v>37987.5</c:v>
                </c:pt>
                <c:pt idx="246">
                  <c:v>38234.5</c:v>
                </c:pt>
                <c:pt idx="247">
                  <c:v>38439</c:v>
                </c:pt>
                <c:pt idx="248">
                  <c:v>38452.5</c:v>
                </c:pt>
                <c:pt idx="249">
                  <c:v>38465.5</c:v>
                </c:pt>
                <c:pt idx="250">
                  <c:v>39233</c:v>
                </c:pt>
                <c:pt idx="251">
                  <c:v>39246</c:v>
                </c:pt>
                <c:pt idx="252">
                  <c:v>39482</c:v>
                </c:pt>
                <c:pt idx="253">
                  <c:v>39502</c:v>
                </c:pt>
                <c:pt idx="254">
                  <c:v>39508</c:v>
                </c:pt>
                <c:pt idx="255">
                  <c:v>39613</c:v>
                </c:pt>
                <c:pt idx="256">
                  <c:v>40839</c:v>
                </c:pt>
                <c:pt idx="257">
                  <c:v>41973</c:v>
                </c:pt>
                <c:pt idx="258">
                  <c:v>41973.5</c:v>
                </c:pt>
                <c:pt idx="259">
                  <c:v>42137</c:v>
                </c:pt>
                <c:pt idx="260">
                  <c:v>42186.5</c:v>
                </c:pt>
                <c:pt idx="261">
                  <c:v>42186.5</c:v>
                </c:pt>
                <c:pt idx="262">
                  <c:v>42186.5</c:v>
                </c:pt>
                <c:pt idx="263">
                  <c:v>42186.5</c:v>
                </c:pt>
                <c:pt idx="264">
                  <c:v>42186.5</c:v>
                </c:pt>
                <c:pt idx="265">
                  <c:v>42186.5</c:v>
                </c:pt>
                <c:pt idx="266">
                  <c:v>42823</c:v>
                </c:pt>
                <c:pt idx="267">
                  <c:v>43073.5</c:v>
                </c:pt>
                <c:pt idx="268">
                  <c:v>43211.5</c:v>
                </c:pt>
                <c:pt idx="269">
                  <c:v>43212</c:v>
                </c:pt>
                <c:pt idx="270">
                  <c:v>43396</c:v>
                </c:pt>
                <c:pt idx="271">
                  <c:v>44213.5</c:v>
                </c:pt>
                <c:pt idx="272">
                  <c:v>44213.5</c:v>
                </c:pt>
                <c:pt idx="273">
                  <c:v>44213.5</c:v>
                </c:pt>
                <c:pt idx="274">
                  <c:v>44213.5</c:v>
                </c:pt>
                <c:pt idx="275">
                  <c:v>44213.5</c:v>
                </c:pt>
                <c:pt idx="276">
                  <c:v>44213.5</c:v>
                </c:pt>
                <c:pt idx="277">
                  <c:v>44446.5</c:v>
                </c:pt>
                <c:pt idx="278">
                  <c:v>44590</c:v>
                </c:pt>
                <c:pt idx="279">
                  <c:v>44711</c:v>
                </c:pt>
                <c:pt idx="280">
                  <c:v>45463.5</c:v>
                </c:pt>
                <c:pt idx="281">
                  <c:v>45484.5</c:v>
                </c:pt>
                <c:pt idx="282">
                  <c:v>45485</c:v>
                </c:pt>
                <c:pt idx="283">
                  <c:v>45485.5</c:v>
                </c:pt>
                <c:pt idx="284">
                  <c:v>45557</c:v>
                </c:pt>
                <c:pt idx="285">
                  <c:v>45583</c:v>
                </c:pt>
                <c:pt idx="286">
                  <c:v>46564</c:v>
                </c:pt>
                <c:pt idx="287">
                  <c:v>46786</c:v>
                </c:pt>
                <c:pt idx="288">
                  <c:v>46786</c:v>
                </c:pt>
                <c:pt idx="289">
                  <c:v>46786</c:v>
                </c:pt>
                <c:pt idx="290">
                  <c:v>46795</c:v>
                </c:pt>
                <c:pt idx="291">
                  <c:v>46872.5</c:v>
                </c:pt>
                <c:pt idx="292">
                  <c:v>46873</c:v>
                </c:pt>
                <c:pt idx="293">
                  <c:v>46897.5</c:v>
                </c:pt>
                <c:pt idx="294">
                  <c:v>46898</c:v>
                </c:pt>
                <c:pt idx="295">
                  <c:v>46898.5</c:v>
                </c:pt>
                <c:pt idx="296">
                  <c:v>47649</c:v>
                </c:pt>
                <c:pt idx="297">
                  <c:v>47842</c:v>
                </c:pt>
                <c:pt idx="298">
                  <c:v>47842.5</c:v>
                </c:pt>
                <c:pt idx="299">
                  <c:v>47842.5</c:v>
                </c:pt>
                <c:pt idx="300">
                  <c:v>47920</c:v>
                </c:pt>
                <c:pt idx="301">
                  <c:v>48042</c:v>
                </c:pt>
                <c:pt idx="302">
                  <c:v>48042.5</c:v>
                </c:pt>
                <c:pt idx="303">
                  <c:v>48048.5</c:v>
                </c:pt>
                <c:pt idx="304">
                  <c:v>48836</c:v>
                </c:pt>
                <c:pt idx="305">
                  <c:v>48944</c:v>
                </c:pt>
                <c:pt idx="306">
                  <c:v>49006</c:v>
                </c:pt>
                <c:pt idx="307">
                  <c:v>49006.5</c:v>
                </c:pt>
                <c:pt idx="308">
                  <c:v>50226.5</c:v>
                </c:pt>
                <c:pt idx="309">
                  <c:v>50206</c:v>
                </c:pt>
                <c:pt idx="310">
                  <c:v>50206.5</c:v>
                </c:pt>
                <c:pt idx="311">
                  <c:v>50235.5</c:v>
                </c:pt>
                <c:pt idx="312">
                  <c:v>50226</c:v>
                </c:pt>
                <c:pt idx="313">
                  <c:v>50236</c:v>
                </c:pt>
                <c:pt idx="314">
                  <c:v>50225.5</c:v>
                </c:pt>
                <c:pt idx="315">
                  <c:v>53665</c:v>
                </c:pt>
                <c:pt idx="316">
                  <c:v>53665</c:v>
                </c:pt>
                <c:pt idx="317">
                  <c:v>52708</c:v>
                </c:pt>
                <c:pt idx="318">
                  <c:v>56179.5</c:v>
                </c:pt>
                <c:pt idx="319">
                  <c:v>56180</c:v>
                </c:pt>
                <c:pt idx="320">
                  <c:v>57419</c:v>
                </c:pt>
                <c:pt idx="321">
                  <c:v>57419.5</c:v>
                </c:pt>
              </c:numCache>
            </c:numRef>
          </c:xVal>
          <c:yVal>
            <c:numRef>
              <c:f>Active!$J$21:$J$982</c:f>
              <c:numCache>
                <c:formatCode>0.0000</c:formatCode>
                <c:ptCount val="962"/>
                <c:pt idx="1">
                  <c:v>-8.8875160145107657E-5</c:v>
                </c:pt>
                <c:pt idx="2">
                  <c:v>-1.6421261170762591E-3</c:v>
                </c:pt>
                <c:pt idx="3">
                  <c:v>4.9489987286506221E-3</c:v>
                </c:pt>
                <c:pt idx="4">
                  <c:v>-6.2076681933831424E-4</c:v>
                </c:pt>
                <c:pt idx="135" formatCode="General">
                  <c:v>8.3922403428005055E-3</c:v>
                </c:pt>
                <c:pt idx="136" formatCode="0.00000">
                  <c:v>8.4422403378994204E-3</c:v>
                </c:pt>
                <c:pt idx="137" formatCode="General">
                  <c:v>8.3489893877413124E-3</c:v>
                </c:pt>
                <c:pt idx="138" formatCode="0.00000">
                  <c:v>8.3889893867308274E-3</c:v>
                </c:pt>
                <c:pt idx="140" formatCode="General">
                  <c:v>1.1530799529282376E-3</c:v>
                </c:pt>
                <c:pt idx="141" formatCode="0.00000">
                  <c:v>7.1530799541505985E-3</c:v>
                </c:pt>
                <c:pt idx="142" formatCode="0.00000">
                  <c:v>7.1630799575359561E-3</c:v>
                </c:pt>
                <c:pt idx="144" formatCode="0.00000">
                  <c:v>7.1187041612574831E-3</c:v>
                </c:pt>
                <c:pt idx="145" formatCode="General">
                  <c:v>7.1287041646428406E-3</c:v>
                </c:pt>
                <c:pt idx="146" formatCode="0.00000">
                  <c:v>7.109829006367363E-3</c:v>
                </c:pt>
                <c:pt idx="147" formatCode="General">
                  <c:v>7.1298290058621205E-3</c:v>
                </c:pt>
                <c:pt idx="148" formatCode="0.00000">
                  <c:v>7.06545321008889E-3</c:v>
                </c:pt>
                <c:pt idx="149" formatCode="General">
                  <c:v>7.0954532129690051E-3</c:v>
                </c:pt>
                <c:pt idx="151" formatCode="0.00000">
                  <c:v>7.0565780479228124E-3</c:v>
                </c:pt>
                <c:pt idx="152" formatCode="General">
                  <c:v>7.096578054188285E-3</c:v>
                </c:pt>
                <c:pt idx="153" formatCode="General">
                  <c:v>6.330681309918873E-3</c:v>
                </c:pt>
                <c:pt idx="154" formatCode="0.00000">
                  <c:v>6.3406813133042306E-3</c:v>
                </c:pt>
                <c:pt idx="155" formatCode="0.00000">
                  <c:v>6.2874303621356376E-3</c:v>
                </c:pt>
                <c:pt idx="156" formatCode="General">
                  <c:v>6.3074303616303951E-3</c:v>
                </c:pt>
                <c:pt idx="157" formatCode="0.00000">
                  <c:v>6.2253042488009669E-3</c:v>
                </c:pt>
                <c:pt idx="158" formatCode="General">
                  <c:v>6.2653042477904819E-3</c:v>
                </c:pt>
                <c:pt idx="159" formatCode="General">
                  <c:v>6.1566762378788553E-3</c:v>
                </c:pt>
                <c:pt idx="160" formatCode="0.00000">
                  <c:v>6.0945501245441847E-3</c:v>
                </c:pt>
                <c:pt idx="161" formatCode="General">
                  <c:v>6.1245501274242997E-3</c:v>
                </c:pt>
                <c:pt idx="162" formatCode="General">
                  <c:v>6.049173061910551E-3</c:v>
                </c:pt>
                <c:pt idx="163" formatCode="0.00000">
                  <c:v>6.0791730647906661E-3</c:v>
                </c:pt>
                <c:pt idx="193" formatCode="0.00000">
                  <c:v>1.6141145730216522E-2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85D-46ED-AA3F-4EF9DD1A3B13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0.5</c:v>
                </c:pt>
                <c:pt idx="2">
                  <c:v>3.5</c:v>
                </c:pt>
                <c:pt idx="3">
                  <c:v>4</c:v>
                </c:pt>
                <c:pt idx="4">
                  <c:v>53</c:v>
                </c:pt>
                <c:pt idx="5">
                  <c:v>56.5</c:v>
                </c:pt>
                <c:pt idx="6">
                  <c:v>310.5</c:v>
                </c:pt>
                <c:pt idx="7">
                  <c:v>320</c:v>
                </c:pt>
                <c:pt idx="8">
                  <c:v>320.5</c:v>
                </c:pt>
                <c:pt idx="9">
                  <c:v>326.5</c:v>
                </c:pt>
                <c:pt idx="10">
                  <c:v>457.5</c:v>
                </c:pt>
                <c:pt idx="11">
                  <c:v>477.5</c:v>
                </c:pt>
                <c:pt idx="12">
                  <c:v>940.5</c:v>
                </c:pt>
                <c:pt idx="13">
                  <c:v>950.5</c:v>
                </c:pt>
                <c:pt idx="14">
                  <c:v>973</c:v>
                </c:pt>
                <c:pt idx="15">
                  <c:v>976.5</c:v>
                </c:pt>
                <c:pt idx="16">
                  <c:v>980</c:v>
                </c:pt>
                <c:pt idx="17">
                  <c:v>1022.5</c:v>
                </c:pt>
                <c:pt idx="18">
                  <c:v>1029</c:v>
                </c:pt>
                <c:pt idx="19">
                  <c:v>1032</c:v>
                </c:pt>
                <c:pt idx="20">
                  <c:v>1048.5</c:v>
                </c:pt>
                <c:pt idx="21">
                  <c:v>1068</c:v>
                </c:pt>
                <c:pt idx="22">
                  <c:v>1071.5</c:v>
                </c:pt>
                <c:pt idx="23">
                  <c:v>1120.5</c:v>
                </c:pt>
                <c:pt idx="24">
                  <c:v>1182.5</c:v>
                </c:pt>
                <c:pt idx="25">
                  <c:v>1268.5</c:v>
                </c:pt>
                <c:pt idx="26">
                  <c:v>1301</c:v>
                </c:pt>
                <c:pt idx="27">
                  <c:v>1375.5</c:v>
                </c:pt>
                <c:pt idx="28">
                  <c:v>1395</c:v>
                </c:pt>
                <c:pt idx="29">
                  <c:v>1398.5</c:v>
                </c:pt>
                <c:pt idx="30">
                  <c:v>1445</c:v>
                </c:pt>
                <c:pt idx="31">
                  <c:v>1481</c:v>
                </c:pt>
                <c:pt idx="32">
                  <c:v>1562.5</c:v>
                </c:pt>
                <c:pt idx="33">
                  <c:v>1621.5</c:v>
                </c:pt>
                <c:pt idx="34">
                  <c:v>4762.5</c:v>
                </c:pt>
                <c:pt idx="35">
                  <c:v>5792.5</c:v>
                </c:pt>
                <c:pt idx="36">
                  <c:v>5831.5</c:v>
                </c:pt>
                <c:pt idx="37">
                  <c:v>5832</c:v>
                </c:pt>
                <c:pt idx="38">
                  <c:v>5871</c:v>
                </c:pt>
                <c:pt idx="39">
                  <c:v>5871.5</c:v>
                </c:pt>
                <c:pt idx="40">
                  <c:v>5900</c:v>
                </c:pt>
                <c:pt idx="41">
                  <c:v>5900.5</c:v>
                </c:pt>
                <c:pt idx="42">
                  <c:v>5901</c:v>
                </c:pt>
                <c:pt idx="43">
                  <c:v>5995.5</c:v>
                </c:pt>
                <c:pt idx="44">
                  <c:v>5996</c:v>
                </c:pt>
                <c:pt idx="45">
                  <c:v>6002.5</c:v>
                </c:pt>
                <c:pt idx="46">
                  <c:v>6019</c:v>
                </c:pt>
                <c:pt idx="47">
                  <c:v>6025.5</c:v>
                </c:pt>
                <c:pt idx="48">
                  <c:v>6047.5</c:v>
                </c:pt>
                <c:pt idx="49">
                  <c:v>6050.5</c:v>
                </c:pt>
                <c:pt idx="50">
                  <c:v>6070.5</c:v>
                </c:pt>
                <c:pt idx="51">
                  <c:v>6071</c:v>
                </c:pt>
                <c:pt idx="52">
                  <c:v>6071.5</c:v>
                </c:pt>
                <c:pt idx="53">
                  <c:v>6267</c:v>
                </c:pt>
                <c:pt idx="54">
                  <c:v>6267.5</c:v>
                </c:pt>
                <c:pt idx="55">
                  <c:v>6268</c:v>
                </c:pt>
                <c:pt idx="56">
                  <c:v>6835</c:v>
                </c:pt>
                <c:pt idx="57">
                  <c:v>6848</c:v>
                </c:pt>
                <c:pt idx="58">
                  <c:v>6848.5</c:v>
                </c:pt>
                <c:pt idx="59">
                  <c:v>6894</c:v>
                </c:pt>
                <c:pt idx="60">
                  <c:v>6894.5</c:v>
                </c:pt>
                <c:pt idx="61">
                  <c:v>7021.5</c:v>
                </c:pt>
                <c:pt idx="62">
                  <c:v>7022</c:v>
                </c:pt>
                <c:pt idx="63">
                  <c:v>7035</c:v>
                </c:pt>
                <c:pt idx="64">
                  <c:v>7035.5</c:v>
                </c:pt>
                <c:pt idx="65">
                  <c:v>7058</c:v>
                </c:pt>
                <c:pt idx="66">
                  <c:v>7229</c:v>
                </c:pt>
                <c:pt idx="67">
                  <c:v>7588.5</c:v>
                </c:pt>
                <c:pt idx="68">
                  <c:v>7598.5</c:v>
                </c:pt>
                <c:pt idx="69">
                  <c:v>7848.5</c:v>
                </c:pt>
                <c:pt idx="70">
                  <c:v>8107</c:v>
                </c:pt>
                <c:pt idx="71">
                  <c:v>8107.5</c:v>
                </c:pt>
                <c:pt idx="72">
                  <c:v>8114</c:v>
                </c:pt>
                <c:pt idx="73">
                  <c:v>8123.5</c:v>
                </c:pt>
                <c:pt idx="74">
                  <c:v>8130.5</c:v>
                </c:pt>
                <c:pt idx="75">
                  <c:v>8238</c:v>
                </c:pt>
                <c:pt idx="76">
                  <c:v>8365.5</c:v>
                </c:pt>
                <c:pt idx="77">
                  <c:v>8375</c:v>
                </c:pt>
                <c:pt idx="78">
                  <c:v>8375.5</c:v>
                </c:pt>
                <c:pt idx="79">
                  <c:v>8490</c:v>
                </c:pt>
                <c:pt idx="80">
                  <c:v>8490.5</c:v>
                </c:pt>
                <c:pt idx="81">
                  <c:v>8491</c:v>
                </c:pt>
                <c:pt idx="82">
                  <c:v>8644</c:v>
                </c:pt>
                <c:pt idx="83">
                  <c:v>8696.5</c:v>
                </c:pt>
                <c:pt idx="84">
                  <c:v>8723</c:v>
                </c:pt>
                <c:pt idx="85">
                  <c:v>8729.5</c:v>
                </c:pt>
                <c:pt idx="86">
                  <c:v>8729.5</c:v>
                </c:pt>
                <c:pt idx="87">
                  <c:v>8729.5</c:v>
                </c:pt>
                <c:pt idx="88">
                  <c:v>8732.5</c:v>
                </c:pt>
                <c:pt idx="89">
                  <c:v>8746</c:v>
                </c:pt>
                <c:pt idx="90">
                  <c:v>8765.5</c:v>
                </c:pt>
                <c:pt idx="91">
                  <c:v>8801.5</c:v>
                </c:pt>
                <c:pt idx="92">
                  <c:v>8808</c:v>
                </c:pt>
                <c:pt idx="93">
                  <c:v>8831</c:v>
                </c:pt>
                <c:pt idx="94">
                  <c:v>8841</c:v>
                </c:pt>
                <c:pt idx="95">
                  <c:v>9110.5</c:v>
                </c:pt>
                <c:pt idx="96">
                  <c:v>9159.5</c:v>
                </c:pt>
                <c:pt idx="97">
                  <c:v>9284</c:v>
                </c:pt>
                <c:pt idx="98">
                  <c:v>9294</c:v>
                </c:pt>
                <c:pt idx="99">
                  <c:v>9294</c:v>
                </c:pt>
                <c:pt idx="100">
                  <c:v>9294</c:v>
                </c:pt>
                <c:pt idx="101">
                  <c:v>9409</c:v>
                </c:pt>
                <c:pt idx="102">
                  <c:v>9536</c:v>
                </c:pt>
                <c:pt idx="103">
                  <c:v>9549</c:v>
                </c:pt>
                <c:pt idx="104">
                  <c:v>9824.5</c:v>
                </c:pt>
                <c:pt idx="105">
                  <c:v>9828</c:v>
                </c:pt>
                <c:pt idx="106">
                  <c:v>9860.5</c:v>
                </c:pt>
                <c:pt idx="107">
                  <c:v>9864</c:v>
                </c:pt>
                <c:pt idx="108">
                  <c:v>9864</c:v>
                </c:pt>
                <c:pt idx="109">
                  <c:v>9864</c:v>
                </c:pt>
                <c:pt idx="110">
                  <c:v>9864</c:v>
                </c:pt>
                <c:pt idx="111">
                  <c:v>9926</c:v>
                </c:pt>
                <c:pt idx="112">
                  <c:v>10113</c:v>
                </c:pt>
                <c:pt idx="113">
                  <c:v>10245</c:v>
                </c:pt>
                <c:pt idx="114">
                  <c:v>10487.5</c:v>
                </c:pt>
                <c:pt idx="115">
                  <c:v>10592.5</c:v>
                </c:pt>
                <c:pt idx="116">
                  <c:v>10595.5</c:v>
                </c:pt>
                <c:pt idx="117">
                  <c:v>10595.5</c:v>
                </c:pt>
                <c:pt idx="118">
                  <c:v>10755.5</c:v>
                </c:pt>
                <c:pt idx="119">
                  <c:v>10758.5</c:v>
                </c:pt>
                <c:pt idx="120">
                  <c:v>10923</c:v>
                </c:pt>
                <c:pt idx="121">
                  <c:v>11004.5</c:v>
                </c:pt>
                <c:pt idx="122">
                  <c:v>11005</c:v>
                </c:pt>
                <c:pt idx="123">
                  <c:v>11644.5</c:v>
                </c:pt>
                <c:pt idx="124">
                  <c:v>11707</c:v>
                </c:pt>
                <c:pt idx="125">
                  <c:v>11707</c:v>
                </c:pt>
                <c:pt idx="126">
                  <c:v>11710.5</c:v>
                </c:pt>
                <c:pt idx="127">
                  <c:v>11864</c:v>
                </c:pt>
                <c:pt idx="128">
                  <c:v>11880</c:v>
                </c:pt>
                <c:pt idx="129">
                  <c:v>11880.5</c:v>
                </c:pt>
                <c:pt idx="130">
                  <c:v>12112.5</c:v>
                </c:pt>
                <c:pt idx="131">
                  <c:v>12342</c:v>
                </c:pt>
                <c:pt idx="132">
                  <c:v>12457</c:v>
                </c:pt>
                <c:pt idx="133">
                  <c:v>12851</c:v>
                </c:pt>
                <c:pt idx="134">
                  <c:v>12978.5</c:v>
                </c:pt>
                <c:pt idx="135">
                  <c:v>13029.5</c:v>
                </c:pt>
                <c:pt idx="136">
                  <c:v>13029.5</c:v>
                </c:pt>
                <c:pt idx="137">
                  <c:v>13032.5</c:v>
                </c:pt>
                <c:pt idx="138">
                  <c:v>13032.5</c:v>
                </c:pt>
                <c:pt idx="139">
                  <c:v>13047.5</c:v>
                </c:pt>
                <c:pt idx="140">
                  <c:v>13141</c:v>
                </c:pt>
                <c:pt idx="141">
                  <c:v>13141</c:v>
                </c:pt>
                <c:pt idx="142">
                  <c:v>13141</c:v>
                </c:pt>
                <c:pt idx="143">
                  <c:v>13142.5</c:v>
                </c:pt>
                <c:pt idx="144">
                  <c:v>13143.5</c:v>
                </c:pt>
                <c:pt idx="145">
                  <c:v>13143.5</c:v>
                </c:pt>
                <c:pt idx="146">
                  <c:v>13144</c:v>
                </c:pt>
                <c:pt idx="147">
                  <c:v>13144</c:v>
                </c:pt>
                <c:pt idx="148">
                  <c:v>13146.5</c:v>
                </c:pt>
                <c:pt idx="149">
                  <c:v>13146.5</c:v>
                </c:pt>
                <c:pt idx="150">
                  <c:v>13146.5</c:v>
                </c:pt>
                <c:pt idx="151">
                  <c:v>13147</c:v>
                </c:pt>
                <c:pt idx="152">
                  <c:v>13147</c:v>
                </c:pt>
                <c:pt idx="153">
                  <c:v>13215.5</c:v>
                </c:pt>
                <c:pt idx="154">
                  <c:v>13215.5</c:v>
                </c:pt>
                <c:pt idx="155">
                  <c:v>13218.5</c:v>
                </c:pt>
                <c:pt idx="156">
                  <c:v>13218.5</c:v>
                </c:pt>
                <c:pt idx="157">
                  <c:v>13222</c:v>
                </c:pt>
                <c:pt idx="158">
                  <c:v>13222</c:v>
                </c:pt>
                <c:pt idx="159">
                  <c:v>13231.5</c:v>
                </c:pt>
                <c:pt idx="160">
                  <c:v>13235</c:v>
                </c:pt>
                <c:pt idx="161">
                  <c:v>13235</c:v>
                </c:pt>
                <c:pt idx="162">
                  <c:v>13241.5</c:v>
                </c:pt>
                <c:pt idx="163">
                  <c:v>13241.5</c:v>
                </c:pt>
                <c:pt idx="164">
                  <c:v>13286.5</c:v>
                </c:pt>
                <c:pt idx="165">
                  <c:v>13342.5</c:v>
                </c:pt>
                <c:pt idx="166">
                  <c:v>14758.5</c:v>
                </c:pt>
                <c:pt idx="167">
                  <c:v>15499.5</c:v>
                </c:pt>
                <c:pt idx="168">
                  <c:v>16428</c:v>
                </c:pt>
                <c:pt idx="169">
                  <c:v>16575.5</c:v>
                </c:pt>
                <c:pt idx="170">
                  <c:v>16628</c:v>
                </c:pt>
                <c:pt idx="171">
                  <c:v>16667</c:v>
                </c:pt>
                <c:pt idx="172">
                  <c:v>16687</c:v>
                </c:pt>
                <c:pt idx="173">
                  <c:v>16782</c:v>
                </c:pt>
                <c:pt idx="174">
                  <c:v>16820.5</c:v>
                </c:pt>
                <c:pt idx="175">
                  <c:v>17027</c:v>
                </c:pt>
                <c:pt idx="176">
                  <c:v>17142</c:v>
                </c:pt>
                <c:pt idx="177">
                  <c:v>17526.5</c:v>
                </c:pt>
                <c:pt idx="178">
                  <c:v>17948.5</c:v>
                </c:pt>
                <c:pt idx="179">
                  <c:v>18004.5</c:v>
                </c:pt>
                <c:pt idx="180">
                  <c:v>18053.5</c:v>
                </c:pt>
                <c:pt idx="181">
                  <c:v>18181.5</c:v>
                </c:pt>
                <c:pt idx="182">
                  <c:v>18224</c:v>
                </c:pt>
                <c:pt idx="183">
                  <c:v>18325.5</c:v>
                </c:pt>
                <c:pt idx="184">
                  <c:v>18968.5</c:v>
                </c:pt>
                <c:pt idx="185">
                  <c:v>18972</c:v>
                </c:pt>
                <c:pt idx="186">
                  <c:v>19051</c:v>
                </c:pt>
                <c:pt idx="187">
                  <c:v>19175</c:v>
                </c:pt>
                <c:pt idx="188">
                  <c:v>19551.5</c:v>
                </c:pt>
                <c:pt idx="189">
                  <c:v>19969</c:v>
                </c:pt>
                <c:pt idx="190">
                  <c:v>20561.5</c:v>
                </c:pt>
                <c:pt idx="191">
                  <c:v>21365</c:v>
                </c:pt>
                <c:pt idx="192">
                  <c:v>21492.5</c:v>
                </c:pt>
                <c:pt idx="193">
                  <c:v>22781.5</c:v>
                </c:pt>
                <c:pt idx="194">
                  <c:v>22850</c:v>
                </c:pt>
                <c:pt idx="195">
                  <c:v>23690</c:v>
                </c:pt>
                <c:pt idx="196">
                  <c:v>24423.5</c:v>
                </c:pt>
                <c:pt idx="197">
                  <c:v>25426.5</c:v>
                </c:pt>
                <c:pt idx="198">
                  <c:v>26126</c:v>
                </c:pt>
                <c:pt idx="199">
                  <c:v>27584.5</c:v>
                </c:pt>
                <c:pt idx="200">
                  <c:v>28762</c:v>
                </c:pt>
                <c:pt idx="201">
                  <c:v>29338</c:v>
                </c:pt>
                <c:pt idx="202">
                  <c:v>30843.5</c:v>
                </c:pt>
                <c:pt idx="203">
                  <c:v>31026.5</c:v>
                </c:pt>
                <c:pt idx="204">
                  <c:v>31919</c:v>
                </c:pt>
                <c:pt idx="205">
                  <c:v>33338.5</c:v>
                </c:pt>
                <c:pt idx="206">
                  <c:v>33612.5</c:v>
                </c:pt>
                <c:pt idx="207">
                  <c:v>33613</c:v>
                </c:pt>
                <c:pt idx="208">
                  <c:v>33616.5</c:v>
                </c:pt>
                <c:pt idx="209">
                  <c:v>33616.5</c:v>
                </c:pt>
                <c:pt idx="210">
                  <c:v>33617</c:v>
                </c:pt>
                <c:pt idx="211">
                  <c:v>33617</c:v>
                </c:pt>
                <c:pt idx="212">
                  <c:v>34516.5</c:v>
                </c:pt>
                <c:pt idx="213">
                  <c:v>35741.5</c:v>
                </c:pt>
                <c:pt idx="214">
                  <c:v>35741.5</c:v>
                </c:pt>
                <c:pt idx="215">
                  <c:v>35800.5</c:v>
                </c:pt>
                <c:pt idx="216">
                  <c:v>35868</c:v>
                </c:pt>
                <c:pt idx="217">
                  <c:v>35868.5</c:v>
                </c:pt>
                <c:pt idx="218">
                  <c:v>35898.5</c:v>
                </c:pt>
                <c:pt idx="219">
                  <c:v>35898.5</c:v>
                </c:pt>
                <c:pt idx="220">
                  <c:v>35947.5</c:v>
                </c:pt>
                <c:pt idx="221">
                  <c:v>35947.5</c:v>
                </c:pt>
                <c:pt idx="222">
                  <c:v>35947.5</c:v>
                </c:pt>
                <c:pt idx="223">
                  <c:v>35948</c:v>
                </c:pt>
                <c:pt idx="224">
                  <c:v>35948</c:v>
                </c:pt>
                <c:pt idx="225">
                  <c:v>35948</c:v>
                </c:pt>
                <c:pt idx="226">
                  <c:v>36082.5</c:v>
                </c:pt>
                <c:pt idx="227">
                  <c:v>36082.5</c:v>
                </c:pt>
                <c:pt idx="228">
                  <c:v>36082.5</c:v>
                </c:pt>
                <c:pt idx="229">
                  <c:v>36111.5</c:v>
                </c:pt>
                <c:pt idx="230">
                  <c:v>36141.5</c:v>
                </c:pt>
                <c:pt idx="231">
                  <c:v>36141.5</c:v>
                </c:pt>
                <c:pt idx="232">
                  <c:v>36141.5</c:v>
                </c:pt>
                <c:pt idx="233">
                  <c:v>36141.5</c:v>
                </c:pt>
                <c:pt idx="234">
                  <c:v>36709</c:v>
                </c:pt>
                <c:pt idx="235">
                  <c:v>36954.5</c:v>
                </c:pt>
                <c:pt idx="236">
                  <c:v>36954.5</c:v>
                </c:pt>
                <c:pt idx="237">
                  <c:v>36977.5</c:v>
                </c:pt>
                <c:pt idx="238">
                  <c:v>37153</c:v>
                </c:pt>
                <c:pt idx="239">
                  <c:v>37177.5</c:v>
                </c:pt>
                <c:pt idx="240">
                  <c:v>37268.5</c:v>
                </c:pt>
                <c:pt idx="241">
                  <c:v>37269</c:v>
                </c:pt>
                <c:pt idx="242">
                  <c:v>37285</c:v>
                </c:pt>
                <c:pt idx="243">
                  <c:v>37321</c:v>
                </c:pt>
                <c:pt idx="244">
                  <c:v>37321.5</c:v>
                </c:pt>
                <c:pt idx="245">
                  <c:v>37987.5</c:v>
                </c:pt>
                <c:pt idx="246">
                  <c:v>38234.5</c:v>
                </c:pt>
                <c:pt idx="247">
                  <c:v>38439</c:v>
                </c:pt>
                <c:pt idx="248">
                  <c:v>38452.5</c:v>
                </c:pt>
                <c:pt idx="249">
                  <c:v>38465.5</c:v>
                </c:pt>
                <c:pt idx="250">
                  <c:v>39233</c:v>
                </c:pt>
                <c:pt idx="251">
                  <c:v>39246</c:v>
                </c:pt>
                <c:pt idx="252">
                  <c:v>39482</c:v>
                </c:pt>
                <c:pt idx="253">
                  <c:v>39502</c:v>
                </c:pt>
                <c:pt idx="254">
                  <c:v>39508</c:v>
                </c:pt>
                <c:pt idx="255">
                  <c:v>39613</c:v>
                </c:pt>
                <c:pt idx="256">
                  <c:v>40839</c:v>
                </c:pt>
                <c:pt idx="257">
                  <c:v>41973</c:v>
                </c:pt>
                <c:pt idx="258">
                  <c:v>41973.5</c:v>
                </c:pt>
                <c:pt idx="259">
                  <c:v>42137</c:v>
                </c:pt>
                <c:pt idx="260">
                  <c:v>42186.5</c:v>
                </c:pt>
                <c:pt idx="261">
                  <c:v>42186.5</c:v>
                </c:pt>
                <c:pt idx="262">
                  <c:v>42186.5</c:v>
                </c:pt>
                <c:pt idx="263">
                  <c:v>42186.5</c:v>
                </c:pt>
                <c:pt idx="264">
                  <c:v>42186.5</c:v>
                </c:pt>
                <c:pt idx="265">
                  <c:v>42186.5</c:v>
                </c:pt>
                <c:pt idx="266">
                  <c:v>42823</c:v>
                </c:pt>
                <c:pt idx="267">
                  <c:v>43073.5</c:v>
                </c:pt>
                <c:pt idx="268">
                  <c:v>43211.5</c:v>
                </c:pt>
                <c:pt idx="269">
                  <c:v>43212</c:v>
                </c:pt>
                <c:pt idx="270">
                  <c:v>43396</c:v>
                </c:pt>
                <c:pt idx="271">
                  <c:v>44213.5</c:v>
                </c:pt>
                <c:pt idx="272">
                  <c:v>44213.5</c:v>
                </c:pt>
                <c:pt idx="273">
                  <c:v>44213.5</c:v>
                </c:pt>
                <c:pt idx="274">
                  <c:v>44213.5</c:v>
                </c:pt>
                <c:pt idx="275">
                  <c:v>44213.5</c:v>
                </c:pt>
                <c:pt idx="276">
                  <c:v>44213.5</c:v>
                </c:pt>
                <c:pt idx="277">
                  <c:v>44446.5</c:v>
                </c:pt>
                <c:pt idx="278">
                  <c:v>44590</c:v>
                </c:pt>
                <c:pt idx="279">
                  <c:v>44711</c:v>
                </c:pt>
                <c:pt idx="280">
                  <c:v>45463.5</c:v>
                </c:pt>
                <c:pt idx="281">
                  <c:v>45484.5</c:v>
                </c:pt>
                <c:pt idx="282">
                  <c:v>45485</c:v>
                </c:pt>
                <c:pt idx="283">
                  <c:v>45485.5</c:v>
                </c:pt>
                <c:pt idx="284">
                  <c:v>45557</c:v>
                </c:pt>
                <c:pt idx="285">
                  <c:v>45583</c:v>
                </c:pt>
                <c:pt idx="286">
                  <c:v>46564</c:v>
                </c:pt>
                <c:pt idx="287">
                  <c:v>46786</c:v>
                </c:pt>
                <c:pt idx="288">
                  <c:v>46786</c:v>
                </c:pt>
                <c:pt idx="289">
                  <c:v>46786</c:v>
                </c:pt>
                <c:pt idx="290">
                  <c:v>46795</c:v>
                </c:pt>
                <c:pt idx="291">
                  <c:v>46872.5</c:v>
                </c:pt>
                <c:pt idx="292">
                  <c:v>46873</c:v>
                </c:pt>
                <c:pt idx="293">
                  <c:v>46897.5</c:v>
                </c:pt>
                <c:pt idx="294">
                  <c:v>46898</c:v>
                </c:pt>
                <c:pt idx="295">
                  <c:v>46898.5</c:v>
                </c:pt>
                <c:pt idx="296">
                  <c:v>47649</c:v>
                </c:pt>
                <c:pt idx="297">
                  <c:v>47842</c:v>
                </c:pt>
                <c:pt idx="298">
                  <c:v>47842.5</c:v>
                </c:pt>
                <c:pt idx="299">
                  <c:v>47842.5</c:v>
                </c:pt>
                <c:pt idx="300">
                  <c:v>47920</c:v>
                </c:pt>
                <c:pt idx="301">
                  <c:v>48042</c:v>
                </c:pt>
                <c:pt idx="302">
                  <c:v>48042.5</c:v>
                </c:pt>
                <c:pt idx="303">
                  <c:v>48048.5</c:v>
                </c:pt>
                <c:pt idx="304">
                  <c:v>48836</c:v>
                </c:pt>
                <c:pt idx="305">
                  <c:v>48944</c:v>
                </c:pt>
                <c:pt idx="306">
                  <c:v>49006</c:v>
                </c:pt>
                <c:pt idx="307">
                  <c:v>49006.5</c:v>
                </c:pt>
                <c:pt idx="308">
                  <c:v>50226.5</c:v>
                </c:pt>
                <c:pt idx="309">
                  <c:v>50206</c:v>
                </c:pt>
                <c:pt idx="310">
                  <c:v>50206.5</c:v>
                </c:pt>
                <c:pt idx="311">
                  <c:v>50235.5</c:v>
                </c:pt>
                <c:pt idx="312">
                  <c:v>50226</c:v>
                </c:pt>
                <c:pt idx="313">
                  <c:v>50236</c:v>
                </c:pt>
                <c:pt idx="314">
                  <c:v>50225.5</c:v>
                </c:pt>
                <c:pt idx="315">
                  <c:v>53665</c:v>
                </c:pt>
                <c:pt idx="316">
                  <c:v>53665</c:v>
                </c:pt>
                <c:pt idx="317">
                  <c:v>52708</c:v>
                </c:pt>
                <c:pt idx="318">
                  <c:v>56179.5</c:v>
                </c:pt>
                <c:pt idx="319">
                  <c:v>56180</c:v>
                </c:pt>
                <c:pt idx="320">
                  <c:v>57419</c:v>
                </c:pt>
                <c:pt idx="321">
                  <c:v>57419.5</c:v>
                </c:pt>
              </c:numCache>
            </c:numRef>
          </c:xVal>
          <c:yVal>
            <c:numRef>
              <c:f>Active!$K$21:$K$982</c:f>
              <c:numCache>
                <c:formatCode>0.0000</c:formatCode>
                <c:ptCount val="962"/>
                <c:pt idx="200" formatCode="0.00000">
                  <c:v>1.1885372929100413E-2</c:v>
                </c:pt>
                <c:pt idx="205" formatCode="0.00000">
                  <c:v>1.0351045668357983E-2</c:v>
                </c:pt>
                <c:pt idx="206" formatCode="0.00000">
                  <c:v>1.0087458722409792E-2</c:v>
                </c:pt>
                <c:pt idx="207" formatCode="0.00000">
                  <c:v>9.5785835655988194E-3</c:v>
                </c:pt>
                <c:pt idx="208" formatCode="0.00000">
                  <c:v>9.916457456711214E-3</c:v>
                </c:pt>
                <c:pt idx="209" formatCode="0.00000">
                  <c:v>9.916457456711214E-3</c:v>
                </c:pt>
                <c:pt idx="210" formatCode="0.00000">
                  <c:v>1.0607582298689522E-2</c:v>
                </c:pt>
                <c:pt idx="211" formatCode="0.00000">
                  <c:v>1.0607582298689522E-2</c:v>
                </c:pt>
                <c:pt idx="212" formatCode="0.00000">
                  <c:v>9.1411718531162478E-3</c:v>
                </c:pt>
                <c:pt idx="214" formatCode="0.00000">
                  <c:v>1.3457033128361218E-2</c:v>
                </c:pt>
                <c:pt idx="215" formatCode="0.00000">
                  <c:v>7.4497644018265419E-3</c:v>
                </c:pt>
                <c:pt idx="216" formatCode="0.00000">
                  <c:v>5.9516179826459847E-3</c:v>
                </c:pt>
                <c:pt idx="217" formatCode="0.00000">
                  <c:v>6.8427428268478252E-3</c:v>
                </c:pt>
                <c:pt idx="218" formatCode="0.00000">
                  <c:v>7.510233306675218E-3</c:v>
                </c:pt>
                <c:pt idx="219" formatCode="0.00000">
                  <c:v>7.510233306675218E-3</c:v>
                </c:pt>
                <c:pt idx="220" formatCode="0.00000">
                  <c:v>7.7404677504091524E-3</c:v>
                </c:pt>
                <c:pt idx="221" formatCode="0.00000">
                  <c:v>7.940467752632685E-3</c:v>
                </c:pt>
                <c:pt idx="222" formatCode="0.00000">
                  <c:v>8.1404677548562177E-3</c:v>
                </c:pt>
                <c:pt idx="223" formatCode="0.00000">
                  <c:v>8.2315925974398851E-3</c:v>
                </c:pt>
                <c:pt idx="224" formatCode="0.00000">
                  <c:v>8.3315925949136727E-3</c:v>
                </c:pt>
                <c:pt idx="225" formatCode="0.00000">
                  <c:v>8.5315925971372053E-3</c:v>
                </c:pt>
                <c:pt idx="226" formatCode="0.00000">
                  <c:v>7.344174911850132E-3</c:v>
                </c:pt>
                <c:pt idx="227" formatCode="0.00000">
                  <c:v>7.7441749090212397E-3</c:v>
                </c:pt>
                <c:pt idx="228" formatCode="0.00000">
                  <c:v>7.8441749137709849E-3</c:v>
                </c:pt>
                <c:pt idx="229" formatCode="0.00000">
                  <c:v>1.0929415708233137E-2</c:v>
                </c:pt>
                <c:pt idx="230" formatCode="0.00000">
                  <c:v>7.4969061897718348E-3</c:v>
                </c:pt>
                <c:pt idx="231" formatCode="0.00000">
                  <c:v>7.9969061916926876E-3</c:v>
                </c:pt>
                <c:pt idx="232" formatCode="0.00000">
                  <c:v>8.0969061891664751E-3</c:v>
                </c:pt>
                <c:pt idx="233" formatCode="0.00000">
                  <c:v>8.3969061888637953E-3</c:v>
                </c:pt>
                <c:pt idx="234" formatCode="0.00000">
                  <c:v>5.8236011100234464E-3</c:v>
                </c:pt>
                <c:pt idx="235" formatCode="0.00000">
                  <c:v>6.6658982032095082E-3</c:v>
                </c:pt>
                <c:pt idx="236" formatCode="0.00000">
                  <c:v>6.7058982021990232E-3</c:v>
                </c:pt>
                <c:pt idx="237" formatCode="0.00000">
                  <c:v>7.3576408976805396E-3</c:v>
                </c:pt>
                <c:pt idx="238" formatCode="0.00000">
                  <c:v>7.7424602131941356E-3</c:v>
                </c:pt>
                <c:pt idx="239" formatCode="0.00000">
                  <c:v>7.4075774391531013E-3</c:v>
                </c:pt>
                <c:pt idx="240" formatCode="0.00000">
                  <c:v>8.3922985577373765E-3</c:v>
                </c:pt>
                <c:pt idx="241" formatCode="0.00000">
                  <c:v>7.6834233987028711E-3</c:v>
                </c:pt>
                <c:pt idx="242" formatCode="0.00000">
                  <c:v>7.4994183232774958E-3</c:v>
                </c:pt>
                <c:pt idx="243" formatCode="0.00000">
                  <c:v>8.8604069023858756E-3</c:v>
                </c:pt>
                <c:pt idx="245" formatCode="0.00000">
                  <c:v>3.6298203995102085E-3</c:v>
                </c:pt>
                <c:pt idx="246" formatCode="0.00000">
                  <c:v>7.1454920180258341E-3</c:v>
                </c:pt>
                <c:pt idx="247" formatCode="0.00000">
                  <c:v>5.1155521287000738E-3</c:v>
                </c:pt>
                <c:pt idx="248" formatCode="0.00000">
                  <c:v>6.085922839702107E-3</c:v>
                </c:pt>
                <c:pt idx="249" formatCode="0.00000">
                  <c:v>5.9951687144348398E-3</c:v>
                </c:pt>
                <c:pt idx="250" formatCode="0.00000">
                  <c:v>6.0218001599423587E-3</c:v>
                </c:pt>
                <c:pt idx="251" formatCode="0.00000">
                  <c:v>0</c:v>
                </c:pt>
                <c:pt idx="253" formatCode="0.00000">
                  <c:v>7.4869648015010171E-3</c:v>
                </c:pt>
                <c:pt idx="254" formatCode="0.00000">
                  <c:v>6.1404628941090778E-3</c:v>
                </c:pt>
                <c:pt idx="255" formatCode="0.00000">
                  <c:v>4.9766795782488771E-3</c:v>
                </c:pt>
                <c:pt idx="256" formatCode="0.00000">
                  <c:v>3.7147905313759111E-3</c:v>
                </c:pt>
                <c:pt idx="257" formatCode="0.00000">
                  <c:v>-1.2140693215769716E-3</c:v>
                </c:pt>
                <c:pt idx="258" formatCode="0.00000">
                  <c:v>-5.2294447959866375E-4</c:v>
                </c:pt>
                <c:pt idx="259" formatCode="0.00000">
                  <c:v>1.47487863432616E-3</c:v>
                </c:pt>
                <c:pt idx="260" formatCode="0.00000">
                  <c:v>5.9623792913043872E-4</c:v>
                </c:pt>
                <c:pt idx="261" formatCode="0.00000">
                  <c:v>5.9623792913043872E-4</c:v>
                </c:pt>
                <c:pt idx="262" formatCode="0.00000">
                  <c:v>6.5623792761471123E-4</c:v>
                </c:pt>
                <c:pt idx="263" formatCode="0.00000">
                  <c:v>6.5623792761471123E-4</c:v>
                </c:pt>
                <c:pt idx="264" formatCode="0.00000">
                  <c:v>6.9623792660422623E-4</c:v>
                </c:pt>
                <c:pt idx="265" formatCode="0.00000">
                  <c:v>7.5623792508849874E-4</c:v>
                </c:pt>
                <c:pt idx="266" formatCode="0.00000">
                  <c:v>1.1981609495705925E-3</c:v>
                </c:pt>
                <c:pt idx="267" formatCode="0.00000">
                  <c:v>1.8517064527259208E-3</c:v>
                </c:pt>
                <c:pt idx="270" formatCode="0.00000">
                  <c:v>6.2722911388846114E-4</c:v>
                </c:pt>
                <c:pt idx="271" formatCode="0.00000">
                  <c:v>-9.8365529993316159E-4</c:v>
                </c:pt>
                <c:pt idx="272" formatCode="0.00000">
                  <c:v>-9.0365530195413157E-4</c:v>
                </c:pt>
                <c:pt idx="273" formatCode="0.00000">
                  <c:v>-6.8365530023584142E-4</c:v>
                </c:pt>
                <c:pt idx="274" formatCode="0.00000">
                  <c:v>-6.0365530225681141E-4</c:v>
                </c:pt>
                <c:pt idx="275" formatCode="0.00000">
                  <c:v>-4.8365529801230878E-4</c:v>
                </c:pt>
                <c:pt idx="276" formatCode="0.00000">
                  <c:v>-4.0365530003327876E-4</c:v>
                </c:pt>
                <c:pt idx="277" formatCode="0.00000">
                  <c:v>-9.1947923647239804E-4</c:v>
                </c:pt>
                <c:pt idx="279" formatCode="0.00000">
                  <c:v>-6.1443816957762465E-4</c:v>
                </c:pt>
                <c:pt idx="280" formatCode="0.00000">
                  <c:v>-2.7155196585226804E-4</c:v>
                </c:pt>
                <c:pt idx="282" formatCode="0.00000">
                  <c:v>-1.1531837881193496E-3</c:v>
                </c:pt>
                <c:pt idx="283" formatCode="0.00000">
                  <c:v>-1.1531837881193496E-3</c:v>
                </c:pt>
                <c:pt idx="284" formatCode="0.00000">
                  <c:v>-1.8620589471538551E-3</c:v>
                </c:pt>
                <c:pt idx="285" formatCode="0.00000">
                  <c:v>-1.4312066341517493E-3</c:v>
                </c:pt>
                <c:pt idx="286" formatCode="0.00000">
                  <c:v>-3.6557761850417592E-3</c:v>
                </c:pt>
                <c:pt idx="287" formatCode="0.00000">
                  <c:v>-6.1763466292177327E-3</c:v>
                </c:pt>
                <c:pt idx="288" formatCode="0.00000">
                  <c:v>-4.1463466332061216E-3</c:v>
                </c:pt>
                <c:pt idx="289" formatCode="0.00000">
                  <c:v>-3.0363466357812285E-3</c:v>
                </c:pt>
                <c:pt idx="290" formatCode="0.00000">
                  <c:v>-4.8060994886327535E-3</c:v>
                </c:pt>
                <c:pt idx="291" formatCode="0.00000">
                  <c:v>-3.6817490836256184E-3</c:v>
                </c:pt>
                <c:pt idx="292" formatCode="0.00000">
                  <c:v>-4.7906242398312315E-3</c:v>
                </c:pt>
                <c:pt idx="293" formatCode="0.00000">
                  <c:v>-2.3255070191225968E-3</c:v>
                </c:pt>
                <c:pt idx="294" formatCode="0.00000">
                  <c:v>-5.7343821754329838E-3</c:v>
                </c:pt>
                <c:pt idx="295" formatCode="0.00000">
                  <c:v>-6.5432573319412768E-3</c:v>
                </c:pt>
                <c:pt idx="296" formatCode="0.00000">
                  <c:v>-4.9648704880382866E-3</c:v>
                </c:pt>
                <c:pt idx="297" formatCode="0.00000">
                  <c:v>-5.8306817372795194E-3</c:v>
                </c:pt>
                <c:pt idx="298" formatCode="0.00000">
                  <c:v>-6.1195568923722021E-3</c:v>
                </c:pt>
                <c:pt idx="299" formatCode="0.00000">
                  <c:v>-5.739556894695852E-3</c:v>
                </c:pt>
                <c:pt idx="300" formatCode="0.00000">
                  <c:v>-5.5752064872649498E-3</c:v>
                </c:pt>
                <c:pt idx="301" formatCode="0.00000">
                  <c:v>-5.2407452094485052E-3</c:v>
                </c:pt>
                <c:pt idx="302" formatCode="0.00000">
                  <c:v>-8.4496203562594019E-3</c:v>
                </c:pt>
                <c:pt idx="303" formatCode="0.00000">
                  <c:v>-5.7561222638469189E-3</c:v>
                </c:pt>
                <c:pt idx="304" formatCode="0.00000">
                  <c:v>-9.7344971654820256E-3</c:v>
                </c:pt>
                <c:pt idx="305" formatCode="0.00000">
                  <c:v>-6.6515314319985919E-3</c:v>
                </c:pt>
                <c:pt idx="306" formatCode="0.00000">
                  <c:v>-8.4520511081791483E-3</c:v>
                </c:pt>
                <c:pt idx="307" formatCode="0.00000">
                  <c:v>-9.8609262640820816E-3</c:v>
                </c:pt>
                <c:pt idx="308" formatCode="0.00000">
                  <c:v>-9.3163134151836857E-3</c:v>
                </c:pt>
                <c:pt idx="309" formatCode="0.00000">
                  <c:v>-9.0524319020914845E-3</c:v>
                </c:pt>
                <c:pt idx="310" formatCode="0.00000">
                  <c:v>-1.0361307067796588E-2</c:v>
                </c:pt>
                <c:pt idx="311" formatCode="0.00000">
                  <c:v>-9.1760662689921446E-3</c:v>
                </c:pt>
                <c:pt idx="312" formatCode="0.00000">
                  <c:v>-1.0107438247359823E-2</c:v>
                </c:pt>
                <c:pt idx="313" formatCode="0.00000">
                  <c:v>-9.8849414207506925E-3</c:v>
                </c:pt>
                <c:pt idx="314" formatCode="0.00000">
                  <c:v>-9.4985631003510207E-3</c:v>
                </c:pt>
                <c:pt idx="315" formatCode="0.00000">
                  <c:v>-1.5660779550671577E-2</c:v>
                </c:pt>
                <c:pt idx="316" formatCode="0.00000">
                  <c:v>-1.5660779550671577E-2</c:v>
                </c:pt>
                <c:pt idx="317" formatCode="0.00000">
                  <c:v>-1.4753725838090759E-2</c:v>
                </c:pt>
                <c:pt idx="318" formatCode="0.00000">
                  <c:v>-2.228395247948356E-2</c:v>
                </c:pt>
                <c:pt idx="319" formatCode="0.00000">
                  <c:v>-2.1492827640031464E-2</c:v>
                </c:pt>
                <c:pt idx="320" formatCode="0.00000">
                  <c:v>-2.5685470813186839E-2</c:v>
                </c:pt>
                <c:pt idx="321" formatCode="0.00000">
                  <c:v>-2.2394345971406437E-2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85D-46ED-AA3F-4EF9DD1A3B13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0.5</c:v>
                </c:pt>
                <c:pt idx="2">
                  <c:v>3.5</c:v>
                </c:pt>
                <c:pt idx="3">
                  <c:v>4</c:v>
                </c:pt>
                <c:pt idx="4">
                  <c:v>53</c:v>
                </c:pt>
                <c:pt idx="5">
                  <c:v>56.5</c:v>
                </c:pt>
                <c:pt idx="6">
                  <c:v>310.5</c:v>
                </c:pt>
                <c:pt idx="7">
                  <c:v>320</c:v>
                </c:pt>
                <c:pt idx="8">
                  <c:v>320.5</c:v>
                </c:pt>
                <c:pt idx="9">
                  <c:v>326.5</c:v>
                </c:pt>
                <c:pt idx="10">
                  <c:v>457.5</c:v>
                </c:pt>
                <c:pt idx="11">
                  <c:v>477.5</c:v>
                </c:pt>
                <c:pt idx="12">
                  <c:v>940.5</c:v>
                </c:pt>
                <c:pt idx="13">
                  <c:v>950.5</c:v>
                </c:pt>
                <c:pt idx="14">
                  <c:v>973</c:v>
                </c:pt>
                <c:pt idx="15">
                  <c:v>976.5</c:v>
                </c:pt>
                <c:pt idx="16">
                  <c:v>980</c:v>
                </c:pt>
                <c:pt idx="17">
                  <c:v>1022.5</c:v>
                </c:pt>
                <c:pt idx="18">
                  <c:v>1029</c:v>
                </c:pt>
                <c:pt idx="19">
                  <c:v>1032</c:v>
                </c:pt>
                <c:pt idx="20">
                  <c:v>1048.5</c:v>
                </c:pt>
                <c:pt idx="21">
                  <c:v>1068</c:v>
                </c:pt>
                <c:pt idx="22">
                  <c:v>1071.5</c:v>
                </c:pt>
                <c:pt idx="23">
                  <c:v>1120.5</c:v>
                </c:pt>
                <c:pt idx="24">
                  <c:v>1182.5</c:v>
                </c:pt>
                <c:pt idx="25">
                  <c:v>1268.5</c:v>
                </c:pt>
                <c:pt idx="26">
                  <c:v>1301</c:v>
                </c:pt>
                <c:pt idx="27">
                  <c:v>1375.5</c:v>
                </c:pt>
                <c:pt idx="28">
                  <c:v>1395</c:v>
                </c:pt>
                <c:pt idx="29">
                  <c:v>1398.5</c:v>
                </c:pt>
                <c:pt idx="30">
                  <c:v>1445</c:v>
                </c:pt>
                <c:pt idx="31">
                  <c:v>1481</c:v>
                </c:pt>
                <c:pt idx="32">
                  <c:v>1562.5</c:v>
                </c:pt>
                <c:pt idx="33">
                  <c:v>1621.5</c:v>
                </c:pt>
                <c:pt idx="34">
                  <c:v>4762.5</c:v>
                </c:pt>
                <c:pt idx="35">
                  <c:v>5792.5</c:v>
                </c:pt>
                <c:pt idx="36">
                  <c:v>5831.5</c:v>
                </c:pt>
                <c:pt idx="37">
                  <c:v>5832</c:v>
                </c:pt>
                <c:pt idx="38">
                  <c:v>5871</c:v>
                </c:pt>
                <c:pt idx="39">
                  <c:v>5871.5</c:v>
                </c:pt>
                <c:pt idx="40">
                  <c:v>5900</c:v>
                </c:pt>
                <c:pt idx="41">
                  <c:v>5900.5</c:v>
                </c:pt>
                <c:pt idx="42">
                  <c:v>5901</c:v>
                </c:pt>
                <c:pt idx="43">
                  <c:v>5995.5</c:v>
                </c:pt>
                <c:pt idx="44">
                  <c:v>5996</c:v>
                </c:pt>
                <c:pt idx="45">
                  <c:v>6002.5</c:v>
                </c:pt>
                <c:pt idx="46">
                  <c:v>6019</c:v>
                </c:pt>
                <c:pt idx="47">
                  <c:v>6025.5</c:v>
                </c:pt>
                <c:pt idx="48">
                  <c:v>6047.5</c:v>
                </c:pt>
                <c:pt idx="49">
                  <c:v>6050.5</c:v>
                </c:pt>
                <c:pt idx="50">
                  <c:v>6070.5</c:v>
                </c:pt>
                <c:pt idx="51">
                  <c:v>6071</c:v>
                </c:pt>
                <c:pt idx="52">
                  <c:v>6071.5</c:v>
                </c:pt>
                <c:pt idx="53">
                  <c:v>6267</c:v>
                </c:pt>
                <c:pt idx="54">
                  <c:v>6267.5</c:v>
                </c:pt>
                <c:pt idx="55">
                  <c:v>6268</c:v>
                </c:pt>
                <c:pt idx="56">
                  <c:v>6835</c:v>
                </c:pt>
                <c:pt idx="57">
                  <c:v>6848</c:v>
                </c:pt>
                <c:pt idx="58">
                  <c:v>6848.5</c:v>
                </c:pt>
                <c:pt idx="59">
                  <c:v>6894</c:v>
                </c:pt>
                <c:pt idx="60">
                  <c:v>6894.5</c:v>
                </c:pt>
                <c:pt idx="61">
                  <c:v>7021.5</c:v>
                </c:pt>
                <c:pt idx="62">
                  <c:v>7022</c:v>
                </c:pt>
                <c:pt idx="63">
                  <c:v>7035</c:v>
                </c:pt>
                <c:pt idx="64">
                  <c:v>7035.5</c:v>
                </c:pt>
                <c:pt idx="65">
                  <c:v>7058</c:v>
                </c:pt>
                <c:pt idx="66">
                  <c:v>7229</c:v>
                </c:pt>
                <c:pt idx="67">
                  <c:v>7588.5</c:v>
                </c:pt>
                <c:pt idx="68">
                  <c:v>7598.5</c:v>
                </c:pt>
                <c:pt idx="69">
                  <c:v>7848.5</c:v>
                </c:pt>
                <c:pt idx="70">
                  <c:v>8107</c:v>
                </c:pt>
                <c:pt idx="71">
                  <c:v>8107.5</c:v>
                </c:pt>
                <c:pt idx="72">
                  <c:v>8114</c:v>
                </c:pt>
                <c:pt idx="73">
                  <c:v>8123.5</c:v>
                </c:pt>
                <c:pt idx="74">
                  <c:v>8130.5</c:v>
                </c:pt>
                <c:pt idx="75">
                  <c:v>8238</c:v>
                </c:pt>
                <c:pt idx="76">
                  <c:v>8365.5</c:v>
                </c:pt>
                <c:pt idx="77">
                  <c:v>8375</c:v>
                </c:pt>
                <c:pt idx="78">
                  <c:v>8375.5</c:v>
                </c:pt>
                <c:pt idx="79">
                  <c:v>8490</c:v>
                </c:pt>
                <c:pt idx="80">
                  <c:v>8490.5</c:v>
                </c:pt>
                <c:pt idx="81">
                  <c:v>8491</c:v>
                </c:pt>
                <c:pt idx="82">
                  <c:v>8644</c:v>
                </c:pt>
                <c:pt idx="83">
                  <c:v>8696.5</c:v>
                </c:pt>
                <c:pt idx="84">
                  <c:v>8723</c:v>
                </c:pt>
                <c:pt idx="85">
                  <c:v>8729.5</c:v>
                </c:pt>
                <c:pt idx="86">
                  <c:v>8729.5</c:v>
                </c:pt>
                <c:pt idx="87">
                  <c:v>8729.5</c:v>
                </c:pt>
                <c:pt idx="88">
                  <c:v>8732.5</c:v>
                </c:pt>
                <c:pt idx="89">
                  <c:v>8746</c:v>
                </c:pt>
                <c:pt idx="90">
                  <c:v>8765.5</c:v>
                </c:pt>
                <c:pt idx="91">
                  <c:v>8801.5</c:v>
                </c:pt>
                <c:pt idx="92">
                  <c:v>8808</c:v>
                </c:pt>
                <c:pt idx="93">
                  <c:v>8831</c:v>
                </c:pt>
                <c:pt idx="94">
                  <c:v>8841</c:v>
                </c:pt>
                <c:pt idx="95">
                  <c:v>9110.5</c:v>
                </c:pt>
                <c:pt idx="96">
                  <c:v>9159.5</c:v>
                </c:pt>
                <c:pt idx="97">
                  <c:v>9284</c:v>
                </c:pt>
                <c:pt idx="98">
                  <c:v>9294</c:v>
                </c:pt>
                <c:pt idx="99">
                  <c:v>9294</c:v>
                </c:pt>
                <c:pt idx="100">
                  <c:v>9294</c:v>
                </c:pt>
                <c:pt idx="101">
                  <c:v>9409</c:v>
                </c:pt>
                <c:pt idx="102">
                  <c:v>9536</c:v>
                </c:pt>
                <c:pt idx="103">
                  <c:v>9549</c:v>
                </c:pt>
                <c:pt idx="104">
                  <c:v>9824.5</c:v>
                </c:pt>
                <c:pt idx="105">
                  <c:v>9828</c:v>
                </c:pt>
                <c:pt idx="106">
                  <c:v>9860.5</c:v>
                </c:pt>
                <c:pt idx="107">
                  <c:v>9864</c:v>
                </c:pt>
                <c:pt idx="108">
                  <c:v>9864</c:v>
                </c:pt>
                <c:pt idx="109">
                  <c:v>9864</c:v>
                </c:pt>
                <c:pt idx="110">
                  <c:v>9864</c:v>
                </c:pt>
                <c:pt idx="111">
                  <c:v>9926</c:v>
                </c:pt>
                <c:pt idx="112">
                  <c:v>10113</c:v>
                </c:pt>
                <c:pt idx="113">
                  <c:v>10245</c:v>
                </c:pt>
                <c:pt idx="114">
                  <c:v>10487.5</c:v>
                </c:pt>
                <c:pt idx="115">
                  <c:v>10592.5</c:v>
                </c:pt>
                <c:pt idx="116">
                  <c:v>10595.5</c:v>
                </c:pt>
                <c:pt idx="117">
                  <c:v>10595.5</c:v>
                </c:pt>
                <c:pt idx="118">
                  <c:v>10755.5</c:v>
                </c:pt>
                <c:pt idx="119">
                  <c:v>10758.5</c:v>
                </c:pt>
                <c:pt idx="120">
                  <c:v>10923</c:v>
                </c:pt>
                <c:pt idx="121">
                  <c:v>11004.5</c:v>
                </c:pt>
                <c:pt idx="122">
                  <c:v>11005</c:v>
                </c:pt>
                <c:pt idx="123">
                  <c:v>11644.5</c:v>
                </c:pt>
                <c:pt idx="124">
                  <c:v>11707</c:v>
                </c:pt>
                <c:pt idx="125">
                  <c:v>11707</c:v>
                </c:pt>
                <c:pt idx="126">
                  <c:v>11710.5</c:v>
                </c:pt>
                <c:pt idx="127">
                  <c:v>11864</c:v>
                </c:pt>
                <c:pt idx="128">
                  <c:v>11880</c:v>
                </c:pt>
                <c:pt idx="129">
                  <c:v>11880.5</c:v>
                </c:pt>
                <c:pt idx="130">
                  <c:v>12112.5</c:v>
                </c:pt>
                <c:pt idx="131">
                  <c:v>12342</c:v>
                </c:pt>
                <c:pt idx="132">
                  <c:v>12457</c:v>
                </c:pt>
                <c:pt idx="133">
                  <c:v>12851</c:v>
                </c:pt>
                <c:pt idx="134">
                  <c:v>12978.5</c:v>
                </c:pt>
                <c:pt idx="135">
                  <c:v>13029.5</c:v>
                </c:pt>
                <c:pt idx="136">
                  <c:v>13029.5</c:v>
                </c:pt>
                <c:pt idx="137">
                  <c:v>13032.5</c:v>
                </c:pt>
                <c:pt idx="138">
                  <c:v>13032.5</c:v>
                </c:pt>
                <c:pt idx="139">
                  <c:v>13047.5</c:v>
                </c:pt>
                <c:pt idx="140">
                  <c:v>13141</c:v>
                </c:pt>
                <c:pt idx="141">
                  <c:v>13141</c:v>
                </c:pt>
                <c:pt idx="142">
                  <c:v>13141</c:v>
                </c:pt>
                <c:pt idx="143">
                  <c:v>13142.5</c:v>
                </c:pt>
                <c:pt idx="144">
                  <c:v>13143.5</c:v>
                </c:pt>
                <c:pt idx="145">
                  <c:v>13143.5</c:v>
                </c:pt>
                <c:pt idx="146">
                  <c:v>13144</c:v>
                </c:pt>
                <c:pt idx="147">
                  <c:v>13144</c:v>
                </c:pt>
                <c:pt idx="148">
                  <c:v>13146.5</c:v>
                </c:pt>
                <c:pt idx="149">
                  <c:v>13146.5</c:v>
                </c:pt>
                <c:pt idx="150">
                  <c:v>13146.5</c:v>
                </c:pt>
                <c:pt idx="151">
                  <c:v>13147</c:v>
                </c:pt>
                <c:pt idx="152">
                  <c:v>13147</c:v>
                </c:pt>
                <c:pt idx="153">
                  <c:v>13215.5</c:v>
                </c:pt>
                <c:pt idx="154">
                  <c:v>13215.5</c:v>
                </c:pt>
                <c:pt idx="155">
                  <c:v>13218.5</c:v>
                </c:pt>
                <c:pt idx="156">
                  <c:v>13218.5</c:v>
                </c:pt>
                <c:pt idx="157">
                  <c:v>13222</c:v>
                </c:pt>
                <c:pt idx="158">
                  <c:v>13222</c:v>
                </c:pt>
                <c:pt idx="159">
                  <c:v>13231.5</c:v>
                </c:pt>
                <c:pt idx="160">
                  <c:v>13235</c:v>
                </c:pt>
                <c:pt idx="161">
                  <c:v>13235</c:v>
                </c:pt>
                <c:pt idx="162">
                  <c:v>13241.5</c:v>
                </c:pt>
                <c:pt idx="163">
                  <c:v>13241.5</c:v>
                </c:pt>
                <c:pt idx="164">
                  <c:v>13286.5</c:v>
                </c:pt>
                <c:pt idx="165">
                  <c:v>13342.5</c:v>
                </c:pt>
                <c:pt idx="166">
                  <c:v>14758.5</c:v>
                </c:pt>
                <c:pt idx="167">
                  <c:v>15499.5</c:v>
                </c:pt>
                <c:pt idx="168">
                  <c:v>16428</c:v>
                </c:pt>
                <c:pt idx="169">
                  <c:v>16575.5</c:v>
                </c:pt>
                <c:pt idx="170">
                  <c:v>16628</c:v>
                </c:pt>
                <c:pt idx="171">
                  <c:v>16667</c:v>
                </c:pt>
                <c:pt idx="172">
                  <c:v>16687</c:v>
                </c:pt>
                <c:pt idx="173">
                  <c:v>16782</c:v>
                </c:pt>
                <c:pt idx="174">
                  <c:v>16820.5</c:v>
                </c:pt>
                <c:pt idx="175">
                  <c:v>17027</c:v>
                </c:pt>
                <c:pt idx="176">
                  <c:v>17142</c:v>
                </c:pt>
                <c:pt idx="177">
                  <c:v>17526.5</c:v>
                </c:pt>
                <c:pt idx="178">
                  <c:v>17948.5</c:v>
                </c:pt>
                <c:pt idx="179">
                  <c:v>18004.5</c:v>
                </c:pt>
                <c:pt idx="180">
                  <c:v>18053.5</c:v>
                </c:pt>
                <c:pt idx="181">
                  <c:v>18181.5</c:v>
                </c:pt>
                <c:pt idx="182">
                  <c:v>18224</c:v>
                </c:pt>
                <c:pt idx="183">
                  <c:v>18325.5</c:v>
                </c:pt>
                <c:pt idx="184">
                  <c:v>18968.5</c:v>
                </c:pt>
                <c:pt idx="185">
                  <c:v>18972</c:v>
                </c:pt>
                <c:pt idx="186">
                  <c:v>19051</c:v>
                </c:pt>
                <c:pt idx="187">
                  <c:v>19175</c:v>
                </c:pt>
                <c:pt idx="188">
                  <c:v>19551.5</c:v>
                </c:pt>
                <c:pt idx="189">
                  <c:v>19969</c:v>
                </c:pt>
                <c:pt idx="190">
                  <c:v>20561.5</c:v>
                </c:pt>
                <c:pt idx="191">
                  <c:v>21365</c:v>
                </c:pt>
                <c:pt idx="192">
                  <c:v>21492.5</c:v>
                </c:pt>
                <c:pt idx="193">
                  <c:v>22781.5</c:v>
                </c:pt>
                <c:pt idx="194">
                  <c:v>22850</c:v>
                </c:pt>
                <c:pt idx="195">
                  <c:v>23690</c:v>
                </c:pt>
                <c:pt idx="196">
                  <c:v>24423.5</c:v>
                </c:pt>
                <c:pt idx="197">
                  <c:v>25426.5</c:v>
                </c:pt>
                <c:pt idx="198">
                  <c:v>26126</c:v>
                </c:pt>
                <c:pt idx="199">
                  <c:v>27584.5</c:v>
                </c:pt>
                <c:pt idx="200">
                  <c:v>28762</c:v>
                </c:pt>
                <c:pt idx="201">
                  <c:v>29338</c:v>
                </c:pt>
                <c:pt idx="202">
                  <c:v>30843.5</c:v>
                </c:pt>
                <c:pt idx="203">
                  <c:v>31026.5</c:v>
                </c:pt>
                <c:pt idx="204">
                  <c:v>31919</c:v>
                </c:pt>
                <c:pt idx="205">
                  <c:v>33338.5</c:v>
                </c:pt>
                <c:pt idx="206">
                  <c:v>33612.5</c:v>
                </c:pt>
                <c:pt idx="207">
                  <c:v>33613</c:v>
                </c:pt>
                <c:pt idx="208">
                  <c:v>33616.5</c:v>
                </c:pt>
                <c:pt idx="209">
                  <c:v>33616.5</c:v>
                </c:pt>
                <c:pt idx="210">
                  <c:v>33617</c:v>
                </c:pt>
                <c:pt idx="211">
                  <c:v>33617</c:v>
                </c:pt>
                <c:pt idx="212">
                  <c:v>34516.5</c:v>
                </c:pt>
                <c:pt idx="213">
                  <c:v>35741.5</c:v>
                </c:pt>
                <c:pt idx="214">
                  <c:v>35741.5</c:v>
                </c:pt>
                <c:pt idx="215">
                  <c:v>35800.5</c:v>
                </c:pt>
                <c:pt idx="216">
                  <c:v>35868</c:v>
                </c:pt>
                <c:pt idx="217">
                  <c:v>35868.5</c:v>
                </c:pt>
                <c:pt idx="218">
                  <c:v>35898.5</c:v>
                </c:pt>
                <c:pt idx="219">
                  <c:v>35898.5</c:v>
                </c:pt>
                <c:pt idx="220">
                  <c:v>35947.5</c:v>
                </c:pt>
                <c:pt idx="221">
                  <c:v>35947.5</c:v>
                </c:pt>
                <c:pt idx="222">
                  <c:v>35947.5</c:v>
                </c:pt>
                <c:pt idx="223">
                  <c:v>35948</c:v>
                </c:pt>
                <c:pt idx="224">
                  <c:v>35948</c:v>
                </c:pt>
                <c:pt idx="225">
                  <c:v>35948</c:v>
                </c:pt>
                <c:pt idx="226">
                  <c:v>36082.5</c:v>
                </c:pt>
                <c:pt idx="227">
                  <c:v>36082.5</c:v>
                </c:pt>
                <c:pt idx="228">
                  <c:v>36082.5</c:v>
                </c:pt>
                <c:pt idx="229">
                  <c:v>36111.5</c:v>
                </c:pt>
                <c:pt idx="230">
                  <c:v>36141.5</c:v>
                </c:pt>
                <c:pt idx="231">
                  <c:v>36141.5</c:v>
                </c:pt>
                <c:pt idx="232">
                  <c:v>36141.5</c:v>
                </c:pt>
                <c:pt idx="233">
                  <c:v>36141.5</c:v>
                </c:pt>
                <c:pt idx="234">
                  <c:v>36709</c:v>
                </c:pt>
                <c:pt idx="235">
                  <c:v>36954.5</c:v>
                </c:pt>
                <c:pt idx="236">
                  <c:v>36954.5</c:v>
                </c:pt>
                <c:pt idx="237">
                  <c:v>36977.5</c:v>
                </c:pt>
                <c:pt idx="238">
                  <c:v>37153</c:v>
                </c:pt>
                <c:pt idx="239">
                  <c:v>37177.5</c:v>
                </c:pt>
                <c:pt idx="240">
                  <c:v>37268.5</c:v>
                </c:pt>
                <c:pt idx="241">
                  <c:v>37269</c:v>
                </c:pt>
                <c:pt idx="242">
                  <c:v>37285</c:v>
                </c:pt>
                <c:pt idx="243">
                  <c:v>37321</c:v>
                </c:pt>
                <c:pt idx="244">
                  <c:v>37321.5</c:v>
                </c:pt>
                <c:pt idx="245">
                  <c:v>37987.5</c:v>
                </c:pt>
                <c:pt idx="246">
                  <c:v>38234.5</c:v>
                </c:pt>
                <c:pt idx="247">
                  <c:v>38439</c:v>
                </c:pt>
                <c:pt idx="248">
                  <c:v>38452.5</c:v>
                </c:pt>
                <c:pt idx="249">
                  <c:v>38465.5</c:v>
                </c:pt>
                <c:pt idx="250">
                  <c:v>39233</c:v>
                </c:pt>
                <c:pt idx="251">
                  <c:v>39246</c:v>
                </c:pt>
                <c:pt idx="252">
                  <c:v>39482</c:v>
                </c:pt>
                <c:pt idx="253">
                  <c:v>39502</c:v>
                </c:pt>
                <c:pt idx="254">
                  <c:v>39508</c:v>
                </c:pt>
                <c:pt idx="255">
                  <c:v>39613</c:v>
                </c:pt>
                <c:pt idx="256">
                  <c:v>40839</c:v>
                </c:pt>
                <c:pt idx="257">
                  <c:v>41973</c:v>
                </c:pt>
                <c:pt idx="258">
                  <c:v>41973.5</c:v>
                </c:pt>
                <c:pt idx="259">
                  <c:v>42137</c:v>
                </c:pt>
                <c:pt idx="260">
                  <c:v>42186.5</c:v>
                </c:pt>
                <c:pt idx="261">
                  <c:v>42186.5</c:v>
                </c:pt>
                <c:pt idx="262">
                  <c:v>42186.5</c:v>
                </c:pt>
                <c:pt idx="263">
                  <c:v>42186.5</c:v>
                </c:pt>
                <c:pt idx="264">
                  <c:v>42186.5</c:v>
                </c:pt>
                <c:pt idx="265">
                  <c:v>42186.5</c:v>
                </c:pt>
                <c:pt idx="266">
                  <c:v>42823</c:v>
                </c:pt>
                <c:pt idx="267">
                  <c:v>43073.5</c:v>
                </c:pt>
                <c:pt idx="268">
                  <c:v>43211.5</c:v>
                </c:pt>
                <c:pt idx="269">
                  <c:v>43212</c:v>
                </c:pt>
                <c:pt idx="270">
                  <c:v>43396</c:v>
                </c:pt>
                <c:pt idx="271">
                  <c:v>44213.5</c:v>
                </c:pt>
                <c:pt idx="272">
                  <c:v>44213.5</c:v>
                </c:pt>
                <c:pt idx="273">
                  <c:v>44213.5</c:v>
                </c:pt>
                <c:pt idx="274">
                  <c:v>44213.5</c:v>
                </c:pt>
                <c:pt idx="275">
                  <c:v>44213.5</c:v>
                </c:pt>
                <c:pt idx="276">
                  <c:v>44213.5</c:v>
                </c:pt>
                <c:pt idx="277">
                  <c:v>44446.5</c:v>
                </c:pt>
                <c:pt idx="278">
                  <c:v>44590</c:v>
                </c:pt>
                <c:pt idx="279">
                  <c:v>44711</c:v>
                </c:pt>
                <c:pt idx="280">
                  <c:v>45463.5</c:v>
                </c:pt>
                <c:pt idx="281">
                  <c:v>45484.5</c:v>
                </c:pt>
                <c:pt idx="282">
                  <c:v>45485</c:v>
                </c:pt>
                <c:pt idx="283">
                  <c:v>45485.5</c:v>
                </c:pt>
                <c:pt idx="284">
                  <c:v>45557</c:v>
                </c:pt>
                <c:pt idx="285">
                  <c:v>45583</c:v>
                </c:pt>
                <c:pt idx="286">
                  <c:v>46564</c:v>
                </c:pt>
                <c:pt idx="287">
                  <c:v>46786</c:v>
                </c:pt>
                <c:pt idx="288">
                  <c:v>46786</c:v>
                </c:pt>
                <c:pt idx="289">
                  <c:v>46786</c:v>
                </c:pt>
                <c:pt idx="290">
                  <c:v>46795</c:v>
                </c:pt>
                <c:pt idx="291">
                  <c:v>46872.5</c:v>
                </c:pt>
                <c:pt idx="292">
                  <c:v>46873</c:v>
                </c:pt>
                <c:pt idx="293">
                  <c:v>46897.5</c:v>
                </c:pt>
                <c:pt idx="294">
                  <c:v>46898</c:v>
                </c:pt>
                <c:pt idx="295">
                  <c:v>46898.5</c:v>
                </c:pt>
                <c:pt idx="296">
                  <c:v>47649</c:v>
                </c:pt>
                <c:pt idx="297">
                  <c:v>47842</c:v>
                </c:pt>
                <c:pt idx="298">
                  <c:v>47842.5</c:v>
                </c:pt>
                <c:pt idx="299">
                  <c:v>47842.5</c:v>
                </c:pt>
                <c:pt idx="300">
                  <c:v>47920</c:v>
                </c:pt>
                <c:pt idx="301">
                  <c:v>48042</c:v>
                </c:pt>
                <c:pt idx="302">
                  <c:v>48042.5</c:v>
                </c:pt>
                <c:pt idx="303">
                  <c:v>48048.5</c:v>
                </c:pt>
                <c:pt idx="304">
                  <c:v>48836</c:v>
                </c:pt>
                <c:pt idx="305">
                  <c:v>48944</c:v>
                </c:pt>
                <c:pt idx="306">
                  <c:v>49006</c:v>
                </c:pt>
                <c:pt idx="307">
                  <c:v>49006.5</c:v>
                </c:pt>
                <c:pt idx="308">
                  <c:v>50226.5</c:v>
                </c:pt>
                <c:pt idx="309">
                  <c:v>50206</c:v>
                </c:pt>
                <c:pt idx="310">
                  <c:v>50206.5</c:v>
                </c:pt>
                <c:pt idx="311">
                  <c:v>50235.5</c:v>
                </c:pt>
                <c:pt idx="312">
                  <c:v>50226</c:v>
                </c:pt>
                <c:pt idx="313">
                  <c:v>50236</c:v>
                </c:pt>
                <c:pt idx="314">
                  <c:v>50225.5</c:v>
                </c:pt>
                <c:pt idx="315">
                  <c:v>53665</c:v>
                </c:pt>
                <c:pt idx="316">
                  <c:v>53665</c:v>
                </c:pt>
                <c:pt idx="317">
                  <c:v>52708</c:v>
                </c:pt>
                <c:pt idx="318">
                  <c:v>56179.5</c:v>
                </c:pt>
                <c:pt idx="319">
                  <c:v>56180</c:v>
                </c:pt>
                <c:pt idx="320">
                  <c:v>57419</c:v>
                </c:pt>
                <c:pt idx="321">
                  <c:v>57419.5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  <c:pt idx="218" formatCode="0.00000">
                  <c:v>7.510233306675218E-3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85D-46ED-AA3F-4EF9DD1A3B1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0.5</c:v>
                </c:pt>
                <c:pt idx="2">
                  <c:v>3.5</c:v>
                </c:pt>
                <c:pt idx="3">
                  <c:v>4</c:v>
                </c:pt>
                <c:pt idx="4">
                  <c:v>53</c:v>
                </c:pt>
                <c:pt idx="5">
                  <c:v>56.5</c:v>
                </c:pt>
                <c:pt idx="6">
                  <c:v>310.5</c:v>
                </c:pt>
                <c:pt idx="7">
                  <c:v>320</c:v>
                </c:pt>
                <c:pt idx="8">
                  <c:v>320.5</c:v>
                </c:pt>
                <c:pt idx="9">
                  <c:v>326.5</c:v>
                </c:pt>
                <c:pt idx="10">
                  <c:v>457.5</c:v>
                </c:pt>
                <c:pt idx="11">
                  <c:v>477.5</c:v>
                </c:pt>
                <c:pt idx="12">
                  <c:v>940.5</c:v>
                </c:pt>
                <c:pt idx="13">
                  <c:v>950.5</c:v>
                </c:pt>
                <c:pt idx="14">
                  <c:v>973</c:v>
                </c:pt>
                <c:pt idx="15">
                  <c:v>976.5</c:v>
                </c:pt>
                <c:pt idx="16">
                  <c:v>980</c:v>
                </c:pt>
                <c:pt idx="17">
                  <c:v>1022.5</c:v>
                </c:pt>
                <c:pt idx="18">
                  <c:v>1029</c:v>
                </c:pt>
                <c:pt idx="19">
                  <c:v>1032</c:v>
                </c:pt>
                <c:pt idx="20">
                  <c:v>1048.5</c:v>
                </c:pt>
                <c:pt idx="21">
                  <c:v>1068</c:v>
                </c:pt>
                <c:pt idx="22">
                  <c:v>1071.5</c:v>
                </c:pt>
                <c:pt idx="23">
                  <c:v>1120.5</c:v>
                </c:pt>
                <c:pt idx="24">
                  <c:v>1182.5</c:v>
                </c:pt>
                <c:pt idx="25">
                  <c:v>1268.5</c:v>
                </c:pt>
                <c:pt idx="26">
                  <c:v>1301</c:v>
                </c:pt>
                <c:pt idx="27">
                  <c:v>1375.5</c:v>
                </c:pt>
                <c:pt idx="28">
                  <c:v>1395</c:v>
                </c:pt>
                <c:pt idx="29">
                  <c:v>1398.5</c:v>
                </c:pt>
                <c:pt idx="30">
                  <c:v>1445</c:v>
                </c:pt>
                <c:pt idx="31">
                  <c:v>1481</c:v>
                </c:pt>
                <c:pt idx="32">
                  <c:v>1562.5</c:v>
                </c:pt>
                <c:pt idx="33">
                  <c:v>1621.5</c:v>
                </c:pt>
                <c:pt idx="34">
                  <c:v>4762.5</c:v>
                </c:pt>
                <c:pt idx="35">
                  <c:v>5792.5</c:v>
                </c:pt>
                <c:pt idx="36">
                  <c:v>5831.5</c:v>
                </c:pt>
                <c:pt idx="37">
                  <c:v>5832</c:v>
                </c:pt>
                <c:pt idx="38">
                  <c:v>5871</c:v>
                </c:pt>
                <c:pt idx="39">
                  <c:v>5871.5</c:v>
                </c:pt>
                <c:pt idx="40">
                  <c:v>5900</c:v>
                </c:pt>
                <c:pt idx="41">
                  <c:v>5900.5</c:v>
                </c:pt>
                <c:pt idx="42">
                  <c:v>5901</c:v>
                </c:pt>
                <c:pt idx="43">
                  <c:v>5995.5</c:v>
                </c:pt>
                <c:pt idx="44">
                  <c:v>5996</c:v>
                </c:pt>
                <c:pt idx="45">
                  <c:v>6002.5</c:v>
                </c:pt>
                <c:pt idx="46">
                  <c:v>6019</c:v>
                </c:pt>
                <c:pt idx="47">
                  <c:v>6025.5</c:v>
                </c:pt>
                <c:pt idx="48">
                  <c:v>6047.5</c:v>
                </c:pt>
                <c:pt idx="49">
                  <c:v>6050.5</c:v>
                </c:pt>
                <c:pt idx="50">
                  <c:v>6070.5</c:v>
                </c:pt>
                <c:pt idx="51">
                  <c:v>6071</c:v>
                </c:pt>
                <c:pt idx="52">
                  <c:v>6071.5</c:v>
                </c:pt>
                <c:pt idx="53">
                  <c:v>6267</c:v>
                </c:pt>
                <c:pt idx="54">
                  <c:v>6267.5</c:v>
                </c:pt>
                <c:pt idx="55">
                  <c:v>6268</c:v>
                </c:pt>
                <c:pt idx="56">
                  <c:v>6835</c:v>
                </c:pt>
                <c:pt idx="57">
                  <c:v>6848</c:v>
                </c:pt>
                <c:pt idx="58">
                  <c:v>6848.5</c:v>
                </c:pt>
                <c:pt idx="59">
                  <c:v>6894</c:v>
                </c:pt>
                <c:pt idx="60">
                  <c:v>6894.5</c:v>
                </c:pt>
                <c:pt idx="61">
                  <c:v>7021.5</c:v>
                </c:pt>
                <c:pt idx="62">
                  <c:v>7022</c:v>
                </c:pt>
                <c:pt idx="63">
                  <c:v>7035</c:v>
                </c:pt>
                <c:pt idx="64">
                  <c:v>7035.5</c:v>
                </c:pt>
                <c:pt idx="65">
                  <c:v>7058</c:v>
                </c:pt>
                <c:pt idx="66">
                  <c:v>7229</c:v>
                </c:pt>
                <c:pt idx="67">
                  <c:v>7588.5</c:v>
                </c:pt>
                <c:pt idx="68">
                  <c:v>7598.5</c:v>
                </c:pt>
                <c:pt idx="69">
                  <c:v>7848.5</c:v>
                </c:pt>
                <c:pt idx="70">
                  <c:v>8107</c:v>
                </c:pt>
                <c:pt idx="71">
                  <c:v>8107.5</c:v>
                </c:pt>
                <c:pt idx="72">
                  <c:v>8114</c:v>
                </c:pt>
                <c:pt idx="73">
                  <c:v>8123.5</c:v>
                </c:pt>
                <c:pt idx="74">
                  <c:v>8130.5</c:v>
                </c:pt>
                <c:pt idx="75">
                  <c:v>8238</c:v>
                </c:pt>
                <c:pt idx="76">
                  <c:v>8365.5</c:v>
                </c:pt>
                <c:pt idx="77">
                  <c:v>8375</c:v>
                </c:pt>
                <c:pt idx="78">
                  <c:v>8375.5</c:v>
                </c:pt>
                <c:pt idx="79">
                  <c:v>8490</c:v>
                </c:pt>
                <c:pt idx="80">
                  <c:v>8490.5</c:v>
                </c:pt>
                <c:pt idx="81">
                  <c:v>8491</c:v>
                </c:pt>
                <c:pt idx="82">
                  <c:v>8644</c:v>
                </c:pt>
                <c:pt idx="83">
                  <c:v>8696.5</c:v>
                </c:pt>
                <c:pt idx="84">
                  <c:v>8723</c:v>
                </c:pt>
                <c:pt idx="85">
                  <c:v>8729.5</c:v>
                </c:pt>
                <c:pt idx="86">
                  <c:v>8729.5</c:v>
                </c:pt>
                <c:pt idx="87">
                  <c:v>8729.5</c:v>
                </c:pt>
                <c:pt idx="88">
                  <c:v>8732.5</c:v>
                </c:pt>
                <c:pt idx="89">
                  <c:v>8746</c:v>
                </c:pt>
                <c:pt idx="90">
                  <c:v>8765.5</c:v>
                </c:pt>
                <c:pt idx="91">
                  <c:v>8801.5</c:v>
                </c:pt>
                <c:pt idx="92">
                  <c:v>8808</c:v>
                </c:pt>
                <c:pt idx="93">
                  <c:v>8831</c:v>
                </c:pt>
                <c:pt idx="94">
                  <c:v>8841</c:v>
                </c:pt>
                <c:pt idx="95">
                  <c:v>9110.5</c:v>
                </c:pt>
                <c:pt idx="96">
                  <c:v>9159.5</c:v>
                </c:pt>
                <c:pt idx="97">
                  <c:v>9284</c:v>
                </c:pt>
                <c:pt idx="98">
                  <c:v>9294</c:v>
                </c:pt>
                <c:pt idx="99">
                  <c:v>9294</c:v>
                </c:pt>
                <c:pt idx="100">
                  <c:v>9294</c:v>
                </c:pt>
                <c:pt idx="101">
                  <c:v>9409</c:v>
                </c:pt>
                <c:pt idx="102">
                  <c:v>9536</c:v>
                </c:pt>
                <c:pt idx="103">
                  <c:v>9549</c:v>
                </c:pt>
                <c:pt idx="104">
                  <c:v>9824.5</c:v>
                </c:pt>
                <c:pt idx="105">
                  <c:v>9828</c:v>
                </c:pt>
                <c:pt idx="106">
                  <c:v>9860.5</c:v>
                </c:pt>
                <c:pt idx="107">
                  <c:v>9864</c:v>
                </c:pt>
                <c:pt idx="108">
                  <c:v>9864</c:v>
                </c:pt>
                <c:pt idx="109">
                  <c:v>9864</c:v>
                </c:pt>
                <c:pt idx="110">
                  <c:v>9864</c:v>
                </c:pt>
                <c:pt idx="111">
                  <c:v>9926</c:v>
                </c:pt>
                <c:pt idx="112">
                  <c:v>10113</c:v>
                </c:pt>
                <c:pt idx="113">
                  <c:v>10245</c:v>
                </c:pt>
                <c:pt idx="114">
                  <c:v>10487.5</c:v>
                </c:pt>
                <c:pt idx="115">
                  <c:v>10592.5</c:v>
                </c:pt>
                <c:pt idx="116">
                  <c:v>10595.5</c:v>
                </c:pt>
                <c:pt idx="117">
                  <c:v>10595.5</c:v>
                </c:pt>
                <c:pt idx="118">
                  <c:v>10755.5</c:v>
                </c:pt>
                <c:pt idx="119">
                  <c:v>10758.5</c:v>
                </c:pt>
                <c:pt idx="120">
                  <c:v>10923</c:v>
                </c:pt>
                <c:pt idx="121">
                  <c:v>11004.5</c:v>
                </c:pt>
                <c:pt idx="122">
                  <c:v>11005</c:v>
                </c:pt>
                <c:pt idx="123">
                  <c:v>11644.5</c:v>
                </c:pt>
                <c:pt idx="124">
                  <c:v>11707</c:v>
                </c:pt>
                <c:pt idx="125">
                  <c:v>11707</c:v>
                </c:pt>
                <c:pt idx="126">
                  <c:v>11710.5</c:v>
                </c:pt>
                <c:pt idx="127">
                  <c:v>11864</c:v>
                </c:pt>
                <c:pt idx="128">
                  <c:v>11880</c:v>
                </c:pt>
                <c:pt idx="129">
                  <c:v>11880.5</c:v>
                </c:pt>
                <c:pt idx="130">
                  <c:v>12112.5</c:v>
                </c:pt>
                <c:pt idx="131">
                  <c:v>12342</c:v>
                </c:pt>
                <c:pt idx="132">
                  <c:v>12457</c:v>
                </c:pt>
                <c:pt idx="133">
                  <c:v>12851</c:v>
                </c:pt>
                <c:pt idx="134">
                  <c:v>12978.5</c:v>
                </c:pt>
                <c:pt idx="135">
                  <c:v>13029.5</c:v>
                </c:pt>
                <c:pt idx="136">
                  <c:v>13029.5</c:v>
                </c:pt>
                <c:pt idx="137">
                  <c:v>13032.5</c:v>
                </c:pt>
                <c:pt idx="138">
                  <c:v>13032.5</c:v>
                </c:pt>
                <c:pt idx="139">
                  <c:v>13047.5</c:v>
                </c:pt>
                <c:pt idx="140">
                  <c:v>13141</c:v>
                </c:pt>
                <c:pt idx="141">
                  <c:v>13141</c:v>
                </c:pt>
                <c:pt idx="142">
                  <c:v>13141</c:v>
                </c:pt>
                <c:pt idx="143">
                  <c:v>13142.5</c:v>
                </c:pt>
                <c:pt idx="144">
                  <c:v>13143.5</c:v>
                </c:pt>
                <c:pt idx="145">
                  <c:v>13143.5</c:v>
                </c:pt>
                <c:pt idx="146">
                  <c:v>13144</c:v>
                </c:pt>
                <c:pt idx="147">
                  <c:v>13144</c:v>
                </c:pt>
                <c:pt idx="148">
                  <c:v>13146.5</c:v>
                </c:pt>
                <c:pt idx="149">
                  <c:v>13146.5</c:v>
                </c:pt>
                <c:pt idx="150">
                  <c:v>13146.5</c:v>
                </c:pt>
                <c:pt idx="151">
                  <c:v>13147</c:v>
                </c:pt>
                <c:pt idx="152">
                  <c:v>13147</c:v>
                </c:pt>
                <c:pt idx="153">
                  <c:v>13215.5</c:v>
                </c:pt>
                <c:pt idx="154">
                  <c:v>13215.5</c:v>
                </c:pt>
                <c:pt idx="155">
                  <c:v>13218.5</c:v>
                </c:pt>
                <c:pt idx="156">
                  <c:v>13218.5</c:v>
                </c:pt>
                <c:pt idx="157">
                  <c:v>13222</c:v>
                </c:pt>
                <c:pt idx="158">
                  <c:v>13222</c:v>
                </c:pt>
                <c:pt idx="159">
                  <c:v>13231.5</c:v>
                </c:pt>
                <c:pt idx="160">
                  <c:v>13235</c:v>
                </c:pt>
                <c:pt idx="161">
                  <c:v>13235</c:v>
                </c:pt>
                <c:pt idx="162">
                  <c:v>13241.5</c:v>
                </c:pt>
                <c:pt idx="163">
                  <c:v>13241.5</c:v>
                </c:pt>
                <c:pt idx="164">
                  <c:v>13286.5</c:v>
                </c:pt>
                <c:pt idx="165">
                  <c:v>13342.5</c:v>
                </c:pt>
                <c:pt idx="166">
                  <c:v>14758.5</c:v>
                </c:pt>
                <c:pt idx="167">
                  <c:v>15499.5</c:v>
                </c:pt>
                <c:pt idx="168">
                  <c:v>16428</c:v>
                </c:pt>
                <c:pt idx="169">
                  <c:v>16575.5</c:v>
                </c:pt>
                <c:pt idx="170">
                  <c:v>16628</c:v>
                </c:pt>
                <c:pt idx="171">
                  <c:v>16667</c:v>
                </c:pt>
                <c:pt idx="172">
                  <c:v>16687</c:v>
                </c:pt>
                <c:pt idx="173">
                  <c:v>16782</c:v>
                </c:pt>
                <c:pt idx="174">
                  <c:v>16820.5</c:v>
                </c:pt>
                <c:pt idx="175">
                  <c:v>17027</c:v>
                </c:pt>
                <c:pt idx="176">
                  <c:v>17142</c:v>
                </c:pt>
                <c:pt idx="177">
                  <c:v>17526.5</c:v>
                </c:pt>
                <c:pt idx="178">
                  <c:v>17948.5</c:v>
                </c:pt>
                <c:pt idx="179">
                  <c:v>18004.5</c:v>
                </c:pt>
                <c:pt idx="180">
                  <c:v>18053.5</c:v>
                </c:pt>
                <c:pt idx="181">
                  <c:v>18181.5</c:v>
                </c:pt>
                <c:pt idx="182">
                  <c:v>18224</c:v>
                </c:pt>
                <c:pt idx="183">
                  <c:v>18325.5</c:v>
                </c:pt>
                <c:pt idx="184">
                  <c:v>18968.5</c:v>
                </c:pt>
                <c:pt idx="185">
                  <c:v>18972</c:v>
                </c:pt>
                <c:pt idx="186">
                  <c:v>19051</c:v>
                </c:pt>
                <c:pt idx="187">
                  <c:v>19175</c:v>
                </c:pt>
                <c:pt idx="188">
                  <c:v>19551.5</c:v>
                </c:pt>
                <c:pt idx="189">
                  <c:v>19969</c:v>
                </c:pt>
                <c:pt idx="190">
                  <c:v>20561.5</c:v>
                </c:pt>
                <c:pt idx="191">
                  <c:v>21365</c:v>
                </c:pt>
                <c:pt idx="192">
                  <c:v>21492.5</c:v>
                </c:pt>
                <c:pt idx="193">
                  <c:v>22781.5</c:v>
                </c:pt>
                <c:pt idx="194">
                  <c:v>22850</c:v>
                </c:pt>
                <c:pt idx="195">
                  <c:v>23690</c:v>
                </c:pt>
                <c:pt idx="196">
                  <c:v>24423.5</c:v>
                </c:pt>
                <c:pt idx="197">
                  <c:v>25426.5</c:v>
                </c:pt>
                <c:pt idx="198">
                  <c:v>26126</c:v>
                </c:pt>
                <c:pt idx="199">
                  <c:v>27584.5</c:v>
                </c:pt>
                <c:pt idx="200">
                  <c:v>28762</c:v>
                </c:pt>
                <c:pt idx="201">
                  <c:v>29338</c:v>
                </c:pt>
                <c:pt idx="202">
                  <c:v>30843.5</c:v>
                </c:pt>
                <c:pt idx="203">
                  <c:v>31026.5</c:v>
                </c:pt>
                <c:pt idx="204">
                  <c:v>31919</c:v>
                </c:pt>
                <c:pt idx="205">
                  <c:v>33338.5</c:v>
                </c:pt>
                <c:pt idx="206">
                  <c:v>33612.5</c:v>
                </c:pt>
                <c:pt idx="207">
                  <c:v>33613</c:v>
                </c:pt>
                <c:pt idx="208">
                  <c:v>33616.5</c:v>
                </c:pt>
                <c:pt idx="209">
                  <c:v>33616.5</c:v>
                </c:pt>
                <c:pt idx="210">
                  <c:v>33617</c:v>
                </c:pt>
                <c:pt idx="211">
                  <c:v>33617</c:v>
                </c:pt>
                <c:pt idx="212">
                  <c:v>34516.5</c:v>
                </c:pt>
                <c:pt idx="213">
                  <c:v>35741.5</c:v>
                </c:pt>
                <c:pt idx="214">
                  <c:v>35741.5</c:v>
                </c:pt>
                <c:pt idx="215">
                  <c:v>35800.5</c:v>
                </c:pt>
                <c:pt idx="216">
                  <c:v>35868</c:v>
                </c:pt>
                <c:pt idx="217">
                  <c:v>35868.5</c:v>
                </c:pt>
                <c:pt idx="218">
                  <c:v>35898.5</c:v>
                </c:pt>
                <c:pt idx="219">
                  <c:v>35898.5</c:v>
                </c:pt>
                <c:pt idx="220">
                  <c:v>35947.5</c:v>
                </c:pt>
                <c:pt idx="221">
                  <c:v>35947.5</c:v>
                </c:pt>
                <c:pt idx="222">
                  <c:v>35947.5</c:v>
                </c:pt>
                <c:pt idx="223">
                  <c:v>35948</c:v>
                </c:pt>
                <c:pt idx="224">
                  <c:v>35948</c:v>
                </c:pt>
                <c:pt idx="225">
                  <c:v>35948</c:v>
                </c:pt>
                <c:pt idx="226">
                  <c:v>36082.5</c:v>
                </c:pt>
                <c:pt idx="227">
                  <c:v>36082.5</c:v>
                </c:pt>
                <c:pt idx="228">
                  <c:v>36082.5</c:v>
                </c:pt>
                <c:pt idx="229">
                  <c:v>36111.5</c:v>
                </c:pt>
                <c:pt idx="230">
                  <c:v>36141.5</c:v>
                </c:pt>
                <c:pt idx="231">
                  <c:v>36141.5</c:v>
                </c:pt>
                <c:pt idx="232">
                  <c:v>36141.5</c:v>
                </c:pt>
                <c:pt idx="233">
                  <c:v>36141.5</c:v>
                </c:pt>
                <c:pt idx="234">
                  <c:v>36709</c:v>
                </c:pt>
                <c:pt idx="235">
                  <c:v>36954.5</c:v>
                </c:pt>
                <c:pt idx="236">
                  <c:v>36954.5</c:v>
                </c:pt>
                <c:pt idx="237">
                  <c:v>36977.5</c:v>
                </c:pt>
                <c:pt idx="238">
                  <c:v>37153</c:v>
                </c:pt>
                <c:pt idx="239">
                  <c:v>37177.5</c:v>
                </c:pt>
                <c:pt idx="240">
                  <c:v>37268.5</c:v>
                </c:pt>
                <c:pt idx="241">
                  <c:v>37269</c:v>
                </c:pt>
                <c:pt idx="242">
                  <c:v>37285</c:v>
                </c:pt>
                <c:pt idx="243">
                  <c:v>37321</c:v>
                </c:pt>
                <c:pt idx="244">
                  <c:v>37321.5</c:v>
                </c:pt>
                <c:pt idx="245">
                  <c:v>37987.5</c:v>
                </c:pt>
                <c:pt idx="246">
                  <c:v>38234.5</c:v>
                </c:pt>
                <c:pt idx="247">
                  <c:v>38439</c:v>
                </c:pt>
                <c:pt idx="248">
                  <c:v>38452.5</c:v>
                </c:pt>
                <c:pt idx="249">
                  <c:v>38465.5</c:v>
                </c:pt>
                <c:pt idx="250">
                  <c:v>39233</c:v>
                </c:pt>
                <c:pt idx="251">
                  <c:v>39246</c:v>
                </c:pt>
                <c:pt idx="252">
                  <c:v>39482</c:v>
                </c:pt>
                <c:pt idx="253">
                  <c:v>39502</c:v>
                </c:pt>
                <c:pt idx="254">
                  <c:v>39508</c:v>
                </c:pt>
                <c:pt idx="255">
                  <c:v>39613</c:v>
                </c:pt>
                <c:pt idx="256">
                  <c:v>40839</c:v>
                </c:pt>
                <c:pt idx="257">
                  <c:v>41973</c:v>
                </c:pt>
                <c:pt idx="258">
                  <c:v>41973.5</c:v>
                </c:pt>
                <c:pt idx="259">
                  <c:v>42137</c:v>
                </c:pt>
                <c:pt idx="260">
                  <c:v>42186.5</c:v>
                </c:pt>
                <c:pt idx="261">
                  <c:v>42186.5</c:v>
                </c:pt>
                <c:pt idx="262">
                  <c:v>42186.5</c:v>
                </c:pt>
                <c:pt idx="263">
                  <c:v>42186.5</c:v>
                </c:pt>
                <c:pt idx="264">
                  <c:v>42186.5</c:v>
                </c:pt>
                <c:pt idx="265">
                  <c:v>42186.5</c:v>
                </c:pt>
                <c:pt idx="266">
                  <c:v>42823</c:v>
                </c:pt>
                <c:pt idx="267">
                  <c:v>43073.5</c:v>
                </c:pt>
                <c:pt idx="268">
                  <c:v>43211.5</c:v>
                </c:pt>
                <c:pt idx="269">
                  <c:v>43212</c:v>
                </c:pt>
                <c:pt idx="270">
                  <c:v>43396</c:v>
                </c:pt>
                <c:pt idx="271">
                  <c:v>44213.5</c:v>
                </c:pt>
                <c:pt idx="272">
                  <c:v>44213.5</c:v>
                </c:pt>
                <c:pt idx="273">
                  <c:v>44213.5</c:v>
                </c:pt>
                <c:pt idx="274">
                  <c:v>44213.5</c:v>
                </c:pt>
                <c:pt idx="275">
                  <c:v>44213.5</c:v>
                </c:pt>
                <c:pt idx="276">
                  <c:v>44213.5</c:v>
                </c:pt>
                <c:pt idx="277">
                  <c:v>44446.5</c:v>
                </c:pt>
                <c:pt idx="278">
                  <c:v>44590</c:v>
                </c:pt>
                <c:pt idx="279">
                  <c:v>44711</c:v>
                </c:pt>
                <c:pt idx="280">
                  <c:v>45463.5</c:v>
                </c:pt>
                <c:pt idx="281">
                  <c:v>45484.5</c:v>
                </c:pt>
                <c:pt idx="282">
                  <c:v>45485</c:v>
                </c:pt>
                <c:pt idx="283">
                  <c:v>45485.5</c:v>
                </c:pt>
                <c:pt idx="284">
                  <c:v>45557</c:v>
                </c:pt>
                <c:pt idx="285">
                  <c:v>45583</c:v>
                </c:pt>
                <c:pt idx="286">
                  <c:v>46564</c:v>
                </c:pt>
                <c:pt idx="287">
                  <c:v>46786</c:v>
                </c:pt>
                <c:pt idx="288">
                  <c:v>46786</c:v>
                </c:pt>
                <c:pt idx="289">
                  <c:v>46786</c:v>
                </c:pt>
                <c:pt idx="290">
                  <c:v>46795</c:v>
                </c:pt>
                <c:pt idx="291">
                  <c:v>46872.5</c:v>
                </c:pt>
                <c:pt idx="292">
                  <c:v>46873</c:v>
                </c:pt>
                <c:pt idx="293">
                  <c:v>46897.5</c:v>
                </c:pt>
                <c:pt idx="294">
                  <c:v>46898</c:v>
                </c:pt>
                <c:pt idx="295">
                  <c:v>46898.5</c:v>
                </c:pt>
                <c:pt idx="296">
                  <c:v>47649</c:v>
                </c:pt>
                <c:pt idx="297">
                  <c:v>47842</c:v>
                </c:pt>
                <c:pt idx="298">
                  <c:v>47842.5</c:v>
                </c:pt>
                <c:pt idx="299">
                  <c:v>47842.5</c:v>
                </c:pt>
                <c:pt idx="300">
                  <c:v>47920</c:v>
                </c:pt>
                <c:pt idx="301">
                  <c:v>48042</c:v>
                </c:pt>
                <c:pt idx="302">
                  <c:v>48042.5</c:v>
                </c:pt>
                <c:pt idx="303">
                  <c:v>48048.5</c:v>
                </c:pt>
                <c:pt idx="304">
                  <c:v>48836</c:v>
                </c:pt>
                <c:pt idx="305">
                  <c:v>48944</c:v>
                </c:pt>
                <c:pt idx="306">
                  <c:v>49006</c:v>
                </c:pt>
                <c:pt idx="307">
                  <c:v>49006.5</c:v>
                </c:pt>
                <c:pt idx="308">
                  <c:v>50226.5</c:v>
                </c:pt>
                <c:pt idx="309">
                  <c:v>50206</c:v>
                </c:pt>
                <c:pt idx="310">
                  <c:v>50206.5</c:v>
                </c:pt>
                <c:pt idx="311">
                  <c:v>50235.5</c:v>
                </c:pt>
                <c:pt idx="312">
                  <c:v>50226</c:v>
                </c:pt>
                <c:pt idx="313">
                  <c:v>50236</c:v>
                </c:pt>
                <c:pt idx="314">
                  <c:v>50225.5</c:v>
                </c:pt>
                <c:pt idx="315">
                  <c:v>53665</c:v>
                </c:pt>
                <c:pt idx="316">
                  <c:v>53665</c:v>
                </c:pt>
                <c:pt idx="317">
                  <c:v>52708</c:v>
                </c:pt>
                <c:pt idx="318">
                  <c:v>56179.5</c:v>
                </c:pt>
                <c:pt idx="319">
                  <c:v>56180</c:v>
                </c:pt>
                <c:pt idx="320">
                  <c:v>57419</c:v>
                </c:pt>
                <c:pt idx="321">
                  <c:v>57419.5</c:v>
                </c:pt>
              </c:numCache>
            </c:numRef>
          </c:xVal>
          <c:yVal>
            <c:numRef>
              <c:f>Active!$M$21:$M$982</c:f>
              <c:numCache>
                <c:formatCode>0.0000</c:formatCode>
                <c:ptCount val="962"/>
                <c:pt idx="26" formatCode="General">
                  <c:v>6.5752051868148961E-2</c:v>
                </c:pt>
                <c:pt idx="87" formatCode="General">
                  <c:v>5.4201021631741703E-2</c:v>
                </c:pt>
                <c:pt idx="136" formatCode="General">
                  <c:v>4.7514687914766374E-2</c:v>
                </c:pt>
                <c:pt idx="138" formatCode="General">
                  <c:v>4.7510023030777788E-2</c:v>
                </c:pt>
                <c:pt idx="141" formatCode="General">
                  <c:v>4.7341309726523881E-2</c:v>
                </c:pt>
                <c:pt idx="142" formatCode="General">
                  <c:v>4.7341309726523881E-2</c:v>
                </c:pt>
                <c:pt idx="144" formatCode="General">
                  <c:v>4.7337422323200054E-2</c:v>
                </c:pt>
                <c:pt idx="146" formatCode="General">
                  <c:v>4.7336644842535289E-2</c:v>
                </c:pt>
                <c:pt idx="148" formatCode="General">
                  <c:v>4.7332757439211469E-2</c:v>
                </c:pt>
                <c:pt idx="151" formatCode="General">
                  <c:v>4.7331979958546704E-2</c:v>
                </c:pt>
                <c:pt idx="154" formatCode="General">
                  <c:v>4.7225465107473955E-2</c:v>
                </c:pt>
                <c:pt idx="155" formatCode="General">
                  <c:v>4.7220800223485369E-2</c:v>
                </c:pt>
                <c:pt idx="157" formatCode="General">
                  <c:v>4.7215357858832019E-2</c:v>
                </c:pt>
                <c:pt idx="160" formatCode="General">
                  <c:v>4.7195143361548134E-2</c:v>
                </c:pt>
                <c:pt idx="163" formatCode="General">
                  <c:v>4.7185036112906198E-2</c:v>
                </c:pt>
                <c:pt idx="173" formatCode="General">
                  <c:v>4.1679695525708257E-2</c:v>
                </c:pt>
                <c:pt idx="200" formatCode="General">
                  <c:v>2.3051258797949094E-2</c:v>
                </c:pt>
                <c:pt idx="202" formatCode="General">
                  <c:v>1.9814606790534178E-2</c:v>
                </c:pt>
                <c:pt idx="203" formatCode="General">
                  <c:v>1.9530048867230344E-2</c:v>
                </c:pt>
                <c:pt idx="204" formatCode="General">
                  <c:v>1.8142245880625588E-2</c:v>
                </c:pt>
                <c:pt idx="205" formatCode="General">
                  <c:v>1.5934978273358963E-2</c:v>
                </c:pt>
                <c:pt idx="206" formatCode="General">
                  <c:v>1.5508918869067974E-2</c:v>
                </c:pt>
                <c:pt idx="207" formatCode="General">
                  <c:v>1.5508141388403215E-2</c:v>
                </c:pt>
                <c:pt idx="208" formatCode="General">
                  <c:v>1.5502699023749858E-2</c:v>
                </c:pt>
                <c:pt idx="209" formatCode="General">
                  <c:v>1.5502699023749858E-2</c:v>
                </c:pt>
                <c:pt idx="210" formatCode="General">
                  <c:v>1.5501921543085093E-2</c:v>
                </c:pt>
                <c:pt idx="211" formatCode="General">
                  <c:v>1.5501921543085093E-2</c:v>
                </c:pt>
                <c:pt idx="212" formatCode="General">
                  <c:v>1.4103233827173628E-2</c:v>
                </c:pt>
                <c:pt idx="213" formatCode="General">
                  <c:v>1.2198406198500426E-2</c:v>
                </c:pt>
                <c:pt idx="214" formatCode="General">
                  <c:v>1.2198406198500426E-2</c:v>
                </c:pt>
                <c:pt idx="215" formatCode="General">
                  <c:v>1.2106663480058205E-2</c:v>
                </c:pt>
                <c:pt idx="216" formatCode="General">
                  <c:v>1.2001703590314987E-2</c:v>
                </c:pt>
                <c:pt idx="217" formatCode="General">
                  <c:v>1.2000926109650221E-2</c:v>
                </c:pt>
                <c:pt idx="218" formatCode="General">
                  <c:v>1.1954277269764349E-2</c:v>
                </c:pt>
                <c:pt idx="219" formatCode="General">
                  <c:v>1.1954277269764349E-2</c:v>
                </c:pt>
                <c:pt idx="220" formatCode="General">
                  <c:v>1.1878084164617421E-2</c:v>
                </c:pt>
                <c:pt idx="221" formatCode="General">
                  <c:v>1.1878084164617421E-2</c:v>
                </c:pt>
                <c:pt idx="222" formatCode="General">
                  <c:v>1.1878084164617421E-2</c:v>
                </c:pt>
                <c:pt idx="223" formatCode="General">
                  <c:v>1.1877306683952656E-2</c:v>
                </c:pt>
                <c:pt idx="224" formatCode="General">
                  <c:v>1.1877306683952656E-2</c:v>
                </c:pt>
                <c:pt idx="225" formatCode="General">
                  <c:v>1.1877306683952656E-2</c:v>
                </c:pt>
                <c:pt idx="226" formatCode="General">
                  <c:v>1.1668164385130984E-2</c:v>
                </c:pt>
                <c:pt idx="227" formatCode="General">
                  <c:v>1.1668164385130984E-2</c:v>
                </c:pt>
                <c:pt idx="228" formatCode="General">
                  <c:v>1.1668164385130984E-2</c:v>
                </c:pt>
                <c:pt idx="229" formatCode="General">
                  <c:v>1.1623070506574643E-2</c:v>
                </c:pt>
                <c:pt idx="230" formatCode="General">
                  <c:v>1.157642166668877E-2</c:v>
                </c:pt>
                <c:pt idx="231" formatCode="General">
                  <c:v>1.157642166668877E-2</c:v>
                </c:pt>
                <c:pt idx="232" formatCode="General">
                  <c:v>1.157642166668877E-2</c:v>
                </c:pt>
                <c:pt idx="233" formatCode="General">
                  <c:v>1.157642166668877E-2</c:v>
                </c:pt>
                <c:pt idx="234" formatCode="General">
                  <c:v>1.0693981112180978E-2</c:v>
                </c:pt>
                <c:pt idx="235" formatCode="General">
                  <c:v>1.0312238105781572E-2</c:v>
                </c:pt>
                <c:pt idx="236" formatCode="General">
                  <c:v>1.0312238105781572E-2</c:v>
                </c:pt>
                <c:pt idx="237" formatCode="General">
                  <c:v>1.0276473995202401E-2</c:v>
                </c:pt>
                <c:pt idx="238" formatCode="General">
                  <c:v>1.000357828187004E-2</c:v>
                </c:pt>
                <c:pt idx="239" formatCode="General">
                  <c:v>9.9654817292965728E-3</c:v>
                </c:pt>
                <c:pt idx="240" formatCode="General">
                  <c:v>9.8239802483094177E-3</c:v>
                </c:pt>
                <c:pt idx="241" formatCode="General">
                  <c:v>9.8232027676446593E-3</c:v>
                </c:pt>
                <c:pt idx="242" formatCode="General">
                  <c:v>9.7983233863721889E-3</c:v>
                </c:pt>
                <c:pt idx="243" formatCode="General">
                  <c:v>9.7423447785091391E-3</c:v>
                </c:pt>
                <c:pt idx="244" formatCode="General">
                  <c:v>9.7415672978443738E-3</c:v>
                </c:pt>
                <c:pt idx="245" formatCode="General">
                  <c:v>8.7059630523779671E-3</c:v>
                </c:pt>
                <c:pt idx="246" formatCode="General">
                  <c:v>8.3218876039842654E-3</c:v>
                </c:pt>
                <c:pt idx="247" formatCode="General">
                  <c:v>8.0038980120955561E-3</c:v>
                </c:pt>
                <c:pt idx="248" formatCode="General">
                  <c:v>7.9829060341469124E-3</c:v>
                </c:pt>
                <c:pt idx="249" formatCode="General">
                  <c:v>7.9626915368630341E-3</c:v>
                </c:pt>
                <c:pt idx="250" formatCode="General">
                  <c:v>6.7692587164494139E-3</c:v>
                </c:pt>
                <c:pt idx="251" formatCode="General">
                  <c:v>6.7490442191655356E-3</c:v>
                </c:pt>
                <c:pt idx="252" formatCode="General">
                  <c:v>6.3820733453966577E-3</c:v>
                </c:pt>
                <c:pt idx="253" formatCode="General">
                  <c:v>6.3509741188060714E-3</c:v>
                </c:pt>
                <c:pt idx="254" formatCode="General">
                  <c:v>6.3416443508289011E-3</c:v>
                </c:pt>
                <c:pt idx="255" formatCode="General">
                  <c:v>6.178373411228337E-3</c:v>
                </c:pt>
                <c:pt idx="256" formatCode="General">
                  <c:v>4.2719908212256047E-3</c:v>
                </c:pt>
                <c:pt idx="257" formatCode="General">
                  <c:v>2.5086646735395512E-3</c:v>
                </c:pt>
                <c:pt idx="258" formatCode="General">
                  <c:v>2.5078871928747859E-3</c:v>
                </c:pt>
                <c:pt idx="259" formatCode="General">
                  <c:v>2.2536510154967798E-3</c:v>
                </c:pt>
                <c:pt idx="260" formatCode="General">
                  <c:v>2.1766804296850795E-3</c:v>
                </c:pt>
                <c:pt idx="261" formatCode="General">
                  <c:v>2.1766804296850795E-3</c:v>
                </c:pt>
                <c:pt idx="262" formatCode="General">
                  <c:v>2.1766804296850795E-3</c:v>
                </c:pt>
                <c:pt idx="263" formatCode="General">
                  <c:v>2.1766804296850795E-3</c:v>
                </c:pt>
                <c:pt idx="264" formatCode="General">
                  <c:v>2.1766804296850795E-3</c:v>
                </c:pt>
                <c:pt idx="265" formatCode="General">
                  <c:v>2.1766804296850795E-3</c:v>
                </c:pt>
                <c:pt idx="266" formatCode="General">
                  <c:v>1.1869475434397869E-3</c:v>
                </c:pt>
                <c:pt idx="267" formatCode="General">
                  <c:v>7.9742973039273468E-4</c:v>
                </c:pt>
                <c:pt idx="268" formatCode="General">
                  <c:v>5.8284506691770599E-4</c:v>
                </c:pt>
                <c:pt idx="269" formatCode="General">
                  <c:v>5.8206758625294064E-4</c:v>
                </c:pt>
                <c:pt idx="270" formatCode="General">
                  <c:v>2.9595470161958293E-4</c:v>
                </c:pt>
                <c:pt idx="271" formatCode="General">
                  <c:v>-9.752261852704891E-4</c:v>
                </c:pt>
                <c:pt idx="272" formatCode="General">
                  <c:v>-9.752261852704891E-4</c:v>
                </c:pt>
                <c:pt idx="273" formatCode="General">
                  <c:v>-9.752261852704891E-4</c:v>
                </c:pt>
                <c:pt idx="274" formatCode="General">
                  <c:v>-9.752261852704891E-4</c:v>
                </c:pt>
                <c:pt idx="275" formatCode="General">
                  <c:v>-9.752261852704891E-4</c:v>
                </c:pt>
                <c:pt idx="276" formatCode="General">
                  <c:v>-9.752261852704891E-4</c:v>
                </c:pt>
                <c:pt idx="277" formatCode="General">
                  <c:v>-1.3375321750507818E-3</c:v>
                </c:pt>
                <c:pt idx="278" formatCode="General">
                  <c:v>-1.5606691258382155E-3</c:v>
                </c:pt>
                <c:pt idx="279" formatCode="General">
                  <c:v>-1.74881944671125E-3</c:v>
                </c:pt>
                <c:pt idx="280" formatCode="General">
                  <c:v>-2.9189278471819236E-3</c:v>
                </c:pt>
                <c:pt idx="281" formatCode="General">
                  <c:v>-2.9515820351020405E-3</c:v>
                </c:pt>
                <c:pt idx="282" formatCode="General">
                  <c:v>-2.9523595157668059E-3</c:v>
                </c:pt>
                <c:pt idx="283" formatCode="General">
                  <c:v>-2.9531369964315712E-3</c:v>
                </c:pt>
                <c:pt idx="284" formatCode="General">
                  <c:v>-3.0643167314929054E-3</c:v>
                </c:pt>
                <c:pt idx="285" formatCode="General">
                  <c:v>-3.104745726060662E-3</c:v>
                </c:pt>
                <c:pt idx="286" formatCode="General">
                  <c:v>-4.630162790328754E-3</c:v>
                </c:pt>
                <c:pt idx="287" formatCode="General">
                  <c:v>-4.9753642054842229E-3</c:v>
                </c:pt>
                <c:pt idx="288" formatCode="General">
                  <c:v>-4.9753642054842229E-3</c:v>
                </c:pt>
                <c:pt idx="289" formatCode="General">
                  <c:v>-4.9753642054842229E-3</c:v>
                </c:pt>
                <c:pt idx="290" formatCode="General">
                  <c:v>-4.9893588574499853E-3</c:v>
                </c:pt>
                <c:pt idx="291" formatCode="General">
                  <c:v>-5.1098683604884898E-3</c:v>
                </c:pt>
                <c:pt idx="292" formatCode="General">
                  <c:v>-5.1106458411532552E-3</c:v>
                </c:pt>
                <c:pt idx="293" formatCode="General">
                  <c:v>-5.1487423937267157E-3</c:v>
                </c:pt>
                <c:pt idx="294" formatCode="General">
                  <c:v>-5.1495198743914811E-3</c:v>
                </c:pt>
                <c:pt idx="295" formatCode="General">
                  <c:v>-5.1502973550562464E-3</c:v>
                </c:pt>
                <c:pt idx="296" formatCode="General">
                  <c:v>-6.3172958328678724E-3</c:v>
                </c:pt>
                <c:pt idx="297" formatCode="General">
                  <c:v>-6.6174033694669926E-3</c:v>
                </c:pt>
                <c:pt idx="298" formatCode="General">
                  <c:v>-6.6181808501317579E-3</c:v>
                </c:pt>
                <c:pt idx="299" formatCode="General">
                  <c:v>-6.6181808501317579E-3</c:v>
                </c:pt>
                <c:pt idx="300" formatCode="General">
                  <c:v>-6.7386903531702763E-3</c:v>
                </c:pt>
                <c:pt idx="301" formatCode="General">
                  <c:v>-6.9283956353728277E-3</c:v>
                </c:pt>
                <c:pt idx="302" formatCode="General">
                  <c:v>-6.929173116037593E-3</c:v>
                </c:pt>
                <c:pt idx="303" formatCode="General">
                  <c:v>-6.9385028840147633E-3</c:v>
                </c:pt>
                <c:pt idx="304" formatCode="General">
                  <c:v>-8.1630349310189698E-3</c:v>
                </c:pt>
                <c:pt idx="305" formatCode="General">
                  <c:v>-8.3309707546081191E-3</c:v>
                </c:pt>
                <c:pt idx="306" formatCode="General">
                  <c:v>-8.4273783570389255E-3</c:v>
                </c:pt>
                <c:pt idx="307" formatCode="General">
                  <c:v>-8.4281558377036908E-3</c:v>
                </c:pt>
                <c:pt idx="308" formatCode="General">
                  <c:v>-1.0325208659729246E-2</c:v>
                </c:pt>
                <c:pt idx="309" formatCode="General">
                  <c:v>-1.0293331952473894E-2</c:v>
                </c:pt>
                <c:pt idx="310" formatCode="General">
                  <c:v>-1.029410943313866E-2</c:v>
                </c:pt>
                <c:pt idx="311" formatCode="General">
                  <c:v>-1.0339203311695008E-2</c:v>
                </c:pt>
                <c:pt idx="312" formatCode="General">
                  <c:v>-1.032443117906448E-2</c:v>
                </c:pt>
                <c:pt idx="313" formatCode="General">
                  <c:v>-1.0339980792359774E-2</c:v>
                </c:pt>
                <c:pt idx="314" formatCode="General">
                  <c:v>-1.0323653698399715E-2</c:v>
                </c:pt>
                <c:pt idx="315" formatCode="General">
                  <c:v>-1.5671943191315207E-2</c:v>
                </c:pt>
                <c:pt idx="316" formatCode="General">
                  <c:v>-1.5671943191315207E-2</c:v>
                </c:pt>
                <c:pt idx="317" formatCode="General">
                  <c:v>-1.4183845198955825E-2</c:v>
                </c:pt>
                <c:pt idx="318" formatCode="General">
                  <c:v>-1.9581893454416244E-2</c:v>
                </c:pt>
                <c:pt idx="319" formatCode="General">
                  <c:v>-1.9582670935081009E-2</c:v>
                </c:pt>
                <c:pt idx="320" formatCode="General">
                  <c:v>-2.150926802236762E-2</c:v>
                </c:pt>
                <c:pt idx="321" formatCode="General">
                  <c:v>-2.1510045503032385E-2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85D-46ED-AA3F-4EF9DD1A3B1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0.5</c:v>
                </c:pt>
                <c:pt idx="2">
                  <c:v>3.5</c:v>
                </c:pt>
                <c:pt idx="3">
                  <c:v>4</c:v>
                </c:pt>
                <c:pt idx="4">
                  <c:v>53</c:v>
                </c:pt>
                <c:pt idx="5">
                  <c:v>56.5</c:v>
                </c:pt>
                <c:pt idx="6">
                  <c:v>310.5</c:v>
                </c:pt>
                <c:pt idx="7">
                  <c:v>320</c:v>
                </c:pt>
                <c:pt idx="8">
                  <c:v>320.5</c:v>
                </c:pt>
                <c:pt idx="9">
                  <c:v>326.5</c:v>
                </c:pt>
                <c:pt idx="10">
                  <c:v>457.5</c:v>
                </c:pt>
                <c:pt idx="11">
                  <c:v>477.5</c:v>
                </c:pt>
                <c:pt idx="12">
                  <c:v>940.5</c:v>
                </c:pt>
                <c:pt idx="13">
                  <c:v>950.5</c:v>
                </c:pt>
                <c:pt idx="14">
                  <c:v>973</c:v>
                </c:pt>
                <c:pt idx="15">
                  <c:v>976.5</c:v>
                </c:pt>
                <c:pt idx="16">
                  <c:v>980</c:v>
                </c:pt>
                <c:pt idx="17">
                  <c:v>1022.5</c:v>
                </c:pt>
                <c:pt idx="18">
                  <c:v>1029</c:v>
                </c:pt>
                <c:pt idx="19">
                  <c:v>1032</c:v>
                </c:pt>
                <c:pt idx="20">
                  <c:v>1048.5</c:v>
                </c:pt>
                <c:pt idx="21">
                  <c:v>1068</c:v>
                </c:pt>
                <c:pt idx="22">
                  <c:v>1071.5</c:v>
                </c:pt>
                <c:pt idx="23">
                  <c:v>1120.5</c:v>
                </c:pt>
                <c:pt idx="24">
                  <c:v>1182.5</c:v>
                </c:pt>
                <c:pt idx="25">
                  <c:v>1268.5</c:v>
                </c:pt>
                <c:pt idx="26">
                  <c:v>1301</c:v>
                </c:pt>
                <c:pt idx="27">
                  <c:v>1375.5</c:v>
                </c:pt>
                <c:pt idx="28">
                  <c:v>1395</c:v>
                </c:pt>
                <c:pt idx="29">
                  <c:v>1398.5</c:v>
                </c:pt>
                <c:pt idx="30">
                  <c:v>1445</c:v>
                </c:pt>
                <c:pt idx="31">
                  <c:v>1481</c:v>
                </c:pt>
                <c:pt idx="32">
                  <c:v>1562.5</c:v>
                </c:pt>
                <c:pt idx="33">
                  <c:v>1621.5</c:v>
                </c:pt>
                <c:pt idx="34">
                  <c:v>4762.5</c:v>
                </c:pt>
                <c:pt idx="35">
                  <c:v>5792.5</c:v>
                </c:pt>
                <c:pt idx="36">
                  <c:v>5831.5</c:v>
                </c:pt>
                <c:pt idx="37">
                  <c:v>5832</c:v>
                </c:pt>
                <c:pt idx="38">
                  <c:v>5871</c:v>
                </c:pt>
                <c:pt idx="39">
                  <c:v>5871.5</c:v>
                </c:pt>
                <c:pt idx="40">
                  <c:v>5900</c:v>
                </c:pt>
                <c:pt idx="41">
                  <c:v>5900.5</c:v>
                </c:pt>
                <c:pt idx="42">
                  <c:v>5901</c:v>
                </c:pt>
                <c:pt idx="43">
                  <c:v>5995.5</c:v>
                </c:pt>
                <c:pt idx="44">
                  <c:v>5996</c:v>
                </c:pt>
                <c:pt idx="45">
                  <c:v>6002.5</c:v>
                </c:pt>
                <c:pt idx="46">
                  <c:v>6019</c:v>
                </c:pt>
                <c:pt idx="47">
                  <c:v>6025.5</c:v>
                </c:pt>
                <c:pt idx="48">
                  <c:v>6047.5</c:v>
                </c:pt>
                <c:pt idx="49">
                  <c:v>6050.5</c:v>
                </c:pt>
                <c:pt idx="50">
                  <c:v>6070.5</c:v>
                </c:pt>
                <c:pt idx="51">
                  <c:v>6071</c:v>
                </c:pt>
                <c:pt idx="52">
                  <c:v>6071.5</c:v>
                </c:pt>
                <c:pt idx="53">
                  <c:v>6267</c:v>
                </c:pt>
                <c:pt idx="54">
                  <c:v>6267.5</c:v>
                </c:pt>
                <c:pt idx="55">
                  <c:v>6268</c:v>
                </c:pt>
                <c:pt idx="56">
                  <c:v>6835</c:v>
                </c:pt>
                <c:pt idx="57">
                  <c:v>6848</c:v>
                </c:pt>
                <c:pt idx="58">
                  <c:v>6848.5</c:v>
                </c:pt>
                <c:pt idx="59">
                  <c:v>6894</c:v>
                </c:pt>
                <c:pt idx="60">
                  <c:v>6894.5</c:v>
                </c:pt>
                <c:pt idx="61">
                  <c:v>7021.5</c:v>
                </c:pt>
                <c:pt idx="62">
                  <c:v>7022</c:v>
                </c:pt>
                <c:pt idx="63">
                  <c:v>7035</c:v>
                </c:pt>
                <c:pt idx="64">
                  <c:v>7035.5</c:v>
                </c:pt>
                <c:pt idx="65">
                  <c:v>7058</c:v>
                </c:pt>
                <c:pt idx="66">
                  <c:v>7229</c:v>
                </c:pt>
                <c:pt idx="67">
                  <c:v>7588.5</c:v>
                </c:pt>
                <c:pt idx="68">
                  <c:v>7598.5</c:v>
                </c:pt>
                <c:pt idx="69">
                  <c:v>7848.5</c:v>
                </c:pt>
                <c:pt idx="70">
                  <c:v>8107</c:v>
                </c:pt>
                <c:pt idx="71">
                  <c:v>8107.5</c:v>
                </c:pt>
                <c:pt idx="72">
                  <c:v>8114</c:v>
                </c:pt>
                <c:pt idx="73">
                  <c:v>8123.5</c:v>
                </c:pt>
                <c:pt idx="74">
                  <c:v>8130.5</c:v>
                </c:pt>
                <c:pt idx="75">
                  <c:v>8238</c:v>
                </c:pt>
                <c:pt idx="76">
                  <c:v>8365.5</c:v>
                </c:pt>
                <c:pt idx="77">
                  <c:v>8375</c:v>
                </c:pt>
                <c:pt idx="78">
                  <c:v>8375.5</c:v>
                </c:pt>
                <c:pt idx="79">
                  <c:v>8490</c:v>
                </c:pt>
                <c:pt idx="80">
                  <c:v>8490.5</c:v>
                </c:pt>
                <c:pt idx="81">
                  <c:v>8491</c:v>
                </c:pt>
                <c:pt idx="82">
                  <c:v>8644</c:v>
                </c:pt>
                <c:pt idx="83">
                  <c:v>8696.5</c:v>
                </c:pt>
                <c:pt idx="84">
                  <c:v>8723</c:v>
                </c:pt>
                <c:pt idx="85">
                  <c:v>8729.5</c:v>
                </c:pt>
                <c:pt idx="86">
                  <c:v>8729.5</c:v>
                </c:pt>
                <c:pt idx="87">
                  <c:v>8729.5</c:v>
                </c:pt>
                <c:pt idx="88">
                  <c:v>8732.5</c:v>
                </c:pt>
                <c:pt idx="89">
                  <c:v>8746</c:v>
                </c:pt>
                <c:pt idx="90">
                  <c:v>8765.5</c:v>
                </c:pt>
                <c:pt idx="91">
                  <c:v>8801.5</c:v>
                </c:pt>
                <c:pt idx="92">
                  <c:v>8808</c:v>
                </c:pt>
                <c:pt idx="93">
                  <c:v>8831</c:v>
                </c:pt>
                <c:pt idx="94">
                  <c:v>8841</c:v>
                </c:pt>
                <c:pt idx="95">
                  <c:v>9110.5</c:v>
                </c:pt>
                <c:pt idx="96">
                  <c:v>9159.5</c:v>
                </c:pt>
                <c:pt idx="97">
                  <c:v>9284</c:v>
                </c:pt>
                <c:pt idx="98">
                  <c:v>9294</c:v>
                </c:pt>
                <c:pt idx="99">
                  <c:v>9294</c:v>
                </c:pt>
                <c:pt idx="100">
                  <c:v>9294</c:v>
                </c:pt>
                <c:pt idx="101">
                  <c:v>9409</c:v>
                </c:pt>
                <c:pt idx="102">
                  <c:v>9536</c:v>
                </c:pt>
                <c:pt idx="103">
                  <c:v>9549</c:v>
                </c:pt>
                <c:pt idx="104">
                  <c:v>9824.5</c:v>
                </c:pt>
                <c:pt idx="105">
                  <c:v>9828</c:v>
                </c:pt>
                <c:pt idx="106">
                  <c:v>9860.5</c:v>
                </c:pt>
                <c:pt idx="107">
                  <c:v>9864</c:v>
                </c:pt>
                <c:pt idx="108">
                  <c:v>9864</c:v>
                </c:pt>
                <c:pt idx="109">
                  <c:v>9864</c:v>
                </c:pt>
                <c:pt idx="110">
                  <c:v>9864</c:v>
                </c:pt>
                <c:pt idx="111">
                  <c:v>9926</c:v>
                </c:pt>
                <c:pt idx="112">
                  <c:v>10113</c:v>
                </c:pt>
                <c:pt idx="113">
                  <c:v>10245</c:v>
                </c:pt>
                <c:pt idx="114">
                  <c:v>10487.5</c:v>
                </c:pt>
                <c:pt idx="115">
                  <c:v>10592.5</c:v>
                </c:pt>
                <c:pt idx="116">
                  <c:v>10595.5</c:v>
                </c:pt>
                <c:pt idx="117">
                  <c:v>10595.5</c:v>
                </c:pt>
                <c:pt idx="118">
                  <c:v>10755.5</c:v>
                </c:pt>
                <c:pt idx="119">
                  <c:v>10758.5</c:v>
                </c:pt>
                <c:pt idx="120">
                  <c:v>10923</c:v>
                </c:pt>
                <c:pt idx="121">
                  <c:v>11004.5</c:v>
                </c:pt>
                <c:pt idx="122">
                  <c:v>11005</c:v>
                </c:pt>
                <c:pt idx="123">
                  <c:v>11644.5</c:v>
                </c:pt>
                <c:pt idx="124">
                  <c:v>11707</c:v>
                </c:pt>
                <c:pt idx="125">
                  <c:v>11707</c:v>
                </c:pt>
                <c:pt idx="126">
                  <c:v>11710.5</c:v>
                </c:pt>
                <c:pt idx="127">
                  <c:v>11864</c:v>
                </c:pt>
                <c:pt idx="128">
                  <c:v>11880</c:v>
                </c:pt>
                <c:pt idx="129">
                  <c:v>11880.5</c:v>
                </c:pt>
                <c:pt idx="130">
                  <c:v>12112.5</c:v>
                </c:pt>
                <c:pt idx="131">
                  <c:v>12342</c:v>
                </c:pt>
                <c:pt idx="132">
                  <c:v>12457</c:v>
                </c:pt>
                <c:pt idx="133">
                  <c:v>12851</c:v>
                </c:pt>
                <c:pt idx="134">
                  <c:v>12978.5</c:v>
                </c:pt>
                <c:pt idx="135">
                  <c:v>13029.5</c:v>
                </c:pt>
                <c:pt idx="136">
                  <c:v>13029.5</c:v>
                </c:pt>
                <c:pt idx="137">
                  <c:v>13032.5</c:v>
                </c:pt>
                <c:pt idx="138">
                  <c:v>13032.5</c:v>
                </c:pt>
                <c:pt idx="139">
                  <c:v>13047.5</c:v>
                </c:pt>
                <c:pt idx="140">
                  <c:v>13141</c:v>
                </c:pt>
                <c:pt idx="141">
                  <c:v>13141</c:v>
                </c:pt>
                <c:pt idx="142">
                  <c:v>13141</c:v>
                </c:pt>
                <c:pt idx="143">
                  <c:v>13142.5</c:v>
                </c:pt>
                <c:pt idx="144">
                  <c:v>13143.5</c:v>
                </c:pt>
                <c:pt idx="145">
                  <c:v>13143.5</c:v>
                </c:pt>
                <c:pt idx="146">
                  <c:v>13144</c:v>
                </c:pt>
                <c:pt idx="147">
                  <c:v>13144</c:v>
                </c:pt>
                <c:pt idx="148">
                  <c:v>13146.5</c:v>
                </c:pt>
                <c:pt idx="149">
                  <c:v>13146.5</c:v>
                </c:pt>
                <c:pt idx="150">
                  <c:v>13146.5</c:v>
                </c:pt>
                <c:pt idx="151">
                  <c:v>13147</c:v>
                </c:pt>
                <c:pt idx="152">
                  <c:v>13147</c:v>
                </c:pt>
                <c:pt idx="153">
                  <c:v>13215.5</c:v>
                </c:pt>
                <c:pt idx="154">
                  <c:v>13215.5</c:v>
                </c:pt>
                <c:pt idx="155">
                  <c:v>13218.5</c:v>
                </c:pt>
                <c:pt idx="156">
                  <c:v>13218.5</c:v>
                </c:pt>
                <c:pt idx="157">
                  <c:v>13222</c:v>
                </c:pt>
                <c:pt idx="158">
                  <c:v>13222</c:v>
                </c:pt>
                <c:pt idx="159">
                  <c:v>13231.5</c:v>
                </c:pt>
                <c:pt idx="160">
                  <c:v>13235</c:v>
                </c:pt>
                <c:pt idx="161">
                  <c:v>13235</c:v>
                </c:pt>
                <c:pt idx="162">
                  <c:v>13241.5</c:v>
                </c:pt>
                <c:pt idx="163">
                  <c:v>13241.5</c:v>
                </c:pt>
                <c:pt idx="164">
                  <c:v>13286.5</c:v>
                </c:pt>
                <c:pt idx="165">
                  <c:v>13342.5</c:v>
                </c:pt>
                <c:pt idx="166">
                  <c:v>14758.5</c:v>
                </c:pt>
                <c:pt idx="167">
                  <c:v>15499.5</c:v>
                </c:pt>
                <c:pt idx="168">
                  <c:v>16428</c:v>
                </c:pt>
                <c:pt idx="169">
                  <c:v>16575.5</c:v>
                </c:pt>
                <c:pt idx="170">
                  <c:v>16628</c:v>
                </c:pt>
                <c:pt idx="171">
                  <c:v>16667</c:v>
                </c:pt>
                <c:pt idx="172">
                  <c:v>16687</c:v>
                </c:pt>
                <c:pt idx="173">
                  <c:v>16782</c:v>
                </c:pt>
                <c:pt idx="174">
                  <c:v>16820.5</c:v>
                </c:pt>
                <c:pt idx="175">
                  <c:v>17027</c:v>
                </c:pt>
                <c:pt idx="176">
                  <c:v>17142</c:v>
                </c:pt>
                <c:pt idx="177">
                  <c:v>17526.5</c:v>
                </c:pt>
                <c:pt idx="178">
                  <c:v>17948.5</c:v>
                </c:pt>
                <c:pt idx="179">
                  <c:v>18004.5</c:v>
                </c:pt>
                <c:pt idx="180">
                  <c:v>18053.5</c:v>
                </c:pt>
                <c:pt idx="181">
                  <c:v>18181.5</c:v>
                </c:pt>
                <c:pt idx="182">
                  <c:v>18224</c:v>
                </c:pt>
                <c:pt idx="183">
                  <c:v>18325.5</c:v>
                </c:pt>
                <c:pt idx="184">
                  <c:v>18968.5</c:v>
                </c:pt>
                <c:pt idx="185">
                  <c:v>18972</c:v>
                </c:pt>
                <c:pt idx="186">
                  <c:v>19051</c:v>
                </c:pt>
                <c:pt idx="187">
                  <c:v>19175</c:v>
                </c:pt>
                <c:pt idx="188">
                  <c:v>19551.5</c:v>
                </c:pt>
                <c:pt idx="189">
                  <c:v>19969</c:v>
                </c:pt>
                <c:pt idx="190">
                  <c:v>20561.5</c:v>
                </c:pt>
                <c:pt idx="191">
                  <c:v>21365</c:v>
                </c:pt>
                <c:pt idx="192">
                  <c:v>21492.5</c:v>
                </c:pt>
                <c:pt idx="193">
                  <c:v>22781.5</c:v>
                </c:pt>
                <c:pt idx="194">
                  <c:v>22850</c:v>
                </c:pt>
                <c:pt idx="195">
                  <c:v>23690</c:v>
                </c:pt>
                <c:pt idx="196">
                  <c:v>24423.5</c:v>
                </c:pt>
                <c:pt idx="197">
                  <c:v>25426.5</c:v>
                </c:pt>
                <c:pt idx="198">
                  <c:v>26126</c:v>
                </c:pt>
                <c:pt idx="199">
                  <c:v>27584.5</c:v>
                </c:pt>
                <c:pt idx="200">
                  <c:v>28762</c:v>
                </c:pt>
                <c:pt idx="201">
                  <c:v>29338</c:v>
                </c:pt>
                <c:pt idx="202">
                  <c:v>30843.5</c:v>
                </c:pt>
                <c:pt idx="203">
                  <c:v>31026.5</c:v>
                </c:pt>
                <c:pt idx="204">
                  <c:v>31919</c:v>
                </c:pt>
                <c:pt idx="205">
                  <c:v>33338.5</c:v>
                </c:pt>
                <c:pt idx="206">
                  <c:v>33612.5</c:v>
                </c:pt>
                <c:pt idx="207">
                  <c:v>33613</c:v>
                </c:pt>
                <c:pt idx="208">
                  <c:v>33616.5</c:v>
                </c:pt>
                <c:pt idx="209">
                  <c:v>33616.5</c:v>
                </c:pt>
                <c:pt idx="210">
                  <c:v>33617</c:v>
                </c:pt>
                <c:pt idx="211">
                  <c:v>33617</c:v>
                </c:pt>
                <c:pt idx="212">
                  <c:v>34516.5</c:v>
                </c:pt>
                <c:pt idx="213">
                  <c:v>35741.5</c:v>
                </c:pt>
                <c:pt idx="214">
                  <c:v>35741.5</c:v>
                </c:pt>
                <c:pt idx="215">
                  <c:v>35800.5</c:v>
                </c:pt>
                <c:pt idx="216">
                  <c:v>35868</c:v>
                </c:pt>
                <c:pt idx="217">
                  <c:v>35868.5</c:v>
                </c:pt>
                <c:pt idx="218">
                  <c:v>35898.5</c:v>
                </c:pt>
                <c:pt idx="219">
                  <c:v>35898.5</c:v>
                </c:pt>
                <c:pt idx="220">
                  <c:v>35947.5</c:v>
                </c:pt>
                <c:pt idx="221">
                  <c:v>35947.5</c:v>
                </c:pt>
                <c:pt idx="222">
                  <c:v>35947.5</c:v>
                </c:pt>
                <c:pt idx="223">
                  <c:v>35948</c:v>
                </c:pt>
                <c:pt idx="224">
                  <c:v>35948</c:v>
                </c:pt>
                <c:pt idx="225">
                  <c:v>35948</c:v>
                </c:pt>
                <c:pt idx="226">
                  <c:v>36082.5</c:v>
                </c:pt>
                <c:pt idx="227">
                  <c:v>36082.5</c:v>
                </c:pt>
                <c:pt idx="228">
                  <c:v>36082.5</c:v>
                </c:pt>
                <c:pt idx="229">
                  <c:v>36111.5</c:v>
                </c:pt>
                <c:pt idx="230">
                  <c:v>36141.5</c:v>
                </c:pt>
                <c:pt idx="231">
                  <c:v>36141.5</c:v>
                </c:pt>
                <c:pt idx="232">
                  <c:v>36141.5</c:v>
                </c:pt>
                <c:pt idx="233">
                  <c:v>36141.5</c:v>
                </c:pt>
                <c:pt idx="234">
                  <c:v>36709</c:v>
                </c:pt>
                <c:pt idx="235">
                  <c:v>36954.5</c:v>
                </c:pt>
                <c:pt idx="236">
                  <c:v>36954.5</c:v>
                </c:pt>
                <c:pt idx="237">
                  <c:v>36977.5</c:v>
                </c:pt>
                <c:pt idx="238">
                  <c:v>37153</c:v>
                </c:pt>
                <c:pt idx="239">
                  <c:v>37177.5</c:v>
                </c:pt>
                <c:pt idx="240">
                  <c:v>37268.5</c:v>
                </c:pt>
                <c:pt idx="241">
                  <c:v>37269</c:v>
                </c:pt>
                <c:pt idx="242">
                  <c:v>37285</c:v>
                </c:pt>
                <c:pt idx="243">
                  <c:v>37321</c:v>
                </c:pt>
                <c:pt idx="244">
                  <c:v>37321.5</c:v>
                </c:pt>
                <c:pt idx="245">
                  <c:v>37987.5</c:v>
                </c:pt>
                <c:pt idx="246">
                  <c:v>38234.5</c:v>
                </c:pt>
                <c:pt idx="247">
                  <c:v>38439</c:v>
                </c:pt>
                <c:pt idx="248">
                  <c:v>38452.5</c:v>
                </c:pt>
                <c:pt idx="249">
                  <c:v>38465.5</c:v>
                </c:pt>
                <c:pt idx="250">
                  <c:v>39233</c:v>
                </c:pt>
                <c:pt idx="251">
                  <c:v>39246</c:v>
                </c:pt>
                <c:pt idx="252">
                  <c:v>39482</c:v>
                </c:pt>
                <c:pt idx="253">
                  <c:v>39502</c:v>
                </c:pt>
                <c:pt idx="254">
                  <c:v>39508</c:v>
                </c:pt>
                <c:pt idx="255">
                  <c:v>39613</c:v>
                </c:pt>
                <c:pt idx="256">
                  <c:v>40839</c:v>
                </c:pt>
                <c:pt idx="257">
                  <c:v>41973</c:v>
                </c:pt>
                <c:pt idx="258">
                  <c:v>41973.5</c:v>
                </c:pt>
                <c:pt idx="259">
                  <c:v>42137</c:v>
                </c:pt>
                <c:pt idx="260">
                  <c:v>42186.5</c:v>
                </c:pt>
                <c:pt idx="261">
                  <c:v>42186.5</c:v>
                </c:pt>
                <c:pt idx="262">
                  <c:v>42186.5</c:v>
                </c:pt>
                <c:pt idx="263">
                  <c:v>42186.5</c:v>
                </c:pt>
                <c:pt idx="264">
                  <c:v>42186.5</c:v>
                </c:pt>
                <c:pt idx="265">
                  <c:v>42186.5</c:v>
                </c:pt>
                <c:pt idx="266">
                  <c:v>42823</c:v>
                </c:pt>
                <c:pt idx="267">
                  <c:v>43073.5</c:v>
                </c:pt>
                <c:pt idx="268">
                  <c:v>43211.5</c:v>
                </c:pt>
                <c:pt idx="269">
                  <c:v>43212</c:v>
                </c:pt>
                <c:pt idx="270">
                  <c:v>43396</c:v>
                </c:pt>
                <c:pt idx="271">
                  <c:v>44213.5</c:v>
                </c:pt>
                <c:pt idx="272">
                  <c:v>44213.5</c:v>
                </c:pt>
                <c:pt idx="273">
                  <c:v>44213.5</c:v>
                </c:pt>
                <c:pt idx="274">
                  <c:v>44213.5</c:v>
                </c:pt>
                <c:pt idx="275">
                  <c:v>44213.5</c:v>
                </c:pt>
                <c:pt idx="276">
                  <c:v>44213.5</c:v>
                </c:pt>
                <c:pt idx="277">
                  <c:v>44446.5</c:v>
                </c:pt>
                <c:pt idx="278">
                  <c:v>44590</c:v>
                </c:pt>
                <c:pt idx="279">
                  <c:v>44711</c:v>
                </c:pt>
                <c:pt idx="280">
                  <c:v>45463.5</c:v>
                </c:pt>
                <c:pt idx="281">
                  <c:v>45484.5</c:v>
                </c:pt>
                <c:pt idx="282">
                  <c:v>45485</c:v>
                </c:pt>
                <c:pt idx="283">
                  <c:v>45485.5</c:v>
                </c:pt>
                <c:pt idx="284">
                  <c:v>45557</c:v>
                </c:pt>
                <c:pt idx="285">
                  <c:v>45583</c:v>
                </c:pt>
                <c:pt idx="286">
                  <c:v>46564</c:v>
                </c:pt>
                <c:pt idx="287">
                  <c:v>46786</c:v>
                </c:pt>
                <c:pt idx="288">
                  <c:v>46786</c:v>
                </c:pt>
                <c:pt idx="289">
                  <c:v>46786</c:v>
                </c:pt>
                <c:pt idx="290">
                  <c:v>46795</c:v>
                </c:pt>
                <c:pt idx="291">
                  <c:v>46872.5</c:v>
                </c:pt>
                <c:pt idx="292">
                  <c:v>46873</c:v>
                </c:pt>
                <c:pt idx="293">
                  <c:v>46897.5</c:v>
                </c:pt>
                <c:pt idx="294">
                  <c:v>46898</c:v>
                </c:pt>
                <c:pt idx="295">
                  <c:v>46898.5</c:v>
                </c:pt>
                <c:pt idx="296">
                  <c:v>47649</c:v>
                </c:pt>
                <c:pt idx="297">
                  <c:v>47842</c:v>
                </c:pt>
                <c:pt idx="298">
                  <c:v>47842.5</c:v>
                </c:pt>
                <c:pt idx="299">
                  <c:v>47842.5</c:v>
                </c:pt>
                <c:pt idx="300">
                  <c:v>47920</c:v>
                </c:pt>
                <c:pt idx="301">
                  <c:v>48042</c:v>
                </c:pt>
                <c:pt idx="302">
                  <c:v>48042.5</c:v>
                </c:pt>
                <c:pt idx="303">
                  <c:v>48048.5</c:v>
                </c:pt>
                <c:pt idx="304">
                  <c:v>48836</c:v>
                </c:pt>
                <c:pt idx="305">
                  <c:v>48944</c:v>
                </c:pt>
                <c:pt idx="306">
                  <c:v>49006</c:v>
                </c:pt>
                <c:pt idx="307">
                  <c:v>49006.5</c:v>
                </c:pt>
                <c:pt idx="308">
                  <c:v>50226.5</c:v>
                </c:pt>
                <c:pt idx="309">
                  <c:v>50206</c:v>
                </c:pt>
                <c:pt idx="310">
                  <c:v>50206.5</c:v>
                </c:pt>
                <c:pt idx="311">
                  <c:v>50235.5</c:v>
                </c:pt>
                <c:pt idx="312">
                  <c:v>50226</c:v>
                </c:pt>
                <c:pt idx="313">
                  <c:v>50236</c:v>
                </c:pt>
                <c:pt idx="314">
                  <c:v>50225.5</c:v>
                </c:pt>
                <c:pt idx="315">
                  <c:v>53665</c:v>
                </c:pt>
                <c:pt idx="316">
                  <c:v>53665</c:v>
                </c:pt>
                <c:pt idx="317">
                  <c:v>52708</c:v>
                </c:pt>
                <c:pt idx="318">
                  <c:v>56179.5</c:v>
                </c:pt>
                <c:pt idx="319">
                  <c:v>56180</c:v>
                </c:pt>
                <c:pt idx="320">
                  <c:v>57419</c:v>
                </c:pt>
                <c:pt idx="321">
                  <c:v>57419.5</c:v>
                </c:pt>
              </c:numCache>
            </c:numRef>
          </c:xVal>
          <c:yVal>
            <c:numRef>
              <c:f>Active!$N$21:$N$982</c:f>
              <c:numCache>
                <c:formatCode>0.00E+00</c:formatCode>
                <c:ptCount val="962"/>
                <c:pt idx="0">
                  <c:v>-2.581496382129787E-3</c:v>
                </c:pt>
                <c:pt idx="1">
                  <c:v>-2.5808845704799535E-3</c:v>
                </c:pt>
                <c:pt idx="2">
                  <c:v>-2.5772139801341224E-3</c:v>
                </c:pt>
                <c:pt idx="3">
                  <c:v>-2.5766022616686788E-3</c:v>
                </c:pt>
                <c:pt idx="4">
                  <c:v>-2.51671842883752E-3</c:v>
                </c:pt>
                <c:pt idx="5">
                  <c:v>-2.5124459043872004E-3</c:v>
                </c:pt>
                <c:pt idx="6">
                  <c:v>-2.2041240514300274E-3</c:v>
                </c:pt>
                <c:pt idx="7">
                  <c:v>-2.1926589753901715E-3</c:v>
                </c:pt>
                <c:pt idx="8">
                  <c:v>-2.1920556834559997E-3</c:v>
                </c:pt>
                <c:pt idx="9">
                  <c:v>-2.1848172185862814E-3</c:v>
                </c:pt>
                <c:pt idx="10">
                  <c:v>-2.0272552251921526E-3</c:v>
                </c:pt>
                <c:pt idx="11">
                  <c:v>-2.0032803638416652E-3</c:v>
                </c:pt>
                <c:pt idx="12">
                  <c:v>-1.454216246995591E-3</c:v>
                </c:pt>
                <c:pt idx="13">
                  <c:v>-1.4424833428257346E-3</c:v>
                </c:pt>
                <c:pt idx="14">
                  <c:v>-1.41610377732505E-3</c:v>
                </c:pt>
                <c:pt idx="15">
                  <c:v>-1.4120027121524179E-3</c:v>
                </c:pt>
                <c:pt idx="16">
                  <c:v>-1.4079022992705165E-3</c:v>
                </c:pt>
                <c:pt idx="17">
                  <c:v>-1.3581636215567235E-3</c:v>
                </c:pt>
                <c:pt idx="18">
                  <c:v>-1.3505650094505792E-3</c:v>
                </c:pt>
                <c:pt idx="19">
                  <c:v>-1.3470587164964576E-3</c:v>
                </c:pt>
                <c:pt idx="20">
                  <c:v>-1.3277826715566465E-3</c:v>
                </c:pt>
                <c:pt idx="21">
                  <c:v>-1.3050205812994656E-3</c:v>
                </c:pt>
                <c:pt idx="22">
                  <c:v>-1.3009372211609429E-3</c:v>
                </c:pt>
                <c:pt idx="23">
                  <c:v>-1.2438386697483075E-3</c:v>
                </c:pt>
                <c:pt idx="24">
                  <c:v>-1.1717747501978771E-3</c:v>
                </c:pt>
                <c:pt idx="25">
                  <c:v>-1.0721539915441681E-3</c:v>
                </c:pt>
                <c:pt idx="26">
                  <c:v>-1.0346091479295743E-3</c:v>
                </c:pt>
                <c:pt idx="27">
                  <c:v>-9.4875704820971307E-4</c:v>
                </c:pt>
                <c:pt idx="28">
                  <c:v>-9.2633449524575436E-4</c:v>
                </c:pt>
                <c:pt idx="29">
                  <c:v>-9.223120776983225E-4</c:v>
                </c:pt>
                <c:pt idx="30">
                  <c:v>-8.6893328848440402E-4</c:v>
                </c:pt>
                <c:pt idx="31">
                  <c:v>-8.2768684786525674E-4</c:v>
                </c:pt>
                <c:pt idx="32">
                  <c:v>-7.3456444838855214E-4</c:v>
                </c:pt>
                <c:pt idx="33">
                  <c:v>-6.673713873759894E-4</c:v>
                </c:pt>
                <c:pt idx="34">
                  <c:v>2.6422006935346827E-3</c:v>
                </c:pt>
                <c:pt idx="35">
                  <c:v>3.6130983824487917E-3</c:v>
                </c:pt>
                <c:pt idx="36">
                  <c:v>3.6487505421212295E-3</c:v>
                </c:pt>
                <c:pt idx="37">
                  <c:v>3.6492070952651875E-3</c:v>
                </c:pt>
                <c:pt idx="38">
                  <c:v>3.6847772260502716E-3</c:v>
                </c:pt>
                <c:pt idx="39">
                  <c:v>3.6852327275418277E-3</c:v>
                </c:pt>
                <c:pt idx="40">
                  <c:v>3.7111743077324413E-3</c:v>
                </c:pt>
                <c:pt idx="41">
                  <c:v>3.7116290371247661E-3</c:v>
                </c:pt>
                <c:pt idx="42">
                  <c:v>3.7120837532050354E-3</c:v>
                </c:pt>
                <c:pt idx="43">
                  <c:v>3.7977860744153966E-3</c:v>
                </c:pt>
                <c:pt idx="44">
                  <c:v>3.7982382612050778E-3</c:v>
                </c:pt>
                <c:pt idx="45">
                  <c:v>3.8041154780738729E-3</c:v>
                </c:pt>
                <c:pt idx="46">
                  <c:v>3.8190244631982131E-3</c:v>
                </c:pt>
                <c:pt idx="47">
                  <c:v>3.8248937194576872E-3</c:v>
                </c:pt>
                <c:pt idx="48">
                  <c:v>3.8447422011718769E-3</c:v>
                </c:pt>
                <c:pt idx="49">
                  <c:v>3.847446815506363E-3</c:v>
                </c:pt>
                <c:pt idx="50">
                  <c:v>3.8654653306450055E-3</c:v>
                </c:pt>
                <c:pt idx="51">
                  <c:v>3.8659155206263295E-3</c:v>
                </c:pt>
                <c:pt idx="52">
                  <c:v>3.8663656972955972E-3</c:v>
                </c:pt>
                <c:pt idx="53">
                  <c:v>4.0413645922771704E-3</c:v>
                </c:pt>
                <c:pt idx="54">
                  <c:v>4.0418095506205955E-3</c:v>
                </c:pt>
                <c:pt idx="55">
                  <c:v>4.0422544956519642E-3</c:v>
                </c:pt>
                <c:pt idx="56">
                  <c:v>4.538255254326151E-3</c:v>
                </c:pt>
                <c:pt idx="57">
                  <c:v>4.5494266599593229E-3</c:v>
                </c:pt>
                <c:pt idx="58">
                  <c:v>4.5498561496940008E-3</c:v>
                </c:pt>
                <c:pt idx="59">
                  <c:v>4.5888839912844046E-3</c:v>
                </c:pt>
                <c:pt idx="60">
                  <c:v>4.5893122563099558E-3</c:v>
                </c:pt>
                <c:pt idx="61">
                  <c:v>4.6976604618754201E-3</c:v>
                </c:pt>
                <c:pt idx="62">
                  <c:v>4.6980853323267627E-3</c:v>
                </c:pt>
                <c:pt idx="63">
                  <c:v>4.7091272915301043E-3</c:v>
                </c:pt>
                <c:pt idx="64">
                  <c:v>4.7095518025559429E-3</c:v>
                </c:pt>
                <c:pt idx="65">
                  <c:v>4.7286410207409727E-3</c:v>
                </c:pt>
                <c:pt idx="66">
                  <c:v>4.8728381270357439E-3</c:v>
                </c:pt>
                <c:pt idx="67">
                  <c:v>5.1709117426697194E-3</c:v>
                </c:pt>
                <c:pt idx="68">
                  <c:v>5.1791047049822223E-3</c:v>
                </c:pt>
                <c:pt idx="69">
                  <c:v>5.3821981955510861E-3</c:v>
                </c:pt>
                <c:pt idx="70">
                  <c:v>5.5886971985665227E-3</c:v>
                </c:pt>
                <c:pt idx="71">
                  <c:v>5.5890931685448932E-3</c:v>
                </c:pt>
                <c:pt idx="72">
                  <c:v>5.5942395668666569E-3</c:v>
                </c:pt>
                <c:pt idx="73">
                  <c:v>5.6017571790873697E-3</c:v>
                </c:pt>
                <c:pt idx="74">
                  <c:v>5.6072933972177606E-3</c:v>
                </c:pt>
                <c:pt idx="75">
                  <c:v>5.6919861804027713E-3</c:v>
                </c:pt>
                <c:pt idx="76">
                  <c:v>5.7916380355203228E-3</c:v>
                </c:pt>
                <c:pt idx="77">
                  <c:v>5.7990284244245098E-3</c:v>
                </c:pt>
                <c:pt idx="78">
                  <c:v>5.7994172591410154E-3</c:v>
                </c:pt>
                <c:pt idx="79">
                  <c:v>5.8881098362333108E-3</c:v>
                </c:pt>
                <c:pt idx="80">
                  <c:v>5.888495609177001E-3</c:v>
                </c:pt>
                <c:pt idx="81">
                  <c:v>5.888881368808635E-3</c:v>
                </c:pt>
                <c:pt idx="82">
                  <c:v>6.006298535519275E-3</c:v>
                </c:pt>
                <c:pt idx="83">
                  <c:v>6.0463014989004084E-3</c:v>
                </c:pt>
                <c:pt idx="84">
                  <c:v>6.0664377333154856E-3</c:v>
                </c:pt>
                <c:pt idx="85">
                  <c:v>6.0713710988095429E-3</c:v>
                </c:pt>
                <c:pt idx="86">
                  <c:v>6.0713710988095429E-3</c:v>
                </c:pt>
                <c:pt idx="87">
                  <c:v>6.0713710988095429E-3</c:v>
                </c:pt>
                <c:pt idx="88">
                  <c:v>6.0736472779427033E-3</c:v>
                </c:pt>
                <c:pt idx="89">
                  <c:v>6.0838841535210911E-3</c:v>
                </c:pt>
                <c:pt idx="90">
                  <c:v>6.0986536189630517E-3</c:v>
                </c:pt>
                <c:pt idx="91">
                  <c:v>6.1258671294196999E-3</c:v>
                </c:pt>
                <c:pt idx="92">
                  <c:v>6.1307733250080317E-3</c:v>
                </c:pt>
                <c:pt idx="93">
                  <c:v>6.1481156449378991E-3</c:v>
                </c:pt>
                <c:pt idx="94">
                  <c:v>6.1556469980810647E-3</c:v>
                </c:pt>
                <c:pt idx="95">
                  <c:v>6.356611497438977E-3</c:v>
                </c:pt>
                <c:pt idx="96">
                  <c:v>6.3927349881270114E-3</c:v>
                </c:pt>
                <c:pt idx="97">
                  <c:v>6.4839430422632127E-3</c:v>
                </c:pt>
                <c:pt idx="98">
                  <c:v>6.4912331809567139E-3</c:v>
                </c:pt>
                <c:pt idx="99">
                  <c:v>6.4912331809567139E-3</c:v>
                </c:pt>
                <c:pt idx="100">
                  <c:v>6.4912331809567139E-3</c:v>
                </c:pt>
                <c:pt idx="101">
                  <c:v>6.5746870543299798E-3</c:v>
                </c:pt>
                <c:pt idx="102">
                  <c:v>6.6660308925272204E-3</c:v>
                </c:pt>
                <c:pt idx="103">
                  <c:v>6.6753325933102542E-3</c:v>
                </c:pt>
                <c:pt idx="104">
                  <c:v>6.8703409673964797E-3</c:v>
                </c:pt>
                <c:pt idx="105">
                  <c:v>6.8727923893120981E-3</c:v>
                </c:pt>
                <c:pt idx="106">
                  <c:v>6.8955244426038859E-3</c:v>
                </c:pt>
                <c:pt idx="107">
                  <c:v>6.8979691552434209E-3</c:v>
                </c:pt>
                <c:pt idx="108">
                  <c:v>6.8979691552434209E-3</c:v>
                </c:pt>
                <c:pt idx="109">
                  <c:v>6.8979691552434209E-3</c:v>
                </c:pt>
                <c:pt idx="110">
                  <c:v>6.8979691552434209E-3</c:v>
                </c:pt>
                <c:pt idx="111">
                  <c:v>6.9411673729129087E-3</c:v>
                </c:pt>
                <c:pt idx="112">
                  <c:v>7.070219072866573E-3</c:v>
                </c:pt>
                <c:pt idx="113">
                  <c:v>7.1601933023963168E-3</c:v>
                </c:pt>
                <c:pt idx="114">
                  <c:v>7.3230689660489096E-3</c:v>
                </c:pt>
                <c:pt idx="115">
                  <c:v>7.3926210020136846E-3</c:v>
                </c:pt>
                <c:pt idx="116">
                  <c:v>7.3945995768291426E-3</c:v>
                </c:pt>
                <c:pt idx="117">
                  <c:v>7.3945995768291426E-3</c:v>
                </c:pt>
                <c:pt idx="118">
                  <c:v>7.4994292101604725E-3</c:v>
                </c:pt>
                <c:pt idx="119">
                  <c:v>7.5013817465949418E-3</c:v>
                </c:pt>
                <c:pt idx="120">
                  <c:v>7.6077122336409113E-3</c:v>
                </c:pt>
                <c:pt idx="121">
                  <c:v>7.6598589008989755E-3</c:v>
                </c:pt>
                <c:pt idx="122">
                  <c:v>7.6601777275144434E-3</c:v>
                </c:pt>
                <c:pt idx="123">
                  <c:v>8.0570602523670556E-3</c:v>
                </c:pt>
                <c:pt idx="124">
                  <c:v>8.0946804819533522E-3</c:v>
                </c:pt>
                <c:pt idx="125">
                  <c:v>8.0946804819533522E-3</c:v>
                </c:pt>
                <c:pt idx="126">
                  <c:v>8.0967810646404396E-3</c:v>
                </c:pt>
                <c:pt idx="127">
                  <c:v>8.1882649918576626E-3</c:v>
                </c:pt>
                <c:pt idx="128">
                  <c:v>8.1977285712118986E-3</c:v>
                </c:pt>
                <c:pt idx="129">
                  <c:v>8.1980240884177991E-3</c:v>
                </c:pt>
                <c:pt idx="130">
                  <c:v>8.3337079673844149E-3</c:v>
                </c:pt>
                <c:pt idx="131">
                  <c:v>8.4651098627909899E-3</c:v>
                </c:pt>
                <c:pt idx="132">
                  <c:v>8.5298991690788313E-3</c:v>
                </c:pt>
                <c:pt idx="133">
                  <c:v>8.7465336072204119E-3</c:v>
                </c:pt>
                <c:pt idx="134">
                  <c:v>8.8148671206868569E-3</c:v>
                </c:pt>
                <c:pt idx="135">
                  <c:v>8.8419581534749242E-3</c:v>
                </c:pt>
                <c:pt idx="136">
                  <c:v>8.8419581534749242E-3</c:v>
                </c:pt>
                <c:pt idx="137">
                  <c:v>8.8435474305328735E-3</c:v>
                </c:pt>
                <c:pt idx="138">
                  <c:v>8.8435474305328735E-3</c:v>
                </c:pt>
                <c:pt idx="139">
                  <c:v>8.8514866273125339E-3</c:v>
                </c:pt>
                <c:pt idx="140">
                  <c:v>8.9007041922845379E-3</c:v>
                </c:pt>
                <c:pt idx="141">
                  <c:v>8.9007041922845379E-3</c:v>
                </c:pt>
                <c:pt idx="142">
                  <c:v>8.9007041922845379E-3</c:v>
                </c:pt>
                <c:pt idx="143">
                  <c:v>8.9014899849524862E-3</c:v>
                </c:pt>
                <c:pt idx="144">
                  <c:v>8.9020137801708414E-3</c:v>
                </c:pt>
                <c:pt idx="145">
                  <c:v>8.9020137801708414E-3</c:v>
                </c:pt>
                <c:pt idx="146">
                  <c:v>8.9022756578119346E-3</c:v>
                </c:pt>
                <c:pt idx="147">
                  <c:v>8.9022756578119346E-3</c:v>
                </c:pt>
                <c:pt idx="148">
                  <c:v>8.9035848463365624E-3</c:v>
                </c:pt>
                <c:pt idx="149">
                  <c:v>8.9035848463365624E-3</c:v>
                </c:pt>
                <c:pt idx="150">
                  <c:v>8.9035848463365624E-3</c:v>
                </c:pt>
                <c:pt idx="151">
                  <c:v>8.9038466441053211E-3</c:v>
                </c:pt>
                <c:pt idx="152">
                  <c:v>8.9038466441053211E-3</c:v>
                </c:pt>
                <c:pt idx="153">
                  <c:v>8.9395870995625619E-3</c:v>
                </c:pt>
                <c:pt idx="154">
                  <c:v>8.9395870995625619E-3</c:v>
                </c:pt>
                <c:pt idx="155">
                  <c:v>8.9411466641121443E-3</c:v>
                </c:pt>
                <c:pt idx="156">
                  <c:v>8.9411466641121443E-3</c:v>
                </c:pt>
                <c:pt idx="157">
                  <c:v>8.9429655503881177E-3</c:v>
                </c:pt>
                <c:pt idx="158">
                  <c:v>8.9429655503881177E-3</c:v>
                </c:pt>
                <c:pt idx="159">
                  <c:v>8.9478992393451466E-3</c:v>
                </c:pt>
                <c:pt idx="160">
                  <c:v>8.9497157028269794E-3</c:v>
                </c:pt>
                <c:pt idx="161">
                  <c:v>8.9497157028269794E-3</c:v>
                </c:pt>
                <c:pt idx="162">
                  <c:v>8.9530874044402887E-3</c:v>
                </c:pt>
                <c:pt idx="163">
                  <c:v>8.9530874044402887E-3</c:v>
                </c:pt>
                <c:pt idx="164">
                  <c:v>8.9763682526925979E-3</c:v>
                </c:pt>
                <c:pt idx="165">
                  <c:v>9.0051893889878196E-3</c:v>
                </c:pt>
                <c:pt idx="166">
                  <c:v>9.6784583868057533E-3</c:v>
                </c:pt>
                <c:pt idx="167">
                  <c:v>9.9882291743554029E-3</c:v>
                </c:pt>
                <c:pt idx="168">
                  <c:v>1.0335112404511853E-2</c:v>
                </c:pt>
                <c:pt idx="169">
                  <c:v>1.0385992197598627E-2</c:v>
                </c:pt>
                <c:pt idx="170">
                  <c:v>1.0403822401289876E-2</c:v>
                </c:pt>
                <c:pt idx="171">
                  <c:v>1.0416972687318837E-2</c:v>
                </c:pt>
                <c:pt idx="172">
                  <c:v>1.0423685007292446E-2</c:v>
                </c:pt>
                <c:pt idx="173">
                  <c:v>1.0455277658749575E-2</c:v>
                </c:pt>
                <c:pt idx="174">
                  <c:v>1.0467944155168572E-2</c:v>
                </c:pt>
                <c:pt idx="175">
                  <c:v>1.0534535655603243E-2</c:v>
                </c:pt>
                <c:pt idx="176">
                  <c:v>1.0570636150606562E-2</c:v>
                </c:pt>
                <c:pt idx="177">
                  <c:v>1.0686224003917463E-2</c:v>
                </c:pt>
                <c:pt idx="178">
                  <c:v>1.0804023724924908E-2</c:v>
                </c:pt>
                <c:pt idx="179">
                  <c:v>1.0818943241175265E-2</c:v>
                </c:pt>
                <c:pt idx="180">
                  <c:v>1.083186083684096E-2</c:v>
                </c:pt>
                <c:pt idx="181">
                  <c:v>1.0865001564343738E-2</c:v>
                </c:pt>
                <c:pt idx="182">
                  <c:v>1.087581239655485E-2</c:v>
                </c:pt>
                <c:pt idx="183">
                  <c:v>1.0901242069587388E-2</c:v>
                </c:pt>
                <c:pt idx="184">
                  <c:v>1.1049593100329E-2</c:v>
                </c:pt>
                <c:pt idx="185">
                  <c:v>1.1050340366119432E-2</c:v>
                </c:pt>
                <c:pt idx="186">
                  <c:v>1.1067033699885615E-2</c:v>
                </c:pt>
                <c:pt idx="187">
                  <c:v>1.1092565712524639E-2</c:v>
                </c:pt>
                <c:pt idx="188">
                  <c:v>1.116507131444854E-2</c:v>
                </c:pt>
                <c:pt idx="189">
                  <c:v>1.1236646852908162E-2</c:v>
                </c:pt>
                <c:pt idx="190">
                  <c:v>1.132229158018562E-2</c:v>
                </c:pt>
                <c:pt idx="191">
                  <c:v>1.1408572055671124E-2</c:v>
                </c:pt>
                <c:pt idx="192">
                  <c:v>1.1419102759508797E-2</c:v>
                </c:pt>
                <c:pt idx="193">
                  <c:v>1.1476953984041017E-2</c:v>
                </c:pt>
                <c:pt idx="194">
                  <c:v>1.1477552569266773E-2</c:v>
                </c:pt>
                <c:pt idx="195">
                  <c:v>1.1464574960037935E-2</c:v>
                </c:pt>
                <c:pt idx="196">
                  <c:v>1.142251418189854E-2</c:v>
                </c:pt>
                <c:pt idx="197">
                  <c:v>1.1318628112197679E-2</c:v>
                </c:pt>
                <c:pt idx="198">
                  <c:v>1.1214470538264267E-2</c:v>
                </c:pt>
                <c:pt idx="199">
                  <c:v>1.0913497795050228E-2</c:v>
                </c:pt>
                <c:pt idx="200">
                  <c:v>1.0587873259547687E-2</c:v>
                </c:pt>
                <c:pt idx="201">
                  <c:v>1.0401696084020612E-2</c:v>
                </c:pt>
                <c:pt idx="202">
                  <c:v>9.8316500245378378E-3</c:v>
                </c:pt>
                <c:pt idx="203">
                  <c:v>9.7541317436713494E-3</c:v>
                </c:pt>
                <c:pt idx="204">
                  <c:v>9.3505152235794885E-3</c:v>
                </c:pt>
                <c:pt idx="205">
                  <c:v>8.6211955129342245E-3</c:v>
                </c:pt>
                <c:pt idx="206">
                  <c:v>8.4680639620109653E-3</c:v>
                </c:pt>
                <c:pt idx="207">
                  <c:v>8.4677808707149457E-3</c:v>
                </c:pt>
                <c:pt idx="208">
                  <c:v>8.4657988589052664E-3</c:v>
                </c:pt>
                <c:pt idx="209">
                  <c:v>8.4657988589052664E-3</c:v>
                </c:pt>
                <c:pt idx="210">
                  <c:v>8.4655156611128067E-3</c:v>
                </c:pt>
                <c:pt idx="211">
                  <c:v>8.4655156611128067E-3</c:v>
                </c:pt>
                <c:pt idx="212">
                  <c:v>7.934489283054777E-3</c:v>
                </c:pt>
                <c:pt idx="213">
                  <c:v>7.1420120258270103E-3</c:v>
                </c:pt>
                <c:pt idx="214">
                  <c:v>7.1420120258270103E-3</c:v>
                </c:pt>
                <c:pt idx="215">
                  <c:v>7.101826797251666E-3</c:v>
                </c:pt>
                <c:pt idx="216">
                  <c:v>7.0556248347076328E-3</c:v>
                </c:pt>
                <c:pt idx="217">
                  <c:v>7.0552816927282533E-3</c:v>
                </c:pt>
                <c:pt idx="218">
                  <c:v>7.0346688129038076E-3</c:v>
                </c:pt>
                <c:pt idx="219">
                  <c:v>7.0346688129038076E-3</c:v>
                </c:pt>
                <c:pt idx="220">
                  <c:v>7.0008980472551635E-3</c:v>
                </c:pt>
                <c:pt idx="221">
                  <c:v>7.0008980472551635E-3</c:v>
                </c:pt>
                <c:pt idx="222">
                  <c:v>7.0008980472551635E-3</c:v>
                </c:pt>
                <c:pt idx="223">
                  <c:v>7.0005527886589231E-3</c:v>
                </c:pt>
                <c:pt idx="224">
                  <c:v>7.0005527886589231E-3</c:v>
                </c:pt>
                <c:pt idx="225">
                  <c:v>7.0005527886589231E-3</c:v>
                </c:pt>
                <c:pt idx="226">
                  <c:v>6.9071947989684107E-3</c:v>
                </c:pt>
                <c:pt idx="227">
                  <c:v>6.9071947989684107E-3</c:v>
                </c:pt>
                <c:pt idx="228">
                  <c:v>6.9071947989684107E-3</c:v>
                </c:pt>
                <c:pt idx="229">
                  <c:v>6.8869393287661271E-3</c:v>
                </c:pt>
                <c:pt idx="230">
                  <c:v>6.865938269396861E-3</c:v>
                </c:pt>
                <c:pt idx="231">
                  <c:v>6.865938269396861E-3</c:v>
                </c:pt>
                <c:pt idx="232">
                  <c:v>6.865938269396861E-3</c:v>
                </c:pt>
                <c:pt idx="233">
                  <c:v>6.865938269396861E-3</c:v>
                </c:pt>
                <c:pt idx="234">
                  <c:v>6.4596404926735504E-3</c:v>
                </c:pt>
                <c:pt idx="235">
                  <c:v>6.2785624860957484E-3</c:v>
                </c:pt>
                <c:pt idx="236">
                  <c:v>6.2785624860957484E-3</c:v>
                </c:pt>
                <c:pt idx="237">
                  <c:v>6.2614335306010738E-3</c:v>
                </c:pt>
                <c:pt idx="238">
                  <c:v>6.1298046552905119E-3</c:v>
                </c:pt>
                <c:pt idx="239">
                  <c:v>6.1112986561466728E-3</c:v>
                </c:pt>
                <c:pt idx="240">
                  <c:v>6.0422822551748218E-3</c:v>
                </c:pt>
                <c:pt idx="241">
                  <c:v>6.0419018261273702E-3</c:v>
                </c:pt>
                <c:pt idx="242">
                  <c:v>6.0297210678435728E-3</c:v>
                </c:pt>
                <c:pt idx="243">
                  <c:v>6.0022645213684001E-3</c:v>
                </c:pt>
                <c:pt idx="244">
                  <c:v>6.0018826945551079E-3</c:v>
                </c:pt>
                <c:pt idx="245">
                  <c:v>5.4814712290354936E-3</c:v>
                </c:pt>
                <c:pt idx="246">
                  <c:v>5.2824617456116094E-3</c:v>
                </c:pt>
                <c:pt idx="247">
                  <c:v>5.1152365338375527E-3</c:v>
                </c:pt>
                <c:pt idx="248">
                  <c:v>5.1041188619189021E-3</c:v>
                </c:pt>
                <c:pt idx="249">
                  <c:v>5.0934037836204774E-3</c:v>
                </c:pt>
                <c:pt idx="250">
                  <c:v>4.4448533042995009E-3</c:v>
                </c:pt>
                <c:pt idx="251">
                  <c:v>4.4335979429075828E-3</c:v>
                </c:pt>
                <c:pt idx="252">
                  <c:v>4.2277053045078686E-3</c:v>
                </c:pt>
                <c:pt idx="253">
                  <c:v>4.2101204603793435E-3</c:v>
                </c:pt>
                <c:pt idx="254">
                  <c:v>4.2048408537793958E-3</c:v>
                </c:pt>
                <c:pt idx="255">
                  <c:v>4.1121374342615383E-3</c:v>
                </c:pt>
                <c:pt idx="256">
                  <c:v>2.9862692653808212E-3</c:v>
                </c:pt>
                <c:pt idx="257">
                  <c:v>1.8736346134802448E-3</c:v>
                </c:pt>
                <c:pt idx="258">
                  <c:v>1.8731289313005106E-3</c:v>
                </c:pt>
                <c:pt idx="259">
                  <c:v>1.7070569596049009E-3</c:v>
                </c:pt>
                <c:pt idx="260">
                  <c:v>1.656497577956044E-3</c:v>
                </c:pt>
                <c:pt idx="261">
                  <c:v>1.656497577956044E-3</c:v>
                </c:pt>
                <c:pt idx="262">
                  <c:v>1.656497577956044E-3</c:v>
                </c:pt>
                <c:pt idx="263">
                  <c:v>1.656497577956044E-3</c:v>
                </c:pt>
                <c:pt idx="264">
                  <c:v>1.656497577956044E-3</c:v>
                </c:pt>
                <c:pt idx="265">
                  <c:v>1.656497577956044E-3</c:v>
                </c:pt>
                <c:pt idx="266">
                  <c:v>9.9475030267123787E-4</c:v>
                </c:pt>
                <c:pt idx="267">
                  <c:v>7.283983177902506E-4</c:v>
                </c:pt>
                <c:pt idx="268">
                  <c:v>5.802380893091888E-4</c:v>
                </c:pt>
                <c:pt idx="269">
                  <c:v>5.7969943316744238E-4</c:v>
                </c:pt>
                <c:pt idx="270">
                  <c:v>3.8057013766813752E-4</c:v>
                </c:pt>
                <c:pt idx="271">
                  <c:v>-5.2594619446276469E-4</c:v>
                </c:pt>
                <c:pt idx="272">
                  <c:v>-5.2594619446276469E-4</c:v>
                </c:pt>
                <c:pt idx="273">
                  <c:v>-5.2594619446276469E-4</c:v>
                </c:pt>
                <c:pt idx="274">
                  <c:v>-5.2594619446276469E-4</c:v>
                </c:pt>
                <c:pt idx="275">
                  <c:v>-5.2594619446276469E-4</c:v>
                </c:pt>
                <c:pt idx="276">
                  <c:v>-5.2594619446276469E-4</c:v>
                </c:pt>
                <c:pt idx="277">
                  <c:v>-7.908339007993842E-4</c:v>
                </c:pt>
                <c:pt idx="278">
                  <c:v>-9.5541133674065942E-4</c:v>
                </c:pt>
                <c:pt idx="279">
                  <c:v>-1.0950360396058678E-3</c:v>
                </c:pt>
                <c:pt idx="280">
                  <c:v>-1.9808634820596763E-3</c:v>
                </c:pt>
                <c:pt idx="281">
                  <c:v>-2.0060167166498014E-3</c:v>
                </c:pt>
                <c:pt idx="282">
                  <c:v>-2.006615889396865E-3</c:v>
                </c:pt>
                <c:pt idx="283">
                  <c:v>-2.0072150754559745E-3</c:v>
                </c:pt>
                <c:pt idx="284">
                  <c:v>-2.093035742834988E-3</c:v>
                </c:pt>
                <c:pt idx="285">
                  <c:v>-2.1243107503680358E-3</c:v>
                </c:pt>
                <c:pt idx="286">
                  <c:v>-3.3306419233862933E-3</c:v>
                </c:pt>
                <c:pt idx="287">
                  <c:v>-3.6107446938781276E-3</c:v>
                </c:pt>
                <c:pt idx="288">
                  <c:v>-3.6107446938781276E-3</c:v>
                </c:pt>
                <c:pt idx="289">
                  <c:v>-3.6107446938781276E-3</c:v>
                </c:pt>
                <c:pt idx="290">
                  <c:v>-3.6221555631284555E-3</c:v>
                </c:pt>
                <c:pt idx="291">
                  <c:v>-3.7205943075044878E-3</c:v>
                </c:pt>
                <c:pt idx="292">
                  <c:v>-3.7212304345182329E-3</c:v>
                </c:pt>
                <c:pt idx="293">
                  <c:v>-3.7524169654597483E-3</c:v>
                </c:pt>
                <c:pt idx="294">
                  <c:v>-3.7530537580762816E-3</c:v>
                </c:pt>
                <c:pt idx="295">
                  <c:v>-3.7536905640048607E-3</c:v>
                </c:pt>
                <c:pt idx="296">
                  <c:v>-4.7245422909297785E-3</c:v>
                </c:pt>
                <c:pt idx="297">
                  <c:v>-4.9790564888322411E-3</c:v>
                </c:pt>
                <c:pt idx="298">
                  <c:v>-4.9797184279220252E-3</c:v>
                </c:pt>
                <c:pt idx="299">
                  <c:v>-4.9797184279220252E-3</c:v>
                </c:pt>
                <c:pt idx="300">
                  <c:v>-5.0824799295920847E-3</c:v>
                </c:pt>
                <c:pt idx="301">
                  <c:v>-5.2448944267920669E-3</c:v>
                </c:pt>
                <c:pt idx="302">
                  <c:v>-5.2455616907041355E-3</c:v>
                </c:pt>
                <c:pt idx="303">
                  <c:v>-5.2535698959893448E-3</c:v>
                </c:pt>
                <c:pt idx="304">
                  <c:v>-6.3212837477107583E-3</c:v>
                </c:pt>
                <c:pt idx="305">
                  <c:v>-6.4702880002608515E-3</c:v>
                </c:pt>
                <c:pt idx="306">
                  <c:v>-6.5561080967112551E-3</c:v>
                </c:pt>
                <c:pt idx="307">
                  <c:v>-6.5568010262667606E-3</c:v>
                </c:pt>
                <c:pt idx="308">
                  <c:v>-8.2871927098699394E-3</c:v>
                </c:pt>
                <c:pt idx="309">
                  <c:v>-8.2574617759257063E-3</c:v>
                </c:pt>
                <c:pt idx="310">
                  <c:v>-8.2581866544149396E-3</c:v>
                </c:pt>
                <c:pt idx="311">
                  <c:v>-8.3002523837177669E-3</c:v>
                </c:pt>
                <c:pt idx="312">
                  <c:v>-8.2864672988984742E-3</c:v>
                </c:pt>
                <c:pt idx="313">
                  <c:v>-8.3009780476182848E-3</c:v>
                </c:pt>
                <c:pt idx="314">
                  <c:v>-8.2857419012390618E-3</c:v>
                </c:pt>
                <c:pt idx="315">
                  <c:v>-1.3590674118349688E-2</c:v>
                </c:pt>
                <c:pt idx="316">
                  <c:v>-1.3590674118349688E-2</c:v>
                </c:pt>
                <c:pt idx="317">
                  <c:v>-1.2051387473406325E-2</c:v>
                </c:pt>
                <c:pt idx="318">
                  <c:v>-1.7867525808483914E-2</c:v>
                </c:pt>
                <c:pt idx="319">
                  <c:v>-1.7868409726102846E-2</c:v>
                </c:pt>
                <c:pt idx="320">
                  <c:v>-2.0099645312035549E-2</c:v>
                </c:pt>
                <c:pt idx="321">
                  <c:v>-2.0100562230240621E-2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85D-46ED-AA3F-4EF9DD1A3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4990112"/>
        <c:axId val="1"/>
      </c:scatterChart>
      <c:valAx>
        <c:axId val="784990112"/>
        <c:scaling>
          <c:orientation val="minMax"/>
          <c:min val="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337873306377245"/>
              <c:y val="0.854431708694640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2.5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7027027027027029E-2"/>
              <c:y val="0.3512664872587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499011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020288004539971"/>
          <c:y val="0.91772284793514725"/>
          <c:w val="0.64695999148755057"/>
          <c:h val="6.329113924050633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GZ And -- O-C Diagram</a:t>
            </a:r>
          </a:p>
        </c:rich>
      </c:tx>
      <c:layout>
        <c:manualLayout>
          <c:xMode val="edge"/>
          <c:yMode val="edge"/>
          <c:x val="0.42979294254884803"/>
          <c:y val="3.21715817694369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376149906695841E-2"/>
          <c:y val="0.10723874628061417"/>
          <c:w val="0.90354198090990934"/>
          <c:h val="0.74530928665026841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Q_fit!$D$21:$D$239</c:f>
              <c:numCache>
                <c:formatCode>General</c:formatCode>
                <c:ptCount val="219"/>
                <c:pt idx="0">
                  <c:v>0</c:v>
                </c:pt>
                <c:pt idx="1">
                  <c:v>5.0000000000000002E-5</c:v>
                </c:pt>
                <c:pt idx="2">
                  <c:v>3.5E-4</c:v>
                </c:pt>
                <c:pt idx="3">
                  <c:v>4.0000000000000002E-4</c:v>
                </c:pt>
                <c:pt idx="4">
                  <c:v>5.3E-3</c:v>
                </c:pt>
                <c:pt idx="5">
                  <c:v>3.2000000000000001E-2</c:v>
                </c:pt>
                <c:pt idx="6">
                  <c:v>3.2050000000000002E-2</c:v>
                </c:pt>
                <c:pt idx="7">
                  <c:v>3.2649999999999998E-2</c:v>
                </c:pt>
                <c:pt idx="8">
                  <c:v>4.7750000000000001E-2</c:v>
                </c:pt>
                <c:pt idx="9">
                  <c:v>9.5049999999999996E-2</c:v>
                </c:pt>
                <c:pt idx="10">
                  <c:v>9.7299999999999998E-2</c:v>
                </c:pt>
                <c:pt idx="11">
                  <c:v>9.7650000000000001E-2</c:v>
                </c:pt>
                <c:pt idx="12">
                  <c:v>9.8000000000000004E-2</c:v>
                </c:pt>
                <c:pt idx="13">
                  <c:v>0.10290000000000001</c:v>
                </c:pt>
                <c:pt idx="14">
                  <c:v>0.1032</c:v>
                </c:pt>
                <c:pt idx="15">
                  <c:v>0.10485</c:v>
                </c:pt>
                <c:pt idx="16">
                  <c:v>0.10680000000000001</c:v>
                </c:pt>
                <c:pt idx="17">
                  <c:v>0.11205</c:v>
                </c:pt>
                <c:pt idx="18">
                  <c:v>0.11824999999999999</c:v>
                </c:pt>
                <c:pt idx="19">
                  <c:v>0.13755000000000001</c:v>
                </c:pt>
                <c:pt idx="20">
                  <c:v>0.15625</c:v>
                </c:pt>
                <c:pt idx="21">
                  <c:v>0.16214999999999999</c:v>
                </c:pt>
                <c:pt idx="22">
                  <c:v>0.57925000000000004</c:v>
                </c:pt>
                <c:pt idx="23">
                  <c:v>0.58314999999999995</c:v>
                </c:pt>
                <c:pt idx="24">
                  <c:v>0.58320000000000005</c:v>
                </c:pt>
                <c:pt idx="25">
                  <c:v>0.58709999999999996</c:v>
                </c:pt>
                <c:pt idx="26">
                  <c:v>0.58714999999999995</c:v>
                </c:pt>
                <c:pt idx="27">
                  <c:v>0.59</c:v>
                </c:pt>
                <c:pt idx="28">
                  <c:v>0.59004999999999996</c:v>
                </c:pt>
                <c:pt idx="29">
                  <c:v>0.59009999999999996</c:v>
                </c:pt>
                <c:pt idx="30">
                  <c:v>0.59955000000000003</c:v>
                </c:pt>
                <c:pt idx="31">
                  <c:v>0.59960000000000002</c:v>
                </c:pt>
                <c:pt idx="32">
                  <c:v>0.60024999999999995</c:v>
                </c:pt>
                <c:pt idx="33">
                  <c:v>0.60189999999999999</c:v>
                </c:pt>
                <c:pt idx="34">
                  <c:v>0.60255000000000003</c:v>
                </c:pt>
                <c:pt idx="35">
                  <c:v>0.60475000000000001</c:v>
                </c:pt>
                <c:pt idx="36">
                  <c:v>0.60504999999999998</c:v>
                </c:pt>
                <c:pt idx="37">
                  <c:v>0.60704999999999998</c:v>
                </c:pt>
                <c:pt idx="38">
                  <c:v>0.60709999999999997</c:v>
                </c:pt>
                <c:pt idx="39">
                  <c:v>0.60714999999999997</c:v>
                </c:pt>
                <c:pt idx="40">
                  <c:v>0.62670000000000003</c:v>
                </c:pt>
                <c:pt idx="41">
                  <c:v>0.62675000000000003</c:v>
                </c:pt>
                <c:pt idx="42">
                  <c:v>0.62680000000000002</c:v>
                </c:pt>
                <c:pt idx="43">
                  <c:v>0.6835</c:v>
                </c:pt>
                <c:pt idx="44">
                  <c:v>0.68479999999999996</c:v>
                </c:pt>
                <c:pt idx="45">
                  <c:v>0.68484999999999996</c:v>
                </c:pt>
                <c:pt idx="46">
                  <c:v>0.68940000000000001</c:v>
                </c:pt>
                <c:pt idx="47">
                  <c:v>0.68945000000000001</c:v>
                </c:pt>
                <c:pt idx="48">
                  <c:v>0.70215000000000005</c:v>
                </c:pt>
                <c:pt idx="49">
                  <c:v>0.70220000000000005</c:v>
                </c:pt>
                <c:pt idx="50">
                  <c:v>0.70355000000000001</c:v>
                </c:pt>
                <c:pt idx="51">
                  <c:v>0.70579999999999998</c:v>
                </c:pt>
                <c:pt idx="52">
                  <c:v>0.72289999999999999</c:v>
                </c:pt>
                <c:pt idx="53">
                  <c:v>0.75885000000000002</c:v>
                </c:pt>
                <c:pt idx="54">
                  <c:v>0.75985000000000003</c:v>
                </c:pt>
                <c:pt idx="55">
                  <c:v>0.78485000000000005</c:v>
                </c:pt>
                <c:pt idx="56">
                  <c:v>0.81074999999999997</c:v>
                </c:pt>
                <c:pt idx="57">
                  <c:v>0.81140000000000001</c:v>
                </c:pt>
                <c:pt idx="58">
                  <c:v>0.81235000000000002</c:v>
                </c:pt>
                <c:pt idx="59">
                  <c:v>0.81305000000000005</c:v>
                </c:pt>
                <c:pt idx="60">
                  <c:v>0.82379999999999998</c:v>
                </c:pt>
                <c:pt idx="61">
                  <c:v>0.83655000000000002</c:v>
                </c:pt>
                <c:pt idx="62">
                  <c:v>0.83750000000000002</c:v>
                </c:pt>
                <c:pt idx="63">
                  <c:v>0.83755000000000002</c:v>
                </c:pt>
                <c:pt idx="64">
                  <c:v>0.84904999999999997</c:v>
                </c:pt>
                <c:pt idx="65">
                  <c:v>0.84909999999999997</c:v>
                </c:pt>
                <c:pt idx="66">
                  <c:v>0.86965000000000003</c:v>
                </c:pt>
                <c:pt idx="67">
                  <c:v>0.87229999999999996</c:v>
                </c:pt>
                <c:pt idx="68">
                  <c:v>0.87295</c:v>
                </c:pt>
                <c:pt idx="69">
                  <c:v>0.87295</c:v>
                </c:pt>
                <c:pt idx="70">
                  <c:v>0.87324999999999997</c:v>
                </c:pt>
                <c:pt idx="71">
                  <c:v>0.87460000000000004</c:v>
                </c:pt>
                <c:pt idx="72">
                  <c:v>0.87655000000000005</c:v>
                </c:pt>
                <c:pt idx="73">
                  <c:v>0.88080000000000003</c:v>
                </c:pt>
                <c:pt idx="74">
                  <c:v>0.8841</c:v>
                </c:pt>
                <c:pt idx="75">
                  <c:v>0.91105000000000003</c:v>
                </c:pt>
                <c:pt idx="76">
                  <c:v>0.91595000000000004</c:v>
                </c:pt>
                <c:pt idx="77">
                  <c:v>0.9294</c:v>
                </c:pt>
                <c:pt idx="78">
                  <c:v>0.9294</c:v>
                </c:pt>
                <c:pt idx="79">
                  <c:v>0.9294</c:v>
                </c:pt>
                <c:pt idx="80">
                  <c:v>0.94089999999999996</c:v>
                </c:pt>
                <c:pt idx="81">
                  <c:v>0.9536</c:v>
                </c:pt>
                <c:pt idx="82">
                  <c:v>0.95489999999999997</c:v>
                </c:pt>
                <c:pt idx="83">
                  <c:v>0.98245000000000005</c:v>
                </c:pt>
                <c:pt idx="84">
                  <c:v>0.98604999999999998</c:v>
                </c:pt>
                <c:pt idx="85">
                  <c:v>0.98640000000000005</c:v>
                </c:pt>
                <c:pt idx="86">
                  <c:v>0.98640000000000005</c:v>
                </c:pt>
                <c:pt idx="87">
                  <c:v>0.98640000000000005</c:v>
                </c:pt>
                <c:pt idx="88">
                  <c:v>0.98640000000000005</c:v>
                </c:pt>
                <c:pt idx="89">
                  <c:v>0.99260000000000004</c:v>
                </c:pt>
                <c:pt idx="90">
                  <c:v>1.0113000000000001</c:v>
                </c:pt>
                <c:pt idx="91">
                  <c:v>1.0245</c:v>
                </c:pt>
                <c:pt idx="92">
                  <c:v>1.0487500000000001</c:v>
                </c:pt>
                <c:pt idx="93">
                  <c:v>1.05925</c:v>
                </c:pt>
                <c:pt idx="94">
                  <c:v>1.05955</c:v>
                </c:pt>
                <c:pt idx="95">
                  <c:v>1.05955</c:v>
                </c:pt>
                <c:pt idx="96">
                  <c:v>1.07555</c:v>
                </c:pt>
                <c:pt idx="97">
                  <c:v>1.07585</c:v>
                </c:pt>
                <c:pt idx="98">
                  <c:v>1.1004499999999999</c:v>
                </c:pt>
                <c:pt idx="99">
                  <c:v>1.1005</c:v>
                </c:pt>
                <c:pt idx="100">
                  <c:v>1.16445</c:v>
                </c:pt>
                <c:pt idx="101">
                  <c:v>1.1707000000000001</c:v>
                </c:pt>
                <c:pt idx="102">
                  <c:v>1.1707000000000001</c:v>
                </c:pt>
                <c:pt idx="103">
                  <c:v>1.1710499999999999</c:v>
                </c:pt>
                <c:pt idx="104">
                  <c:v>1.1863999999999999</c:v>
                </c:pt>
                <c:pt idx="105">
                  <c:v>1.1879999999999999</c:v>
                </c:pt>
                <c:pt idx="106">
                  <c:v>1.1880500000000001</c:v>
                </c:pt>
                <c:pt idx="107">
                  <c:v>1.2112499999999999</c:v>
                </c:pt>
                <c:pt idx="108">
                  <c:v>1.2342</c:v>
                </c:pt>
                <c:pt idx="109">
                  <c:v>1.2457</c:v>
                </c:pt>
                <c:pt idx="110">
                  <c:v>1.2850999999999999</c:v>
                </c:pt>
                <c:pt idx="111">
                  <c:v>1.3029500000000001</c:v>
                </c:pt>
                <c:pt idx="112">
                  <c:v>1.30325</c:v>
                </c:pt>
                <c:pt idx="113">
                  <c:v>1.3047500000000001</c:v>
                </c:pt>
                <c:pt idx="114">
                  <c:v>1.3141</c:v>
                </c:pt>
                <c:pt idx="115">
                  <c:v>1.3141</c:v>
                </c:pt>
                <c:pt idx="116">
                  <c:v>1.3142499999999999</c:v>
                </c:pt>
                <c:pt idx="117">
                  <c:v>1.3143499999999999</c:v>
                </c:pt>
                <c:pt idx="118">
                  <c:v>1.3144</c:v>
                </c:pt>
                <c:pt idx="119">
                  <c:v>1.3146500000000001</c:v>
                </c:pt>
                <c:pt idx="120">
                  <c:v>1.3147</c:v>
                </c:pt>
                <c:pt idx="121">
                  <c:v>1.32155</c:v>
                </c:pt>
                <c:pt idx="122">
                  <c:v>1.32185</c:v>
                </c:pt>
                <c:pt idx="123">
                  <c:v>1.3222</c:v>
                </c:pt>
                <c:pt idx="124">
                  <c:v>1.32315</c:v>
                </c:pt>
                <c:pt idx="125">
                  <c:v>1.3234999999999999</c:v>
                </c:pt>
                <c:pt idx="126">
                  <c:v>1.3241499999999999</c:v>
                </c:pt>
                <c:pt idx="127">
                  <c:v>1.3286500000000001</c:v>
                </c:pt>
                <c:pt idx="128">
                  <c:v>1.3342499999999999</c:v>
                </c:pt>
                <c:pt idx="129">
                  <c:v>1.4758500000000001</c:v>
                </c:pt>
                <c:pt idx="130">
                  <c:v>1.5499499999999999</c:v>
                </c:pt>
                <c:pt idx="131">
                  <c:v>1.6428</c:v>
                </c:pt>
                <c:pt idx="132">
                  <c:v>1.6575500000000001</c:v>
                </c:pt>
                <c:pt idx="133">
                  <c:v>1.6628000000000001</c:v>
                </c:pt>
                <c:pt idx="134">
                  <c:v>1.6667000000000001</c:v>
                </c:pt>
                <c:pt idx="135">
                  <c:v>1.6687000000000001</c:v>
                </c:pt>
                <c:pt idx="136">
                  <c:v>1.68205</c:v>
                </c:pt>
                <c:pt idx="137">
                  <c:v>1.7027000000000001</c:v>
                </c:pt>
                <c:pt idx="138">
                  <c:v>1.75265</c:v>
                </c:pt>
                <c:pt idx="139">
                  <c:v>1.7948500000000001</c:v>
                </c:pt>
                <c:pt idx="140">
                  <c:v>1.80535</c:v>
                </c:pt>
                <c:pt idx="141">
                  <c:v>1.8224</c:v>
                </c:pt>
                <c:pt idx="142">
                  <c:v>1.8325499999999999</c:v>
                </c:pt>
                <c:pt idx="143">
                  <c:v>1.9051</c:v>
                </c:pt>
                <c:pt idx="144">
                  <c:v>1.9175</c:v>
                </c:pt>
                <c:pt idx="145">
                  <c:v>1.9551499999999999</c:v>
                </c:pt>
                <c:pt idx="146">
                  <c:v>1.9968999999999999</c:v>
                </c:pt>
                <c:pt idx="147">
                  <c:v>2.0561500000000001</c:v>
                </c:pt>
                <c:pt idx="148">
                  <c:v>2.1364999999999998</c:v>
                </c:pt>
                <c:pt idx="149">
                  <c:v>2.1492499999999999</c:v>
                </c:pt>
                <c:pt idx="150">
                  <c:v>2.2781500000000001</c:v>
                </c:pt>
                <c:pt idx="151">
                  <c:v>2.2850000000000001</c:v>
                </c:pt>
                <c:pt idx="152">
                  <c:v>2.3690000000000002</c:v>
                </c:pt>
                <c:pt idx="153">
                  <c:v>2.4423499999999998</c:v>
                </c:pt>
                <c:pt idx="154">
                  <c:v>2.5426500000000001</c:v>
                </c:pt>
                <c:pt idx="155">
                  <c:v>2.6126</c:v>
                </c:pt>
                <c:pt idx="156">
                  <c:v>2.7584499999999998</c:v>
                </c:pt>
                <c:pt idx="157">
                  <c:v>2.8761999999999999</c:v>
                </c:pt>
                <c:pt idx="158">
                  <c:v>2.9338000000000002</c:v>
                </c:pt>
                <c:pt idx="159">
                  <c:v>3.0843500000000001</c:v>
                </c:pt>
                <c:pt idx="160">
                  <c:v>3.33385</c:v>
                </c:pt>
                <c:pt idx="161">
                  <c:v>3.3612500000000001</c:v>
                </c:pt>
                <c:pt idx="162">
                  <c:v>3.3613</c:v>
                </c:pt>
                <c:pt idx="163">
                  <c:v>3.36165</c:v>
                </c:pt>
                <c:pt idx="164">
                  <c:v>3.36165</c:v>
                </c:pt>
                <c:pt idx="165">
                  <c:v>3.3616999999999999</c:v>
                </c:pt>
                <c:pt idx="166">
                  <c:v>3.3616999999999999</c:v>
                </c:pt>
                <c:pt idx="167">
                  <c:v>3.4516499999999999</c:v>
                </c:pt>
                <c:pt idx="168">
                  <c:v>3.5741499999999999</c:v>
                </c:pt>
                <c:pt idx="169">
                  <c:v>3.58005</c:v>
                </c:pt>
                <c:pt idx="170">
                  <c:v>3.5898500000000002</c:v>
                </c:pt>
                <c:pt idx="171">
                  <c:v>3.5898500000000002</c:v>
                </c:pt>
                <c:pt idx="172">
                  <c:v>3.5947499999999999</c:v>
                </c:pt>
                <c:pt idx="173">
                  <c:v>3.5947499999999999</c:v>
                </c:pt>
                <c:pt idx="174">
                  <c:v>3.5947499999999999</c:v>
                </c:pt>
                <c:pt idx="175">
                  <c:v>3.5948000000000002</c:v>
                </c:pt>
                <c:pt idx="176">
                  <c:v>3.5948000000000002</c:v>
                </c:pt>
                <c:pt idx="177">
                  <c:v>3.5948000000000002</c:v>
                </c:pt>
                <c:pt idx="178">
                  <c:v>3.60825</c:v>
                </c:pt>
                <c:pt idx="179">
                  <c:v>3.60825</c:v>
                </c:pt>
                <c:pt idx="180">
                  <c:v>3.60825</c:v>
                </c:pt>
                <c:pt idx="181">
                  <c:v>3.6111499999999999</c:v>
                </c:pt>
                <c:pt idx="182">
                  <c:v>3.61415</c:v>
                </c:pt>
                <c:pt idx="183">
                  <c:v>3.61415</c:v>
                </c:pt>
                <c:pt idx="184">
                  <c:v>3.61415</c:v>
                </c:pt>
                <c:pt idx="185">
                  <c:v>3.61415</c:v>
                </c:pt>
                <c:pt idx="186">
                  <c:v>3.6709000000000001</c:v>
                </c:pt>
                <c:pt idx="187">
                  <c:v>3.6954500000000001</c:v>
                </c:pt>
                <c:pt idx="188">
                  <c:v>3.6977500000000001</c:v>
                </c:pt>
                <c:pt idx="189">
                  <c:v>3.7153</c:v>
                </c:pt>
                <c:pt idx="190">
                  <c:v>3.7177500000000001</c:v>
                </c:pt>
                <c:pt idx="191">
                  <c:v>3.7268500000000002</c:v>
                </c:pt>
                <c:pt idx="192">
                  <c:v>3.7269000000000001</c:v>
                </c:pt>
                <c:pt idx="193">
                  <c:v>3.7284999999999999</c:v>
                </c:pt>
                <c:pt idx="194">
                  <c:v>3.7321</c:v>
                </c:pt>
                <c:pt idx="195">
                  <c:v>3.7987500000000001</c:v>
                </c:pt>
                <c:pt idx="196">
                  <c:v>3.8234499999999998</c:v>
                </c:pt>
                <c:pt idx="197">
                  <c:v>3.8439000000000001</c:v>
                </c:pt>
                <c:pt idx="198">
                  <c:v>3.8452500000000001</c:v>
                </c:pt>
                <c:pt idx="199">
                  <c:v>3.8465500000000001</c:v>
                </c:pt>
                <c:pt idx="200">
                  <c:v>3.9232999999999998</c:v>
                </c:pt>
                <c:pt idx="201">
                  <c:v>3.9502000000000002</c:v>
                </c:pt>
                <c:pt idx="202">
                  <c:v>3.9508000000000001</c:v>
                </c:pt>
                <c:pt idx="203">
                  <c:v>3.9613</c:v>
                </c:pt>
                <c:pt idx="204">
                  <c:v>4.1973000000000003</c:v>
                </c:pt>
                <c:pt idx="205">
                  <c:v>4.1973500000000001</c:v>
                </c:pt>
                <c:pt idx="206">
                  <c:v>4.2137000000000002</c:v>
                </c:pt>
                <c:pt idx="207">
                  <c:v>4.2186500000000002</c:v>
                </c:pt>
                <c:pt idx="208">
                  <c:v>4.2186500000000002</c:v>
                </c:pt>
                <c:pt idx="209">
                  <c:v>4.2186500000000002</c:v>
                </c:pt>
                <c:pt idx="210">
                  <c:v>4.2823000000000002</c:v>
                </c:pt>
                <c:pt idx="211">
                  <c:v>4.3073499999999996</c:v>
                </c:pt>
                <c:pt idx="212">
                  <c:v>4.3395999999999999</c:v>
                </c:pt>
                <c:pt idx="213">
                  <c:v>4.4213500000000003</c:v>
                </c:pt>
                <c:pt idx="214">
                  <c:v>4.4213500000000003</c:v>
                </c:pt>
                <c:pt idx="215">
                  <c:v>4.4213500000000003</c:v>
                </c:pt>
                <c:pt idx="216">
                  <c:v>4.4446500000000002</c:v>
                </c:pt>
                <c:pt idx="217">
                  <c:v>4.4710999999999999</c:v>
                </c:pt>
                <c:pt idx="218">
                  <c:v>4.5463500000000003</c:v>
                </c:pt>
              </c:numCache>
            </c:numRef>
          </c:xVal>
          <c:yVal>
            <c:numRef>
              <c:f>Q_fit!$E$21:$E$239</c:f>
              <c:numCache>
                <c:formatCode>General</c:formatCode>
                <c:ptCount val="219"/>
                <c:pt idx="0">
                  <c:v>4.1999999666586518E-4</c:v>
                </c:pt>
                <c:pt idx="1">
                  <c:v>-8.8875160145107657E-5</c:v>
                </c:pt>
                <c:pt idx="2">
                  <c:v>-1.6421261170762591E-3</c:v>
                </c:pt>
                <c:pt idx="3">
                  <c:v>4.9489987286506221E-3</c:v>
                </c:pt>
                <c:pt idx="4">
                  <c:v>-6.2076681933831424E-4</c:v>
                </c:pt>
                <c:pt idx="5">
                  <c:v>-5.2601015486288816E-3</c:v>
                </c:pt>
                <c:pt idx="6">
                  <c:v>-3.7689767050324008E-3</c:v>
                </c:pt>
                <c:pt idx="7">
                  <c:v>2.1245213938527741E-3</c:v>
                </c:pt>
                <c:pt idx="8">
                  <c:v>-7.5557765303528868E-3</c:v>
                </c:pt>
                <c:pt idx="9">
                  <c:v>1.0483233709237538E-3</c:v>
                </c:pt>
                <c:pt idx="10">
                  <c:v>1.0148941233637743E-2</c:v>
                </c:pt>
                <c:pt idx="11">
                  <c:v>9.5868151183822192E-3</c:v>
                </c:pt>
                <c:pt idx="12">
                  <c:v>1.0246890087728389E-3</c:v>
                </c:pt>
                <c:pt idx="13">
                  <c:v>-8.4507653809851035E-4</c:v>
                </c:pt>
                <c:pt idx="14">
                  <c:v>1.1016725111403503E-3</c:v>
                </c:pt>
                <c:pt idx="15">
                  <c:v>-2.6912077300949022E-3</c:v>
                </c:pt>
                <c:pt idx="16">
                  <c:v>-5.5373389186570421E-3</c:v>
                </c:pt>
                <c:pt idx="17">
                  <c:v>-5.9692305658245459E-3</c:v>
                </c:pt>
                <c:pt idx="18">
                  <c:v>1.0930249758530408E-2</c:v>
                </c:pt>
                <c:pt idx="19">
                  <c:v>1.5044385072542354E-3</c:v>
                </c:pt>
                <c:pt idx="20">
                  <c:v>-7.814870827132836E-3</c:v>
                </c:pt>
                <c:pt idx="21">
                  <c:v>5.1378604475758038E-3</c:v>
                </c:pt>
                <c:pt idx="22">
                  <c:v>8.101286854071077E-3</c:v>
                </c:pt>
                <c:pt idx="23">
                  <c:v>6.4090244777617045E-3</c:v>
                </c:pt>
                <c:pt idx="24">
                  <c:v>4.9001493243849836E-3</c:v>
                </c:pt>
                <c:pt idx="25">
                  <c:v>3.2078869480756111E-3</c:v>
                </c:pt>
                <c:pt idx="26">
                  <c:v>-3.3009882099577226E-3</c:v>
                </c:pt>
                <c:pt idx="27">
                  <c:v>6.6931277397088706E-3</c:v>
                </c:pt>
                <c:pt idx="28">
                  <c:v>4.1842525824904442E-3</c:v>
                </c:pt>
                <c:pt idx="29">
                  <c:v>4.6753774222452193E-3</c:v>
                </c:pt>
                <c:pt idx="30">
                  <c:v>1.3497972446202766E-2</c:v>
                </c:pt>
                <c:pt idx="31">
                  <c:v>5.9890972843277268E-3</c:v>
                </c:pt>
                <c:pt idx="32">
                  <c:v>-2.6262797764502466E-3</c:v>
                </c:pt>
                <c:pt idx="33">
                  <c:v>1.5808399839443155E-3</c:v>
                </c:pt>
                <c:pt idx="34">
                  <c:v>-3.4537079045549035E-5</c:v>
                </c:pt>
                <c:pt idx="35">
                  <c:v>-2.4250440619653091E-3</c:v>
                </c:pt>
                <c:pt idx="36">
                  <c:v>7.521704988903366E-3</c:v>
                </c:pt>
                <c:pt idx="37">
                  <c:v>3.1666986396885477E-3</c:v>
                </c:pt>
                <c:pt idx="38">
                  <c:v>2.6578234828775749E-3</c:v>
                </c:pt>
                <c:pt idx="39">
                  <c:v>-1.8510516747483052E-3</c:v>
                </c:pt>
                <c:pt idx="40">
                  <c:v>1.0178761280258186E-2</c:v>
                </c:pt>
                <c:pt idx="41">
                  <c:v>6.6988612525165081E-4</c:v>
                </c:pt>
                <c:pt idx="42">
                  <c:v>2.1610109688481316E-3</c:v>
                </c:pt>
                <c:pt idx="43">
                  <c:v>6.0965810480411164E-3</c:v>
                </c:pt>
                <c:pt idx="44">
                  <c:v>5.8658269190345891E-3</c:v>
                </c:pt>
                <c:pt idx="45">
                  <c:v>5.3569517622236162E-3</c:v>
                </c:pt>
                <c:pt idx="46">
                  <c:v>4.9312322516925633E-5</c:v>
                </c:pt>
                <c:pt idx="47">
                  <c:v>-4.5956283429404721E-4</c:v>
                </c:pt>
                <c:pt idx="48">
                  <c:v>4.2861468609771691E-3</c:v>
                </c:pt>
                <c:pt idx="49">
                  <c:v>3.7772717041661963E-3</c:v>
                </c:pt>
                <c:pt idx="50">
                  <c:v>8.0376424157293513E-3</c:v>
                </c:pt>
                <c:pt idx="51">
                  <c:v>4.1382602794328704E-3</c:v>
                </c:pt>
                <c:pt idx="52">
                  <c:v>-1.8970439850818366E-3</c:v>
                </c:pt>
                <c:pt idx="53">
                  <c:v>2.2217169316718355E-3</c:v>
                </c:pt>
                <c:pt idx="54">
                  <c:v>3.0442137576756068E-3</c:v>
                </c:pt>
                <c:pt idx="55">
                  <c:v>-2.393365568423178E-3</c:v>
                </c:pt>
                <c:pt idx="56">
                  <c:v>7.0093022368382663E-3</c:v>
                </c:pt>
                <c:pt idx="57">
                  <c:v>6.3939251776901074E-3</c:v>
                </c:pt>
                <c:pt idx="58">
                  <c:v>-1.2747028449666686E-3</c:v>
                </c:pt>
                <c:pt idx="59">
                  <c:v>6.0104494332335889E-4</c:v>
                </c:pt>
                <c:pt idx="60">
                  <c:v>-2.807114171446301E-3</c:v>
                </c:pt>
                <c:pt idx="61">
                  <c:v>4.4297203639871441E-3</c:v>
                </c:pt>
                <c:pt idx="62">
                  <c:v>7.6109234942123294E-4</c:v>
                </c:pt>
                <c:pt idx="63">
                  <c:v>7.252217190398369E-3</c:v>
                </c:pt>
                <c:pt idx="64">
                  <c:v>7.2109307002392597E-3</c:v>
                </c:pt>
                <c:pt idx="65">
                  <c:v>8.7020555365597829E-3</c:v>
                </c:pt>
                <c:pt idx="66">
                  <c:v>3.5543653357308358E-3</c:v>
                </c:pt>
                <c:pt idx="67">
                  <c:v>1.5839819243410602E-3</c:v>
                </c:pt>
                <c:pt idx="68">
                  <c:v>9.6860485791694373E-4</c:v>
                </c:pt>
                <c:pt idx="69">
                  <c:v>9.6860485791694373E-4</c:v>
                </c:pt>
                <c:pt idx="70">
                  <c:v>3.91535391099751E-3</c:v>
                </c:pt>
                <c:pt idx="71">
                  <c:v>-1.8242753794766031E-3</c:v>
                </c:pt>
                <c:pt idx="72">
                  <c:v>2.3295934370253235E-3</c:v>
                </c:pt>
                <c:pt idx="73">
                  <c:v>2.0752049458678812E-3</c:v>
                </c:pt>
                <c:pt idx="74">
                  <c:v>4.489444472710602E-3</c:v>
                </c:pt>
                <c:pt idx="75">
                  <c:v>2.2057339592720382E-3</c:v>
                </c:pt>
                <c:pt idx="76">
                  <c:v>1.1335968411003705E-2</c:v>
                </c:pt>
                <c:pt idx="77">
                  <c:v>-1.5514492770307697E-3</c:v>
                </c:pt>
                <c:pt idx="78">
                  <c:v>-5.5144927318906412E-4</c:v>
                </c:pt>
                <c:pt idx="79">
                  <c:v>3.4485507276258431E-3</c:v>
                </c:pt>
                <c:pt idx="80">
                  <c:v>8.4072642275714315E-3</c:v>
                </c:pt>
                <c:pt idx="81">
                  <c:v>1.2152973933552857E-2</c:v>
                </c:pt>
                <c:pt idx="82">
                  <c:v>6.9222198071656749E-3</c:v>
                </c:pt>
                <c:pt idx="83">
                  <c:v>3.5320073802722618E-3</c:v>
                </c:pt>
                <c:pt idx="84">
                  <c:v>-1.0700404527597129E-4</c:v>
                </c:pt>
                <c:pt idx="85">
                  <c:v>3.3308698475593701E-3</c:v>
                </c:pt>
                <c:pt idx="86">
                  <c:v>4.3308698514010757E-3</c:v>
                </c:pt>
                <c:pt idx="87">
                  <c:v>5.3308698479668237E-3</c:v>
                </c:pt>
                <c:pt idx="88">
                  <c:v>6.3308698518085293E-3</c:v>
                </c:pt>
                <c:pt idx="89">
                  <c:v>3.2303501720889471E-3</c:v>
                </c:pt>
                <c:pt idx="90">
                  <c:v>1.0911040830251295E-2</c:v>
                </c:pt>
                <c:pt idx="91">
                  <c:v>2.5679989412310533E-3</c:v>
                </c:pt>
                <c:pt idx="92">
                  <c:v>2.7635469959932379E-3</c:v>
                </c:pt>
                <c:pt idx="93">
                  <c:v>1.2899763671157416E-2</c:v>
                </c:pt>
                <c:pt idx="94">
                  <c:v>6.8465127187664621E-3</c:v>
                </c:pt>
                <c:pt idx="95">
                  <c:v>1.1846512716147117E-2</c:v>
                </c:pt>
                <c:pt idx="96">
                  <c:v>9.0064619507757016E-3</c:v>
                </c:pt>
                <c:pt idx="97">
                  <c:v>1.3953210996987764E-2</c:v>
                </c:pt>
                <c:pt idx="98">
                  <c:v>1.2586632932652719E-2</c:v>
                </c:pt>
                <c:pt idx="99">
                  <c:v>1.4077757768973242E-2</c:v>
                </c:pt>
                <c:pt idx="100">
                  <c:v>4.2264298463123851E-3</c:v>
                </c:pt>
                <c:pt idx="101">
                  <c:v>9.6170350079773925E-3</c:v>
                </c:pt>
                <c:pt idx="102">
                  <c:v>1.1617035008384846E-2</c:v>
                </c:pt>
                <c:pt idx="103">
                  <c:v>7.054908899590373E-3</c:v>
                </c:pt>
                <c:pt idx="104">
                  <c:v>1.7830235185101628E-2</c:v>
                </c:pt>
                <c:pt idx="105">
                  <c:v>6.5462301063234918E-3</c:v>
                </c:pt>
                <c:pt idx="106">
                  <c:v>1.1037354946893174E-2</c:v>
                </c:pt>
                <c:pt idx="107">
                  <c:v>4.9192813312401995E-3</c:v>
                </c:pt>
                <c:pt idx="108">
                  <c:v>1.1345583501679357E-2</c:v>
                </c:pt>
                <c:pt idx="109">
                  <c:v>6.304297006863635E-3</c:v>
                </c:pt>
                <c:pt idx="110">
                  <c:v>9.3106719796196558E-3</c:v>
                </c:pt>
                <c:pt idx="111">
                  <c:v>8.3922403428005055E-3</c:v>
                </c:pt>
                <c:pt idx="112">
                  <c:v>8.3489893877413124E-3</c:v>
                </c:pt>
                <c:pt idx="113">
                  <c:v>6.3227346254279837E-3</c:v>
                </c:pt>
                <c:pt idx="114">
                  <c:v>1.1530799529282376E-3</c:v>
                </c:pt>
                <c:pt idx="115">
                  <c:v>7.1530799541505985E-3</c:v>
                </c:pt>
                <c:pt idx="116">
                  <c:v>1.6364544790121727E-3</c:v>
                </c:pt>
                <c:pt idx="117">
                  <c:v>7.1287041646428406E-3</c:v>
                </c:pt>
                <c:pt idx="118">
                  <c:v>7.1298290058621205E-3</c:v>
                </c:pt>
                <c:pt idx="119">
                  <c:v>7.0954532129690051E-3</c:v>
                </c:pt>
                <c:pt idx="120">
                  <c:v>7.096578054188285E-3</c:v>
                </c:pt>
                <c:pt idx="121">
                  <c:v>6.330681309918873E-3</c:v>
                </c:pt>
                <c:pt idx="122">
                  <c:v>6.3074303616303951E-3</c:v>
                </c:pt>
                <c:pt idx="123">
                  <c:v>6.2653042477904819E-3</c:v>
                </c:pt>
                <c:pt idx="124">
                  <c:v>6.1566762378788553E-3</c:v>
                </c:pt>
                <c:pt idx="125">
                  <c:v>6.1245501274242997E-3</c:v>
                </c:pt>
                <c:pt idx="126">
                  <c:v>6.049173061910551E-3</c:v>
                </c:pt>
                <c:pt idx="127">
                  <c:v>1.1080408781708684E-2</c:v>
                </c:pt>
                <c:pt idx="128">
                  <c:v>8.0863910116022453E-3</c:v>
                </c:pt>
                <c:pt idx="129">
                  <c:v>9.5194167806766927E-4</c:v>
                </c:pt>
                <c:pt idx="130">
                  <c:v>9.798956525628455E-3</c:v>
                </c:pt>
                <c:pt idx="131">
                  <c:v>1.081778688239865E-2</c:v>
                </c:pt>
                <c:pt idx="132">
                  <c:v>1.4699615087010898E-2</c:v>
                </c:pt>
                <c:pt idx="133">
                  <c:v>1.2267723424884025E-2</c:v>
                </c:pt>
                <c:pt idx="134">
                  <c:v>1.6575461049797013E-2</c:v>
                </c:pt>
                <c:pt idx="135">
                  <c:v>7.2204547032015398E-3</c:v>
                </c:pt>
                <c:pt idx="136">
                  <c:v>1.0350787335482892E-2</c:v>
                </c:pt>
                <c:pt idx="137">
                  <c:v>5.1853468103217892E-3</c:v>
                </c:pt>
                <c:pt idx="138">
                  <c:v>8.8190633032354526E-3</c:v>
                </c:pt>
                <c:pt idx="139">
                  <c:v>1.3328429391549435E-2</c:v>
                </c:pt>
                <c:pt idx="140">
                  <c:v>1.446464606851805E-2</c:v>
                </c:pt>
                <c:pt idx="141">
                  <c:v>1.5938216965878382E-2</c:v>
                </c:pt>
                <c:pt idx="142">
                  <c:v>1.4636559753853362E-2</c:v>
                </c:pt>
                <c:pt idx="143">
                  <c:v>1.1258704529609531E-2</c:v>
                </c:pt>
                <c:pt idx="144">
                  <c:v>9.0576651855371892E-3</c:v>
                </c:pt>
                <c:pt idx="145">
                  <c:v>1.1874670708493795E-2</c:v>
                </c:pt>
                <c:pt idx="146">
                  <c:v>1.1963913217186928E-2</c:v>
                </c:pt>
                <c:pt idx="147">
                  <c:v>1.6946850206295494E-2</c:v>
                </c:pt>
                <c:pt idx="148">
                  <c:v>1.2184470229840372E-2</c:v>
                </c:pt>
                <c:pt idx="149">
                  <c:v>7.4213047701050527E-3</c:v>
                </c:pt>
                <c:pt idx="150">
                  <c:v>1.6141145730216522E-2</c:v>
                </c:pt>
                <c:pt idx="151">
                  <c:v>8.8252489877049811E-3</c:v>
                </c:pt>
                <c:pt idx="152">
                  <c:v>1.0914982434769627E-2</c:v>
                </c:pt>
                <c:pt idx="153">
                  <c:v>6.3951246775104664E-3</c:v>
                </c:pt>
                <c:pt idx="154">
                  <c:v>1.2591556391271297E-2</c:v>
                </c:pt>
                <c:pt idx="155">
                  <c:v>1.9675209419801831E-2</c:v>
                </c:pt>
                <c:pt idx="156">
                  <c:v>1.0286371587426402E-2</c:v>
                </c:pt>
                <c:pt idx="157">
                  <c:v>1.1885372929100413E-2</c:v>
                </c:pt>
                <c:pt idx="158">
                  <c:v>1.7661190147919115E-2</c:v>
                </c:pt>
                <c:pt idx="159">
                  <c:v>1.2438087404007092E-2</c:v>
                </c:pt>
                <c:pt idx="160">
                  <c:v>1.0351045668357983E-2</c:v>
                </c:pt>
                <c:pt idx="161">
                  <c:v>1.0087458722409792E-2</c:v>
                </c:pt>
                <c:pt idx="162">
                  <c:v>9.5785835655988194E-3</c:v>
                </c:pt>
                <c:pt idx="163">
                  <c:v>9.916457456711214E-3</c:v>
                </c:pt>
                <c:pt idx="164">
                  <c:v>9.916457456711214E-3</c:v>
                </c:pt>
                <c:pt idx="165">
                  <c:v>1.0607582298689522E-2</c:v>
                </c:pt>
                <c:pt idx="166">
                  <c:v>1.0607582298689522E-2</c:v>
                </c:pt>
                <c:pt idx="167">
                  <c:v>9.1411718531162478E-3</c:v>
                </c:pt>
                <c:pt idx="168">
                  <c:v>1.3457033128361218E-2</c:v>
                </c:pt>
                <c:pt idx="169">
                  <c:v>7.4497644018265419E-3</c:v>
                </c:pt>
                <c:pt idx="170">
                  <c:v>7.510233306675218E-3</c:v>
                </c:pt>
                <c:pt idx="171">
                  <c:v>7.510233306675218E-3</c:v>
                </c:pt>
                <c:pt idx="172">
                  <c:v>7.7404677504091524E-3</c:v>
                </c:pt>
                <c:pt idx="173">
                  <c:v>7.940467752632685E-3</c:v>
                </c:pt>
                <c:pt idx="174">
                  <c:v>8.1404677548562177E-3</c:v>
                </c:pt>
                <c:pt idx="175">
                  <c:v>8.2315925974398851E-3</c:v>
                </c:pt>
                <c:pt idx="176">
                  <c:v>8.3315925949136727E-3</c:v>
                </c:pt>
                <c:pt idx="177">
                  <c:v>8.5315925971372053E-3</c:v>
                </c:pt>
                <c:pt idx="178">
                  <c:v>7.344174911850132E-3</c:v>
                </c:pt>
                <c:pt idx="179">
                  <c:v>7.7441749090212397E-3</c:v>
                </c:pt>
                <c:pt idx="180">
                  <c:v>7.8441749137709849E-3</c:v>
                </c:pt>
                <c:pt idx="181">
                  <c:v>1.0929415708233137E-2</c:v>
                </c:pt>
                <c:pt idx="182">
                  <c:v>7.4969061897718348E-3</c:v>
                </c:pt>
                <c:pt idx="183">
                  <c:v>7.9969061916926876E-3</c:v>
                </c:pt>
                <c:pt idx="184">
                  <c:v>8.0969061891664751E-3</c:v>
                </c:pt>
                <c:pt idx="185">
                  <c:v>8.3969061888637953E-3</c:v>
                </c:pt>
                <c:pt idx="186">
                  <c:v>5.8236011100234464E-3</c:v>
                </c:pt>
                <c:pt idx="187">
                  <c:v>6.7058982021990232E-3</c:v>
                </c:pt>
                <c:pt idx="188">
                  <c:v>7.3576408976805396E-3</c:v>
                </c:pt>
                <c:pt idx="189">
                  <c:v>7.7424602131941356E-3</c:v>
                </c:pt>
                <c:pt idx="190">
                  <c:v>7.4075774391531013E-3</c:v>
                </c:pt>
                <c:pt idx="191">
                  <c:v>8.3922985577373765E-3</c:v>
                </c:pt>
                <c:pt idx="192">
                  <c:v>7.6834233987028711E-3</c:v>
                </c:pt>
                <c:pt idx="193">
                  <c:v>7.4994183232774958E-3</c:v>
                </c:pt>
                <c:pt idx="194">
                  <c:v>8.8604069023858756E-3</c:v>
                </c:pt>
                <c:pt idx="195">
                  <c:v>3.6298203995102085E-3</c:v>
                </c:pt>
                <c:pt idx="196">
                  <c:v>7.1454920180258341E-3</c:v>
                </c:pt>
                <c:pt idx="197">
                  <c:v>5.1155521287000738E-3</c:v>
                </c:pt>
                <c:pt idx="198">
                  <c:v>6.085922839702107E-3</c:v>
                </c:pt>
                <c:pt idx="199">
                  <c:v>5.9951687144348398E-3</c:v>
                </c:pt>
                <c:pt idx="200">
                  <c:v>6.0218001599423587E-3</c:v>
                </c:pt>
                <c:pt idx="201">
                  <c:v>7.4869648015010171E-3</c:v>
                </c:pt>
                <c:pt idx="202">
                  <c:v>6.1404628941090778E-3</c:v>
                </c:pt>
                <c:pt idx="203">
                  <c:v>4.9766795782488771E-3</c:v>
                </c:pt>
                <c:pt idx="204">
                  <c:v>-1.2140693215769716E-3</c:v>
                </c:pt>
                <c:pt idx="205">
                  <c:v>-5.2294447959866375E-4</c:v>
                </c:pt>
                <c:pt idx="206">
                  <c:v>1.47487863432616E-3</c:v>
                </c:pt>
                <c:pt idx="207">
                  <c:v>6.5623792761471123E-4</c:v>
                </c:pt>
                <c:pt idx="208">
                  <c:v>6.5623792761471123E-4</c:v>
                </c:pt>
                <c:pt idx="209">
                  <c:v>7.5623792508849874E-4</c:v>
                </c:pt>
                <c:pt idx="210">
                  <c:v>1.1981609495705925E-3</c:v>
                </c:pt>
                <c:pt idx="211">
                  <c:v>1.8517064527259208E-3</c:v>
                </c:pt>
                <c:pt idx="212">
                  <c:v>6.2722911388846114E-4</c:v>
                </c:pt>
                <c:pt idx="213">
                  <c:v>-9.0365530195413157E-4</c:v>
                </c:pt>
                <c:pt idx="214">
                  <c:v>-6.0365530225681141E-4</c:v>
                </c:pt>
                <c:pt idx="215">
                  <c:v>-4.0365530003327876E-4</c:v>
                </c:pt>
                <c:pt idx="216">
                  <c:v>-9.1947923647239804E-4</c:v>
                </c:pt>
                <c:pt idx="217">
                  <c:v>-6.1443816957762465E-4</c:v>
                </c:pt>
                <c:pt idx="218">
                  <c:v>-2.7155196585226804E-4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8C-4D36-BFF1-FCE84D1B27F3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Q_fit!$U$2:$U$25</c:f>
              <c:numCache>
                <c:formatCode>General</c:formatCode>
                <c:ptCount val="24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4.5999999999999996</c:v>
                </c:pt>
              </c:numCache>
            </c:numRef>
          </c:xVal>
          <c:yVal>
            <c:numRef>
              <c:f>Q_fit!$V$2:$V$25</c:f>
              <c:numCache>
                <c:formatCode>General</c:formatCode>
                <c:ptCount val="24"/>
                <c:pt idx="0">
                  <c:v>-3.0363032711936775E-3</c:v>
                </c:pt>
                <c:pt idx="1">
                  <c:v>-6.3581601939437108E-4</c:v>
                </c:pt>
                <c:pt idx="2">
                  <c:v>1.5504859579525037E-3</c:v>
                </c:pt>
                <c:pt idx="3">
                  <c:v>3.5226026608469454E-3</c:v>
                </c:pt>
                <c:pt idx="4">
                  <c:v>5.2805340892889581E-3</c:v>
                </c:pt>
                <c:pt idx="5">
                  <c:v>6.8242802432785365E-3</c:v>
                </c:pt>
                <c:pt idx="6">
                  <c:v>8.1538411228156832E-3</c:v>
                </c:pt>
                <c:pt idx="7">
                  <c:v>9.2692167279003999E-3</c:v>
                </c:pt>
                <c:pt idx="8">
                  <c:v>1.0170407058532683E-2</c:v>
                </c:pt>
                <c:pt idx="9">
                  <c:v>1.0857412114712538E-2</c:v>
                </c:pt>
                <c:pt idx="10">
                  <c:v>1.133023189643996E-2</c:v>
                </c:pt>
                <c:pt idx="11">
                  <c:v>1.1588866403714948E-2</c:v>
                </c:pt>
                <c:pt idx="12">
                  <c:v>1.1633315636537502E-2</c:v>
                </c:pt>
                <c:pt idx="13">
                  <c:v>1.1463579594907632E-2</c:v>
                </c:pt>
                <c:pt idx="14">
                  <c:v>1.1079658278825327E-2</c:v>
                </c:pt>
                <c:pt idx="15">
                  <c:v>1.0481551688290593E-2</c:v>
                </c:pt>
                <c:pt idx="16">
                  <c:v>9.669259823303418E-3</c:v>
                </c:pt>
                <c:pt idx="17">
                  <c:v>8.6427826838638214E-3</c:v>
                </c:pt>
                <c:pt idx="18">
                  <c:v>7.4021202699717861E-3</c:v>
                </c:pt>
                <c:pt idx="19">
                  <c:v>5.9472725816273261E-3</c:v>
                </c:pt>
                <c:pt idx="20">
                  <c:v>4.2782396188304275E-3</c:v>
                </c:pt>
                <c:pt idx="21">
                  <c:v>2.3950213815810972E-3</c:v>
                </c:pt>
                <c:pt idx="22">
                  <c:v>2.9761786987933525E-4</c:v>
                </c:pt>
                <c:pt idx="23">
                  <c:v>-2.0139709162748445E-3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8C-4D36-BFF1-FCE84D1B2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662600"/>
        <c:axId val="1"/>
      </c:scatterChart>
      <c:valAx>
        <c:axId val="722662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2.5000000000000001E-2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66260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665496941087491"/>
          <c:y val="0.92493410173594248"/>
          <c:w val="0.12576325395223031"/>
          <c:h val="5.36193029490616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GZ And - O-C Diagr.</a:t>
            </a:r>
          </a:p>
        </c:rich>
      </c:tx>
      <c:layout>
        <c:manualLayout>
          <c:xMode val="edge"/>
          <c:yMode val="edge"/>
          <c:x val="0.37996820349761529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82670906200318"/>
          <c:y val="0.13888926565013468"/>
          <c:w val="0.81558028616852152"/>
          <c:h val="0.655557333868635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'B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'B (2)'!$F$21:$F$451</c:f>
              <c:numCache>
                <c:formatCode>General</c:formatCode>
                <c:ptCount val="431"/>
                <c:pt idx="0">
                  <c:v>-33613.5</c:v>
                </c:pt>
                <c:pt idx="1">
                  <c:v>-33610.5</c:v>
                </c:pt>
                <c:pt idx="2">
                  <c:v>-33610</c:v>
                </c:pt>
                <c:pt idx="3">
                  <c:v>-33561</c:v>
                </c:pt>
                <c:pt idx="4">
                  <c:v>-33557.5</c:v>
                </c:pt>
                <c:pt idx="5">
                  <c:v>-20584</c:v>
                </c:pt>
                <c:pt idx="6">
                  <c:v>-20581</c:v>
                </c:pt>
                <c:pt idx="7">
                  <c:v>-20472.5</c:v>
                </c:pt>
                <c:pt idx="8">
                  <c:v>-20470</c:v>
                </c:pt>
                <c:pt idx="9">
                  <c:v>-20469.5</c:v>
                </c:pt>
                <c:pt idx="10">
                  <c:v>-20466.5</c:v>
                </c:pt>
                <c:pt idx="11">
                  <c:v>-20467</c:v>
                </c:pt>
                <c:pt idx="12">
                  <c:v>-20398</c:v>
                </c:pt>
                <c:pt idx="13">
                  <c:v>-20395</c:v>
                </c:pt>
                <c:pt idx="14">
                  <c:v>-20391.5</c:v>
                </c:pt>
                <c:pt idx="15">
                  <c:v>-20382</c:v>
                </c:pt>
                <c:pt idx="16">
                  <c:v>-20378.5</c:v>
                </c:pt>
                <c:pt idx="17">
                  <c:v>-20372</c:v>
                </c:pt>
                <c:pt idx="18">
                  <c:v>-8186.5</c:v>
                </c:pt>
                <c:pt idx="19">
                  <c:v>-6028.5</c:v>
                </c:pt>
                <c:pt idx="20">
                  <c:v>-4275</c:v>
                </c:pt>
                <c:pt idx="21">
                  <c:v>-2769.5</c:v>
                </c:pt>
                <c:pt idx="22">
                  <c:v>-2586.5</c:v>
                </c:pt>
                <c:pt idx="23">
                  <c:v>-0.5</c:v>
                </c:pt>
                <c:pt idx="24">
                  <c:v>0</c:v>
                </c:pt>
              </c:numCache>
            </c:numRef>
          </c:xVal>
          <c:yVal>
            <c:numRef>
              <c:f>'B (2)'!$H$21:$H$451</c:f>
              <c:numCache>
                <c:formatCode>General</c:formatCode>
                <c:ptCount val="4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05-4A71-8406-26A6428DC3CE}"/>
            </c:ext>
          </c:extLst>
        </c:ser>
        <c:ser>
          <c:idx val="1"/>
          <c:order val="1"/>
          <c:tx>
            <c:strRef>
              <c:f>'B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'B (2)'!$F$21:$F$451</c:f>
              <c:numCache>
                <c:formatCode>General</c:formatCode>
                <c:ptCount val="431"/>
                <c:pt idx="0">
                  <c:v>-33613.5</c:v>
                </c:pt>
                <c:pt idx="1">
                  <c:v>-33610.5</c:v>
                </c:pt>
                <c:pt idx="2">
                  <c:v>-33610</c:v>
                </c:pt>
                <c:pt idx="3">
                  <c:v>-33561</c:v>
                </c:pt>
                <c:pt idx="4">
                  <c:v>-33557.5</c:v>
                </c:pt>
                <c:pt idx="5">
                  <c:v>-20584</c:v>
                </c:pt>
                <c:pt idx="6">
                  <c:v>-20581</c:v>
                </c:pt>
                <c:pt idx="7">
                  <c:v>-20472.5</c:v>
                </c:pt>
                <c:pt idx="8">
                  <c:v>-20470</c:v>
                </c:pt>
                <c:pt idx="9">
                  <c:v>-20469.5</c:v>
                </c:pt>
                <c:pt idx="10">
                  <c:v>-20466.5</c:v>
                </c:pt>
                <c:pt idx="11">
                  <c:v>-20467</c:v>
                </c:pt>
                <c:pt idx="12">
                  <c:v>-20398</c:v>
                </c:pt>
                <c:pt idx="13">
                  <c:v>-20395</c:v>
                </c:pt>
                <c:pt idx="14">
                  <c:v>-20391.5</c:v>
                </c:pt>
                <c:pt idx="15">
                  <c:v>-20382</c:v>
                </c:pt>
                <c:pt idx="16">
                  <c:v>-20378.5</c:v>
                </c:pt>
                <c:pt idx="17">
                  <c:v>-20372</c:v>
                </c:pt>
                <c:pt idx="18">
                  <c:v>-8186.5</c:v>
                </c:pt>
                <c:pt idx="19">
                  <c:v>-6028.5</c:v>
                </c:pt>
                <c:pt idx="20">
                  <c:v>-4275</c:v>
                </c:pt>
                <c:pt idx="21">
                  <c:v>-2769.5</c:v>
                </c:pt>
                <c:pt idx="22">
                  <c:v>-2586.5</c:v>
                </c:pt>
                <c:pt idx="23">
                  <c:v>-0.5</c:v>
                </c:pt>
                <c:pt idx="24">
                  <c:v>0</c:v>
                </c:pt>
              </c:numCache>
            </c:numRef>
          </c:xVal>
          <c:yVal>
            <c:numRef>
              <c:f>'B (2)'!$I$21:$I$451</c:f>
              <c:numCache>
                <c:formatCode>General</c:formatCode>
                <c:ptCount val="4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05-4A71-8406-26A6428DC3CE}"/>
            </c:ext>
          </c:extLst>
        </c:ser>
        <c:ser>
          <c:idx val="2"/>
          <c:order val="2"/>
          <c:tx>
            <c:strRef>
              <c:f>'B (2)'!$J$20:$J$20</c:f>
              <c:strCache>
                <c:ptCount val="1"/>
                <c:pt idx="0">
                  <c:v>Dvorak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'B (2)'!$F$21:$F$451</c:f>
              <c:numCache>
                <c:formatCode>General</c:formatCode>
                <c:ptCount val="431"/>
                <c:pt idx="0">
                  <c:v>-33613.5</c:v>
                </c:pt>
                <c:pt idx="1">
                  <c:v>-33610.5</c:v>
                </c:pt>
                <c:pt idx="2">
                  <c:v>-33610</c:v>
                </c:pt>
                <c:pt idx="3">
                  <c:v>-33561</c:v>
                </c:pt>
                <c:pt idx="4">
                  <c:v>-33557.5</c:v>
                </c:pt>
                <c:pt idx="5">
                  <c:v>-20584</c:v>
                </c:pt>
                <c:pt idx="6">
                  <c:v>-20581</c:v>
                </c:pt>
                <c:pt idx="7">
                  <c:v>-20472.5</c:v>
                </c:pt>
                <c:pt idx="8">
                  <c:v>-20470</c:v>
                </c:pt>
                <c:pt idx="9">
                  <c:v>-20469.5</c:v>
                </c:pt>
                <c:pt idx="10">
                  <c:v>-20466.5</c:v>
                </c:pt>
                <c:pt idx="11">
                  <c:v>-20467</c:v>
                </c:pt>
                <c:pt idx="12">
                  <c:v>-20398</c:v>
                </c:pt>
                <c:pt idx="13">
                  <c:v>-20395</c:v>
                </c:pt>
                <c:pt idx="14">
                  <c:v>-20391.5</c:v>
                </c:pt>
                <c:pt idx="15">
                  <c:v>-20382</c:v>
                </c:pt>
                <c:pt idx="16">
                  <c:v>-20378.5</c:v>
                </c:pt>
                <c:pt idx="17">
                  <c:v>-20372</c:v>
                </c:pt>
                <c:pt idx="18">
                  <c:v>-8186.5</c:v>
                </c:pt>
                <c:pt idx="19">
                  <c:v>-6028.5</c:v>
                </c:pt>
                <c:pt idx="20">
                  <c:v>-4275</c:v>
                </c:pt>
                <c:pt idx="21">
                  <c:v>-2769.5</c:v>
                </c:pt>
                <c:pt idx="22">
                  <c:v>-2586.5</c:v>
                </c:pt>
                <c:pt idx="23">
                  <c:v>-0.5</c:v>
                </c:pt>
                <c:pt idx="24">
                  <c:v>0</c:v>
                </c:pt>
              </c:numCache>
            </c:numRef>
          </c:xVal>
          <c:yVal>
            <c:numRef>
              <c:f>'B (2)'!$J$21:$J$451</c:f>
              <c:numCache>
                <c:formatCode>General</c:formatCode>
                <c:ptCount val="4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105-4A71-8406-26A6428DC3CE}"/>
            </c:ext>
          </c:extLst>
        </c:ser>
        <c:ser>
          <c:idx val="3"/>
          <c:order val="3"/>
          <c:tx>
            <c:strRef>
              <c:f>'B (2)'!$K$20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'B (2)'!$F$21:$F$451</c:f>
              <c:numCache>
                <c:formatCode>General</c:formatCode>
                <c:ptCount val="431"/>
                <c:pt idx="0">
                  <c:v>-33613.5</c:v>
                </c:pt>
                <c:pt idx="1">
                  <c:v>-33610.5</c:v>
                </c:pt>
                <c:pt idx="2">
                  <c:v>-33610</c:v>
                </c:pt>
                <c:pt idx="3">
                  <c:v>-33561</c:v>
                </c:pt>
                <c:pt idx="4">
                  <c:v>-33557.5</c:v>
                </c:pt>
                <c:pt idx="5">
                  <c:v>-20584</c:v>
                </c:pt>
                <c:pt idx="6">
                  <c:v>-20581</c:v>
                </c:pt>
                <c:pt idx="7">
                  <c:v>-20472.5</c:v>
                </c:pt>
                <c:pt idx="8">
                  <c:v>-20470</c:v>
                </c:pt>
                <c:pt idx="9">
                  <c:v>-20469.5</c:v>
                </c:pt>
                <c:pt idx="10">
                  <c:v>-20466.5</c:v>
                </c:pt>
                <c:pt idx="11">
                  <c:v>-20467</c:v>
                </c:pt>
                <c:pt idx="12">
                  <c:v>-20398</c:v>
                </c:pt>
                <c:pt idx="13">
                  <c:v>-20395</c:v>
                </c:pt>
                <c:pt idx="14">
                  <c:v>-20391.5</c:v>
                </c:pt>
                <c:pt idx="15">
                  <c:v>-20382</c:v>
                </c:pt>
                <c:pt idx="16">
                  <c:v>-20378.5</c:v>
                </c:pt>
                <c:pt idx="17">
                  <c:v>-20372</c:v>
                </c:pt>
                <c:pt idx="18">
                  <c:v>-8186.5</c:v>
                </c:pt>
                <c:pt idx="19">
                  <c:v>-6028.5</c:v>
                </c:pt>
                <c:pt idx="20">
                  <c:v>-4275</c:v>
                </c:pt>
                <c:pt idx="21">
                  <c:v>-2769.5</c:v>
                </c:pt>
                <c:pt idx="22">
                  <c:v>-2586.5</c:v>
                </c:pt>
                <c:pt idx="23">
                  <c:v>-0.5</c:v>
                </c:pt>
                <c:pt idx="24">
                  <c:v>0</c:v>
                </c:pt>
              </c:numCache>
            </c:numRef>
          </c:xVal>
          <c:yVal>
            <c:numRef>
              <c:f>'B (2)'!$K$21:$K$451</c:f>
              <c:numCache>
                <c:formatCode>General</c:formatCode>
                <c:ptCount val="431"/>
                <c:pt idx="0">
                  <c:v>-7.6089549998869188E-2</c:v>
                </c:pt>
                <c:pt idx="1">
                  <c:v>-7.7609650004887953E-2</c:v>
                </c:pt>
                <c:pt idx="2">
                  <c:v>-7.6013000005332287E-2</c:v>
                </c:pt>
                <c:pt idx="3">
                  <c:v>-7.6041299995267764E-2</c:v>
                </c:pt>
                <c:pt idx="5">
                  <c:v>-7.6137199997901917E-2</c:v>
                </c:pt>
                <c:pt idx="6">
                  <c:v>-7.6147300002048723E-2</c:v>
                </c:pt>
                <c:pt idx="7">
                  <c:v>-7.6144250000652391E-2</c:v>
                </c:pt>
                <c:pt idx="8">
                  <c:v>-7.6140999997733161E-2</c:v>
                </c:pt>
                <c:pt idx="9">
                  <c:v>-7.6134349998028483E-2</c:v>
                </c:pt>
                <c:pt idx="10">
                  <c:v>-7.6134449998789933E-2</c:v>
                </c:pt>
                <c:pt idx="11">
                  <c:v>-7.614109999849461E-2</c:v>
                </c:pt>
                <c:pt idx="12">
                  <c:v>-7.614340000145603E-2</c:v>
                </c:pt>
                <c:pt idx="13">
                  <c:v>-7.6133499998832121E-2</c:v>
                </c:pt>
                <c:pt idx="14">
                  <c:v>-7.6136950003274251E-2</c:v>
                </c:pt>
                <c:pt idx="15">
                  <c:v>-7.6140600001963321E-2</c:v>
                </c:pt>
                <c:pt idx="16">
                  <c:v>-7.6134049995744135E-2</c:v>
                </c:pt>
                <c:pt idx="17">
                  <c:v>-7.6137600000947714E-2</c:v>
                </c:pt>
                <c:pt idx="18">
                  <c:v>-6.7450450005708262E-2</c:v>
                </c:pt>
                <c:pt idx="19">
                  <c:v>-8.5909050001646392E-2</c:v>
                </c:pt>
                <c:pt idx="20">
                  <c:v>-3.9157500003057066E-2</c:v>
                </c:pt>
                <c:pt idx="21">
                  <c:v>-2.7744350001739804E-2</c:v>
                </c:pt>
                <c:pt idx="22">
                  <c:v>-2.8970450002816506E-2</c:v>
                </c:pt>
                <c:pt idx="23">
                  <c:v>5.0334999832557514E-4</c:v>
                </c:pt>
                <c:pt idx="2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105-4A71-8406-26A6428DC3CE}"/>
            </c:ext>
          </c:extLst>
        </c:ser>
        <c:ser>
          <c:idx val="4"/>
          <c:order val="4"/>
          <c:tx>
            <c:strRef>
              <c:f>'B (2)'!$L$20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'B (2)'!$F$21:$F$451</c:f>
              <c:numCache>
                <c:formatCode>General</c:formatCode>
                <c:ptCount val="431"/>
                <c:pt idx="0">
                  <c:v>-33613.5</c:v>
                </c:pt>
                <c:pt idx="1">
                  <c:v>-33610.5</c:v>
                </c:pt>
                <c:pt idx="2">
                  <c:v>-33610</c:v>
                </c:pt>
                <c:pt idx="3">
                  <c:v>-33561</c:v>
                </c:pt>
                <c:pt idx="4">
                  <c:v>-33557.5</c:v>
                </c:pt>
                <c:pt idx="5">
                  <c:v>-20584</c:v>
                </c:pt>
                <c:pt idx="6">
                  <c:v>-20581</c:v>
                </c:pt>
                <c:pt idx="7">
                  <c:v>-20472.5</c:v>
                </c:pt>
                <c:pt idx="8">
                  <c:v>-20470</c:v>
                </c:pt>
                <c:pt idx="9">
                  <c:v>-20469.5</c:v>
                </c:pt>
                <c:pt idx="10">
                  <c:v>-20466.5</c:v>
                </c:pt>
                <c:pt idx="11">
                  <c:v>-20467</c:v>
                </c:pt>
                <c:pt idx="12">
                  <c:v>-20398</c:v>
                </c:pt>
                <c:pt idx="13">
                  <c:v>-20395</c:v>
                </c:pt>
                <c:pt idx="14">
                  <c:v>-20391.5</c:v>
                </c:pt>
                <c:pt idx="15">
                  <c:v>-20382</c:v>
                </c:pt>
                <c:pt idx="16">
                  <c:v>-20378.5</c:v>
                </c:pt>
                <c:pt idx="17">
                  <c:v>-20372</c:v>
                </c:pt>
                <c:pt idx="18">
                  <c:v>-8186.5</c:v>
                </c:pt>
                <c:pt idx="19">
                  <c:v>-6028.5</c:v>
                </c:pt>
                <c:pt idx="20">
                  <c:v>-4275</c:v>
                </c:pt>
                <c:pt idx="21">
                  <c:v>-2769.5</c:v>
                </c:pt>
                <c:pt idx="22">
                  <c:v>-2586.5</c:v>
                </c:pt>
                <c:pt idx="23">
                  <c:v>-0.5</c:v>
                </c:pt>
                <c:pt idx="24">
                  <c:v>0</c:v>
                </c:pt>
              </c:numCache>
            </c:numRef>
          </c:xVal>
          <c:yVal>
            <c:numRef>
              <c:f>'B (2)'!$L$21:$L$451</c:f>
              <c:numCache>
                <c:formatCode>General</c:formatCode>
                <c:ptCount val="4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105-4A71-8406-26A6428DC3CE}"/>
            </c:ext>
          </c:extLst>
        </c:ser>
        <c:ser>
          <c:idx val="5"/>
          <c:order val="5"/>
          <c:tx>
            <c:strRef>
              <c:f>'B (2)'!$M$20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 (2)'!$F$21:$F$451</c:f>
              <c:numCache>
                <c:formatCode>General</c:formatCode>
                <c:ptCount val="431"/>
                <c:pt idx="0">
                  <c:v>-33613.5</c:v>
                </c:pt>
                <c:pt idx="1">
                  <c:v>-33610.5</c:v>
                </c:pt>
                <c:pt idx="2">
                  <c:v>-33610</c:v>
                </c:pt>
                <c:pt idx="3">
                  <c:v>-33561</c:v>
                </c:pt>
                <c:pt idx="4">
                  <c:v>-33557.5</c:v>
                </c:pt>
                <c:pt idx="5">
                  <c:v>-20584</c:v>
                </c:pt>
                <c:pt idx="6">
                  <c:v>-20581</c:v>
                </c:pt>
                <c:pt idx="7">
                  <c:v>-20472.5</c:v>
                </c:pt>
                <c:pt idx="8">
                  <c:v>-20470</c:v>
                </c:pt>
                <c:pt idx="9">
                  <c:v>-20469.5</c:v>
                </c:pt>
                <c:pt idx="10">
                  <c:v>-20466.5</c:v>
                </c:pt>
                <c:pt idx="11">
                  <c:v>-20467</c:v>
                </c:pt>
                <c:pt idx="12">
                  <c:v>-20398</c:v>
                </c:pt>
                <c:pt idx="13">
                  <c:v>-20395</c:v>
                </c:pt>
                <c:pt idx="14">
                  <c:v>-20391.5</c:v>
                </c:pt>
                <c:pt idx="15">
                  <c:v>-20382</c:v>
                </c:pt>
                <c:pt idx="16">
                  <c:v>-20378.5</c:v>
                </c:pt>
                <c:pt idx="17">
                  <c:v>-20372</c:v>
                </c:pt>
                <c:pt idx="18">
                  <c:v>-8186.5</c:v>
                </c:pt>
                <c:pt idx="19">
                  <c:v>-6028.5</c:v>
                </c:pt>
                <c:pt idx="20">
                  <c:v>-4275</c:v>
                </c:pt>
                <c:pt idx="21">
                  <c:v>-2769.5</c:v>
                </c:pt>
                <c:pt idx="22">
                  <c:v>-2586.5</c:v>
                </c:pt>
                <c:pt idx="23">
                  <c:v>-0.5</c:v>
                </c:pt>
                <c:pt idx="24">
                  <c:v>0</c:v>
                </c:pt>
              </c:numCache>
            </c:numRef>
          </c:xVal>
          <c:yVal>
            <c:numRef>
              <c:f>'B (2)'!$M$21:$M$451</c:f>
              <c:numCache>
                <c:formatCode>General</c:formatCode>
                <c:ptCount val="4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105-4A71-8406-26A6428DC3CE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'B (2)'!$F$21:$F$451</c:f>
              <c:numCache>
                <c:formatCode>General</c:formatCode>
                <c:ptCount val="431"/>
                <c:pt idx="0">
                  <c:v>-33613.5</c:v>
                </c:pt>
                <c:pt idx="1">
                  <c:v>-33610.5</c:v>
                </c:pt>
                <c:pt idx="2">
                  <c:v>-33610</c:v>
                </c:pt>
                <c:pt idx="3">
                  <c:v>-33561</c:v>
                </c:pt>
                <c:pt idx="4">
                  <c:v>-33557.5</c:v>
                </c:pt>
                <c:pt idx="5">
                  <c:v>-20584</c:v>
                </c:pt>
                <c:pt idx="6">
                  <c:v>-20581</c:v>
                </c:pt>
                <c:pt idx="7">
                  <c:v>-20472.5</c:v>
                </c:pt>
                <c:pt idx="8">
                  <c:v>-20470</c:v>
                </c:pt>
                <c:pt idx="9">
                  <c:v>-20469.5</c:v>
                </c:pt>
                <c:pt idx="10">
                  <c:v>-20466.5</c:v>
                </c:pt>
                <c:pt idx="11">
                  <c:v>-20467</c:v>
                </c:pt>
                <c:pt idx="12">
                  <c:v>-20398</c:v>
                </c:pt>
                <c:pt idx="13">
                  <c:v>-20395</c:v>
                </c:pt>
                <c:pt idx="14">
                  <c:v>-20391.5</c:v>
                </c:pt>
                <c:pt idx="15">
                  <c:v>-20382</c:v>
                </c:pt>
                <c:pt idx="16">
                  <c:v>-20378.5</c:v>
                </c:pt>
                <c:pt idx="17">
                  <c:v>-20372</c:v>
                </c:pt>
                <c:pt idx="18">
                  <c:v>-8186.5</c:v>
                </c:pt>
                <c:pt idx="19">
                  <c:v>-6028.5</c:v>
                </c:pt>
                <c:pt idx="20">
                  <c:v>-4275</c:v>
                </c:pt>
                <c:pt idx="21">
                  <c:v>-2769.5</c:v>
                </c:pt>
                <c:pt idx="22">
                  <c:v>-2586.5</c:v>
                </c:pt>
                <c:pt idx="23">
                  <c:v>-0.5</c:v>
                </c:pt>
                <c:pt idx="24">
                  <c:v>0</c:v>
                </c:pt>
              </c:numCache>
            </c:numRef>
          </c:xVal>
          <c:yVal>
            <c:numRef>
              <c:f>'B (2)'!$N$21:$N$451</c:f>
              <c:numCache>
                <c:formatCode>0.00E+00</c:formatCode>
                <c:ptCount val="431"/>
                <c:pt idx="0">
                  <c:v>-7.1803147778963433E-2</c:v>
                </c:pt>
                <c:pt idx="1">
                  <c:v>-7.1794410580653195E-2</c:v>
                </c:pt>
                <c:pt idx="2">
                  <c:v>-7.179295442543368E-2</c:v>
                </c:pt>
                <c:pt idx="3">
                  <c:v>-7.1650312889324039E-2</c:v>
                </c:pt>
                <c:pt idx="4">
                  <c:v>-7.164012888055242E-2</c:v>
                </c:pt>
                <c:pt idx="5">
                  <c:v>-3.8171888062191489E-2</c:v>
                </c:pt>
                <c:pt idx="6">
                  <c:v>-3.8165138741858125E-2</c:v>
                </c:pt>
                <c:pt idx="7">
                  <c:v>-3.7921345943672774E-2</c:v>
                </c:pt>
                <c:pt idx="8">
                  <c:v>-3.7915735654338409E-2</c:v>
                </c:pt>
                <c:pt idx="9">
                  <c:v>-3.7914613634613403E-2</c:v>
                </c:pt>
                <c:pt idx="10">
                  <c:v>-3.7907881783256464E-2</c:v>
                </c:pt>
                <c:pt idx="11">
                  <c:v>-3.7909003726697726E-2</c:v>
                </c:pt>
                <c:pt idx="12">
                  <c:v>-3.7754295716835383E-2</c:v>
                </c:pt>
                <c:pt idx="13">
                  <c:v>-3.7747574774053244E-2</c:v>
                </c:pt>
                <c:pt idx="14">
                  <c:v>-3.7739734252625778E-2</c:v>
                </c:pt>
                <c:pt idx="15">
                  <c:v>-3.7718455977669943E-2</c:v>
                </c:pt>
                <c:pt idx="16">
                  <c:v>-3.7710617770182586E-2</c:v>
                </c:pt>
                <c:pt idx="17">
                  <c:v>-3.7696062751949005E-2</c:v>
                </c:pt>
                <c:pt idx="18">
                  <c:v>-1.4187595631880299E-2</c:v>
                </c:pt>
                <c:pt idx="19">
                  <c:v>-1.0811423662358176E-2</c:v>
                </c:pt>
                <c:pt idx="20">
                  <c:v>-8.2424937351374093E-3</c:v>
                </c:pt>
                <c:pt idx="21">
                  <c:v>-6.1616513594976181E-3</c:v>
                </c:pt>
                <c:pt idx="22">
                  <c:v>-5.9165731300298702E-3</c:v>
                </c:pt>
                <c:pt idx="23">
                  <c:v>-2.6354164907544729E-3</c:v>
                </c:pt>
                <c:pt idx="24">
                  <c:v>-2.6348149677004524E-3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105-4A71-8406-26A6428DC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4986176"/>
        <c:axId val="1"/>
      </c:scatterChart>
      <c:valAx>
        <c:axId val="784986176"/>
        <c:scaling>
          <c:orientation val="minMax"/>
          <c:min val="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9920508744038156"/>
              <c:y val="0.8694467774861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5437201907790145E-2"/>
              <c:y val="0.369445319335083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498617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491255961844198E-2"/>
          <c:y val="0.92778040244969373"/>
          <c:w val="0.75039745627980925"/>
          <c:h val="5.555584718576844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GZ And - O-C Diagr.</a:t>
            </a:r>
          </a:p>
        </c:rich>
      </c:tx>
      <c:layout>
        <c:manualLayout>
          <c:xMode val="edge"/>
          <c:yMode val="edge"/>
          <c:x val="0.31372626215840671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137298314228884"/>
          <c:y val="0.14970081765300111"/>
          <c:w val="0.72304094631047577"/>
          <c:h val="0.631737450495664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'B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'B (2)'!$F$21:$F$451</c:f>
              <c:numCache>
                <c:formatCode>General</c:formatCode>
                <c:ptCount val="431"/>
                <c:pt idx="0">
                  <c:v>-33613.5</c:v>
                </c:pt>
                <c:pt idx="1">
                  <c:v>-33610.5</c:v>
                </c:pt>
                <c:pt idx="2">
                  <c:v>-33610</c:v>
                </c:pt>
                <c:pt idx="3">
                  <c:v>-33561</c:v>
                </c:pt>
                <c:pt idx="4">
                  <c:v>-33557.5</c:v>
                </c:pt>
                <c:pt idx="5">
                  <c:v>-20584</c:v>
                </c:pt>
                <c:pt idx="6">
                  <c:v>-20581</c:v>
                </c:pt>
                <c:pt idx="7">
                  <c:v>-20472.5</c:v>
                </c:pt>
                <c:pt idx="8">
                  <c:v>-20470</c:v>
                </c:pt>
                <c:pt idx="9">
                  <c:v>-20469.5</c:v>
                </c:pt>
                <c:pt idx="10">
                  <c:v>-20466.5</c:v>
                </c:pt>
                <c:pt idx="11">
                  <c:v>-20467</c:v>
                </c:pt>
                <c:pt idx="12">
                  <c:v>-20398</c:v>
                </c:pt>
                <c:pt idx="13">
                  <c:v>-20395</c:v>
                </c:pt>
                <c:pt idx="14">
                  <c:v>-20391.5</c:v>
                </c:pt>
                <c:pt idx="15">
                  <c:v>-20382</c:v>
                </c:pt>
                <c:pt idx="16">
                  <c:v>-20378.5</c:v>
                </c:pt>
                <c:pt idx="17">
                  <c:v>-20372</c:v>
                </c:pt>
                <c:pt idx="18">
                  <c:v>-8186.5</c:v>
                </c:pt>
                <c:pt idx="19">
                  <c:v>-6028.5</c:v>
                </c:pt>
                <c:pt idx="20">
                  <c:v>-4275</c:v>
                </c:pt>
                <c:pt idx="21">
                  <c:v>-2769.5</c:v>
                </c:pt>
                <c:pt idx="22">
                  <c:v>-2586.5</c:v>
                </c:pt>
                <c:pt idx="23">
                  <c:v>-0.5</c:v>
                </c:pt>
                <c:pt idx="24">
                  <c:v>0</c:v>
                </c:pt>
              </c:numCache>
            </c:numRef>
          </c:xVal>
          <c:yVal>
            <c:numRef>
              <c:f>'B (2)'!$H$21:$H$451</c:f>
              <c:numCache>
                <c:formatCode>General</c:formatCode>
                <c:ptCount val="4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1E-4FD5-B70F-B40E01C297C2}"/>
            </c:ext>
          </c:extLst>
        </c:ser>
        <c:ser>
          <c:idx val="1"/>
          <c:order val="1"/>
          <c:tx>
            <c:strRef>
              <c:f>'B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'B (2)'!$F$21:$F$451</c:f>
              <c:numCache>
                <c:formatCode>General</c:formatCode>
                <c:ptCount val="431"/>
                <c:pt idx="0">
                  <c:v>-33613.5</c:v>
                </c:pt>
                <c:pt idx="1">
                  <c:v>-33610.5</c:v>
                </c:pt>
                <c:pt idx="2">
                  <c:v>-33610</c:v>
                </c:pt>
                <c:pt idx="3">
                  <c:v>-33561</c:v>
                </c:pt>
                <c:pt idx="4">
                  <c:v>-33557.5</c:v>
                </c:pt>
                <c:pt idx="5">
                  <c:v>-20584</c:v>
                </c:pt>
                <c:pt idx="6">
                  <c:v>-20581</c:v>
                </c:pt>
                <c:pt idx="7">
                  <c:v>-20472.5</c:v>
                </c:pt>
                <c:pt idx="8">
                  <c:v>-20470</c:v>
                </c:pt>
                <c:pt idx="9">
                  <c:v>-20469.5</c:v>
                </c:pt>
                <c:pt idx="10">
                  <c:v>-20466.5</c:v>
                </c:pt>
                <c:pt idx="11">
                  <c:v>-20467</c:v>
                </c:pt>
                <c:pt idx="12">
                  <c:v>-20398</c:v>
                </c:pt>
                <c:pt idx="13">
                  <c:v>-20395</c:v>
                </c:pt>
                <c:pt idx="14">
                  <c:v>-20391.5</c:v>
                </c:pt>
                <c:pt idx="15">
                  <c:v>-20382</c:v>
                </c:pt>
                <c:pt idx="16">
                  <c:v>-20378.5</c:v>
                </c:pt>
                <c:pt idx="17">
                  <c:v>-20372</c:v>
                </c:pt>
                <c:pt idx="18">
                  <c:v>-8186.5</c:v>
                </c:pt>
                <c:pt idx="19">
                  <c:v>-6028.5</c:v>
                </c:pt>
                <c:pt idx="20">
                  <c:v>-4275</c:v>
                </c:pt>
                <c:pt idx="21">
                  <c:v>-2769.5</c:v>
                </c:pt>
                <c:pt idx="22">
                  <c:v>-2586.5</c:v>
                </c:pt>
                <c:pt idx="23">
                  <c:v>-0.5</c:v>
                </c:pt>
                <c:pt idx="24">
                  <c:v>0</c:v>
                </c:pt>
              </c:numCache>
            </c:numRef>
          </c:xVal>
          <c:yVal>
            <c:numRef>
              <c:f>'B (2)'!$I$21:$I$451</c:f>
              <c:numCache>
                <c:formatCode>General</c:formatCode>
                <c:ptCount val="4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E1E-4FD5-B70F-B40E01C297C2}"/>
            </c:ext>
          </c:extLst>
        </c:ser>
        <c:ser>
          <c:idx val="2"/>
          <c:order val="2"/>
          <c:tx>
            <c:strRef>
              <c:f>'B (2)'!$J$20:$J$20</c:f>
              <c:strCache>
                <c:ptCount val="1"/>
                <c:pt idx="0">
                  <c:v>Dvorak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'B (2)'!$F$21:$F$451</c:f>
              <c:numCache>
                <c:formatCode>General</c:formatCode>
                <c:ptCount val="431"/>
                <c:pt idx="0">
                  <c:v>-33613.5</c:v>
                </c:pt>
                <c:pt idx="1">
                  <c:v>-33610.5</c:v>
                </c:pt>
                <c:pt idx="2">
                  <c:v>-33610</c:v>
                </c:pt>
                <c:pt idx="3">
                  <c:v>-33561</c:v>
                </c:pt>
                <c:pt idx="4">
                  <c:v>-33557.5</c:v>
                </c:pt>
                <c:pt idx="5">
                  <c:v>-20584</c:v>
                </c:pt>
                <c:pt idx="6">
                  <c:v>-20581</c:v>
                </c:pt>
                <c:pt idx="7">
                  <c:v>-20472.5</c:v>
                </c:pt>
                <c:pt idx="8">
                  <c:v>-20470</c:v>
                </c:pt>
                <c:pt idx="9">
                  <c:v>-20469.5</c:v>
                </c:pt>
                <c:pt idx="10">
                  <c:v>-20466.5</c:v>
                </c:pt>
                <c:pt idx="11">
                  <c:v>-20467</c:v>
                </c:pt>
                <c:pt idx="12">
                  <c:v>-20398</c:v>
                </c:pt>
                <c:pt idx="13">
                  <c:v>-20395</c:v>
                </c:pt>
                <c:pt idx="14">
                  <c:v>-20391.5</c:v>
                </c:pt>
                <c:pt idx="15">
                  <c:v>-20382</c:v>
                </c:pt>
                <c:pt idx="16">
                  <c:v>-20378.5</c:v>
                </c:pt>
                <c:pt idx="17">
                  <c:v>-20372</c:v>
                </c:pt>
                <c:pt idx="18">
                  <c:v>-8186.5</c:v>
                </c:pt>
                <c:pt idx="19">
                  <c:v>-6028.5</c:v>
                </c:pt>
                <c:pt idx="20">
                  <c:v>-4275</c:v>
                </c:pt>
                <c:pt idx="21">
                  <c:v>-2769.5</c:v>
                </c:pt>
                <c:pt idx="22">
                  <c:v>-2586.5</c:v>
                </c:pt>
                <c:pt idx="23">
                  <c:v>-0.5</c:v>
                </c:pt>
                <c:pt idx="24">
                  <c:v>0</c:v>
                </c:pt>
              </c:numCache>
            </c:numRef>
          </c:xVal>
          <c:yVal>
            <c:numRef>
              <c:f>'B (2)'!$J$21:$J$451</c:f>
              <c:numCache>
                <c:formatCode>General</c:formatCode>
                <c:ptCount val="4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E1E-4FD5-B70F-B40E01C297C2}"/>
            </c:ext>
          </c:extLst>
        </c:ser>
        <c:ser>
          <c:idx val="3"/>
          <c:order val="3"/>
          <c:tx>
            <c:strRef>
              <c:f>'B (2)'!$K$20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'B (2)'!$F$21:$F$451</c:f>
              <c:numCache>
                <c:formatCode>General</c:formatCode>
                <c:ptCount val="431"/>
                <c:pt idx="0">
                  <c:v>-33613.5</c:v>
                </c:pt>
                <c:pt idx="1">
                  <c:v>-33610.5</c:v>
                </c:pt>
                <c:pt idx="2">
                  <c:v>-33610</c:v>
                </c:pt>
                <c:pt idx="3">
                  <c:v>-33561</c:v>
                </c:pt>
                <c:pt idx="4">
                  <c:v>-33557.5</c:v>
                </c:pt>
                <c:pt idx="5">
                  <c:v>-20584</c:v>
                </c:pt>
                <c:pt idx="6">
                  <c:v>-20581</c:v>
                </c:pt>
                <c:pt idx="7">
                  <c:v>-20472.5</c:v>
                </c:pt>
                <c:pt idx="8">
                  <c:v>-20470</c:v>
                </c:pt>
                <c:pt idx="9">
                  <c:v>-20469.5</c:v>
                </c:pt>
                <c:pt idx="10">
                  <c:v>-20466.5</c:v>
                </c:pt>
                <c:pt idx="11">
                  <c:v>-20467</c:v>
                </c:pt>
                <c:pt idx="12">
                  <c:v>-20398</c:v>
                </c:pt>
                <c:pt idx="13">
                  <c:v>-20395</c:v>
                </c:pt>
                <c:pt idx="14">
                  <c:v>-20391.5</c:v>
                </c:pt>
                <c:pt idx="15">
                  <c:v>-20382</c:v>
                </c:pt>
                <c:pt idx="16">
                  <c:v>-20378.5</c:v>
                </c:pt>
                <c:pt idx="17">
                  <c:v>-20372</c:v>
                </c:pt>
                <c:pt idx="18">
                  <c:v>-8186.5</c:v>
                </c:pt>
                <c:pt idx="19">
                  <c:v>-6028.5</c:v>
                </c:pt>
                <c:pt idx="20">
                  <c:v>-4275</c:v>
                </c:pt>
                <c:pt idx="21">
                  <c:v>-2769.5</c:v>
                </c:pt>
                <c:pt idx="22">
                  <c:v>-2586.5</c:v>
                </c:pt>
                <c:pt idx="23">
                  <c:v>-0.5</c:v>
                </c:pt>
                <c:pt idx="24">
                  <c:v>0</c:v>
                </c:pt>
              </c:numCache>
            </c:numRef>
          </c:xVal>
          <c:yVal>
            <c:numRef>
              <c:f>'B (2)'!$K$21:$K$451</c:f>
              <c:numCache>
                <c:formatCode>General</c:formatCode>
                <c:ptCount val="431"/>
                <c:pt idx="0">
                  <c:v>-7.6089549998869188E-2</c:v>
                </c:pt>
                <c:pt idx="1">
                  <c:v>-7.7609650004887953E-2</c:v>
                </c:pt>
                <c:pt idx="2">
                  <c:v>-7.6013000005332287E-2</c:v>
                </c:pt>
                <c:pt idx="3">
                  <c:v>-7.6041299995267764E-2</c:v>
                </c:pt>
                <c:pt idx="5">
                  <c:v>-7.6137199997901917E-2</c:v>
                </c:pt>
                <c:pt idx="6">
                  <c:v>-7.6147300002048723E-2</c:v>
                </c:pt>
                <c:pt idx="7">
                  <c:v>-7.6144250000652391E-2</c:v>
                </c:pt>
                <c:pt idx="8">
                  <c:v>-7.6140999997733161E-2</c:v>
                </c:pt>
                <c:pt idx="9">
                  <c:v>-7.6134349998028483E-2</c:v>
                </c:pt>
                <c:pt idx="10">
                  <c:v>-7.6134449998789933E-2</c:v>
                </c:pt>
                <c:pt idx="11">
                  <c:v>-7.614109999849461E-2</c:v>
                </c:pt>
                <c:pt idx="12">
                  <c:v>-7.614340000145603E-2</c:v>
                </c:pt>
                <c:pt idx="13">
                  <c:v>-7.6133499998832121E-2</c:v>
                </c:pt>
                <c:pt idx="14">
                  <c:v>-7.6136950003274251E-2</c:v>
                </c:pt>
                <c:pt idx="15">
                  <c:v>-7.6140600001963321E-2</c:v>
                </c:pt>
                <c:pt idx="16">
                  <c:v>-7.6134049995744135E-2</c:v>
                </c:pt>
                <c:pt idx="17">
                  <c:v>-7.6137600000947714E-2</c:v>
                </c:pt>
                <c:pt idx="18">
                  <c:v>-6.7450450005708262E-2</c:v>
                </c:pt>
                <c:pt idx="19">
                  <c:v>-8.5909050001646392E-2</c:v>
                </c:pt>
                <c:pt idx="20">
                  <c:v>-3.9157500003057066E-2</c:v>
                </c:pt>
                <c:pt idx="21">
                  <c:v>-2.7744350001739804E-2</c:v>
                </c:pt>
                <c:pt idx="22">
                  <c:v>-2.8970450002816506E-2</c:v>
                </c:pt>
                <c:pt idx="23">
                  <c:v>5.0334999832557514E-4</c:v>
                </c:pt>
                <c:pt idx="2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E1E-4FD5-B70F-B40E01C297C2}"/>
            </c:ext>
          </c:extLst>
        </c:ser>
        <c:ser>
          <c:idx val="4"/>
          <c:order val="4"/>
          <c:tx>
            <c:strRef>
              <c:f>'B (2)'!$L$20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'B (2)'!$F$21:$F$451</c:f>
              <c:numCache>
                <c:formatCode>General</c:formatCode>
                <c:ptCount val="431"/>
                <c:pt idx="0">
                  <c:v>-33613.5</c:v>
                </c:pt>
                <c:pt idx="1">
                  <c:v>-33610.5</c:v>
                </c:pt>
                <c:pt idx="2">
                  <c:v>-33610</c:v>
                </c:pt>
                <c:pt idx="3">
                  <c:v>-33561</c:v>
                </c:pt>
                <c:pt idx="4">
                  <c:v>-33557.5</c:v>
                </c:pt>
                <c:pt idx="5">
                  <c:v>-20584</c:v>
                </c:pt>
                <c:pt idx="6">
                  <c:v>-20581</c:v>
                </c:pt>
                <c:pt idx="7">
                  <c:v>-20472.5</c:v>
                </c:pt>
                <c:pt idx="8">
                  <c:v>-20470</c:v>
                </c:pt>
                <c:pt idx="9">
                  <c:v>-20469.5</c:v>
                </c:pt>
                <c:pt idx="10">
                  <c:v>-20466.5</c:v>
                </c:pt>
                <c:pt idx="11">
                  <c:v>-20467</c:v>
                </c:pt>
                <c:pt idx="12">
                  <c:v>-20398</c:v>
                </c:pt>
                <c:pt idx="13">
                  <c:v>-20395</c:v>
                </c:pt>
                <c:pt idx="14">
                  <c:v>-20391.5</c:v>
                </c:pt>
                <c:pt idx="15">
                  <c:v>-20382</c:v>
                </c:pt>
                <c:pt idx="16">
                  <c:v>-20378.5</c:v>
                </c:pt>
                <c:pt idx="17">
                  <c:v>-20372</c:v>
                </c:pt>
                <c:pt idx="18">
                  <c:v>-8186.5</c:v>
                </c:pt>
                <c:pt idx="19">
                  <c:v>-6028.5</c:v>
                </c:pt>
                <c:pt idx="20">
                  <c:v>-4275</c:v>
                </c:pt>
                <c:pt idx="21">
                  <c:v>-2769.5</c:v>
                </c:pt>
                <c:pt idx="22">
                  <c:v>-2586.5</c:v>
                </c:pt>
                <c:pt idx="23">
                  <c:v>-0.5</c:v>
                </c:pt>
                <c:pt idx="24">
                  <c:v>0</c:v>
                </c:pt>
              </c:numCache>
            </c:numRef>
          </c:xVal>
          <c:yVal>
            <c:numRef>
              <c:f>'B (2)'!$L$21:$L$451</c:f>
              <c:numCache>
                <c:formatCode>General</c:formatCode>
                <c:ptCount val="4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E1E-4FD5-B70F-B40E01C297C2}"/>
            </c:ext>
          </c:extLst>
        </c:ser>
        <c:ser>
          <c:idx val="5"/>
          <c:order val="5"/>
          <c:tx>
            <c:strRef>
              <c:f>'B (2)'!$M$20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 (2)'!$F$21:$F$451</c:f>
              <c:numCache>
                <c:formatCode>General</c:formatCode>
                <c:ptCount val="431"/>
                <c:pt idx="0">
                  <c:v>-33613.5</c:v>
                </c:pt>
                <c:pt idx="1">
                  <c:v>-33610.5</c:v>
                </c:pt>
                <c:pt idx="2">
                  <c:v>-33610</c:v>
                </c:pt>
                <c:pt idx="3">
                  <c:v>-33561</c:v>
                </c:pt>
                <c:pt idx="4">
                  <c:v>-33557.5</c:v>
                </c:pt>
                <c:pt idx="5">
                  <c:v>-20584</c:v>
                </c:pt>
                <c:pt idx="6">
                  <c:v>-20581</c:v>
                </c:pt>
                <c:pt idx="7">
                  <c:v>-20472.5</c:v>
                </c:pt>
                <c:pt idx="8">
                  <c:v>-20470</c:v>
                </c:pt>
                <c:pt idx="9">
                  <c:v>-20469.5</c:v>
                </c:pt>
                <c:pt idx="10">
                  <c:v>-20466.5</c:v>
                </c:pt>
                <c:pt idx="11">
                  <c:v>-20467</c:v>
                </c:pt>
                <c:pt idx="12">
                  <c:v>-20398</c:v>
                </c:pt>
                <c:pt idx="13">
                  <c:v>-20395</c:v>
                </c:pt>
                <c:pt idx="14">
                  <c:v>-20391.5</c:v>
                </c:pt>
                <c:pt idx="15">
                  <c:v>-20382</c:v>
                </c:pt>
                <c:pt idx="16">
                  <c:v>-20378.5</c:v>
                </c:pt>
                <c:pt idx="17">
                  <c:v>-20372</c:v>
                </c:pt>
                <c:pt idx="18">
                  <c:v>-8186.5</c:v>
                </c:pt>
                <c:pt idx="19">
                  <c:v>-6028.5</c:v>
                </c:pt>
                <c:pt idx="20">
                  <c:v>-4275</c:v>
                </c:pt>
                <c:pt idx="21">
                  <c:v>-2769.5</c:v>
                </c:pt>
                <c:pt idx="22">
                  <c:v>-2586.5</c:v>
                </c:pt>
                <c:pt idx="23">
                  <c:v>-0.5</c:v>
                </c:pt>
                <c:pt idx="24">
                  <c:v>0</c:v>
                </c:pt>
              </c:numCache>
            </c:numRef>
          </c:xVal>
          <c:yVal>
            <c:numRef>
              <c:f>'B (2)'!$M$21:$M$451</c:f>
              <c:numCache>
                <c:formatCode>General</c:formatCode>
                <c:ptCount val="4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E1E-4FD5-B70F-B40E01C297C2}"/>
            </c:ext>
          </c:extLst>
        </c:ser>
        <c:ser>
          <c:idx val="6"/>
          <c:order val="6"/>
          <c:tx>
            <c:strRef>
              <c:f>'B (2)'!$W$1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'B (2)'!$V$2:$V$20</c:f>
              <c:numCache>
                <c:formatCode>General</c:formatCode>
                <c:ptCount val="19"/>
                <c:pt idx="0">
                  <c:v>0</c:v>
                </c:pt>
                <c:pt idx="1">
                  <c:v>2000</c:v>
                </c:pt>
                <c:pt idx="2">
                  <c:v>4000</c:v>
                </c:pt>
                <c:pt idx="3">
                  <c:v>6000</c:v>
                </c:pt>
                <c:pt idx="4">
                  <c:v>8000</c:v>
                </c:pt>
                <c:pt idx="5">
                  <c:v>10000</c:v>
                </c:pt>
                <c:pt idx="6">
                  <c:v>12000</c:v>
                </c:pt>
                <c:pt idx="7">
                  <c:v>14000</c:v>
                </c:pt>
                <c:pt idx="8">
                  <c:v>16000</c:v>
                </c:pt>
                <c:pt idx="9">
                  <c:v>18000</c:v>
                </c:pt>
                <c:pt idx="10">
                  <c:v>20000</c:v>
                </c:pt>
                <c:pt idx="11">
                  <c:v>22000</c:v>
                </c:pt>
                <c:pt idx="12">
                  <c:v>24000</c:v>
                </c:pt>
                <c:pt idx="13">
                  <c:v>26000</c:v>
                </c:pt>
                <c:pt idx="14">
                  <c:v>28000</c:v>
                </c:pt>
                <c:pt idx="15">
                  <c:v>30000</c:v>
                </c:pt>
                <c:pt idx="16">
                  <c:v>32000</c:v>
                </c:pt>
                <c:pt idx="17">
                  <c:v>34000</c:v>
                </c:pt>
                <c:pt idx="18">
                  <c:v>36000</c:v>
                </c:pt>
              </c:numCache>
            </c:numRef>
          </c:xVal>
          <c:yVal>
            <c:numRef>
              <c:f>'B (2)'!$W$2:$W$20</c:f>
              <c:numCache>
                <c:formatCode>0.00E+00</c:formatCode>
                <c:ptCount val="19"/>
                <c:pt idx="0">
                  <c:v>-2.6348149677004524E-3</c:v>
                </c:pt>
                <c:pt idx="1">
                  <c:v>-3.304598326708798E-4</c:v>
                </c:pt>
                <c:pt idx="2">
                  <c:v>1.7704719960800891E-3</c:v>
                </c:pt>
                <c:pt idx="3">
                  <c:v>3.6679805185524553E-3</c:v>
                </c:pt>
                <c:pt idx="4">
                  <c:v>5.3620657347462162E-3</c:v>
                </c:pt>
                <c:pt idx="5">
                  <c:v>6.8527276446613758E-3</c:v>
                </c:pt>
                <c:pt idx="6">
                  <c:v>8.1399662482979293E-3</c:v>
                </c:pt>
                <c:pt idx="7">
                  <c:v>9.2237815456558819E-3</c:v>
                </c:pt>
                <c:pt idx="8">
                  <c:v>1.0104173536735223E-2</c:v>
                </c:pt>
                <c:pt idx="9">
                  <c:v>1.0781142221535969E-2</c:v>
                </c:pt>
                <c:pt idx="10">
                  <c:v>1.125468760005811E-2</c:v>
                </c:pt>
                <c:pt idx="11">
                  <c:v>1.1524809672301644E-2</c:v>
                </c:pt>
                <c:pt idx="12">
                  <c:v>1.1591508438266576E-2</c:v>
                </c:pt>
                <c:pt idx="13">
                  <c:v>1.1454783897952906E-2</c:v>
                </c:pt>
                <c:pt idx="14">
                  <c:v>1.1114636051360632E-2</c:v>
                </c:pt>
                <c:pt idx="15">
                  <c:v>1.0571064898489749E-2</c:v>
                </c:pt>
                <c:pt idx="16">
                  <c:v>9.8240704393402663E-3</c:v>
                </c:pt>
                <c:pt idx="17">
                  <c:v>8.8736526739121822E-3</c:v>
                </c:pt>
                <c:pt idx="18">
                  <c:v>7.7198116022054938E-3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E1E-4FD5-B70F-B40E01C297C2}"/>
            </c:ext>
          </c:extLst>
        </c:ser>
        <c:ser>
          <c:idx val="7"/>
          <c:order val="7"/>
          <c:tx>
            <c:strRef>
              <c:f>'B (2)'!$Q$20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'B (2)'!$F$21:$F$451</c:f>
              <c:numCache>
                <c:formatCode>General</c:formatCode>
                <c:ptCount val="431"/>
                <c:pt idx="0">
                  <c:v>-33613.5</c:v>
                </c:pt>
                <c:pt idx="1">
                  <c:v>-33610.5</c:v>
                </c:pt>
                <c:pt idx="2">
                  <c:v>-33610</c:v>
                </c:pt>
                <c:pt idx="3">
                  <c:v>-33561</c:v>
                </c:pt>
                <c:pt idx="4">
                  <c:v>-33557.5</c:v>
                </c:pt>
                <c:pt idx="5">
                  <c:v>-20584</c:v>
                </c:pt>
                <c:pt idx="6">
                  <c:v>-20581</c:v>
                </c:pt>
                <c:pt idx="7">
                  <c:v>-20472.5</c:v>
                </c:pt>
                <c:pt idx="8">
                  <c:v>-20470</c:v>
                </c:pt>
                <c:pt idx="9">
                  <c:v>-20469.5</c:v>
                </c:pt>
                <c:pt idx="10">
                  <c:v>-20466.5</c:v>
                </c:pt>
                <c:pt idx="11">
                  <c:v>-20467</c:v>
                </c:pt>
                <c:pt idx="12">
                  <c:v>-20398</c:v>
                </c:pt>
                <c:pt idx="13">
                  <c:v>-20395</c:v>
                </c:pt>
                <c:pt idx="14">
                  <c:v>-20391.5</c:v>
                </c:pt>
                <c:pt idx="15">
                  <c:v>-20382</c:v>
                </c:pt>
                <c:pt idx="16">
                  <c:v>-20378.5</c:v>
                </c:pt>
                <c:pt idx="17">
                  <c:v>-20372</c:v>
                </c:pt>
                <c:pt idx="18">
                  <c:v>-8186.5</c:v>
                </c:pt>
                <c:pt idx="19">
                  <c:v>-6028.5</c:v>
                </c:pt>
                <c:pt idx="20">
                  <c:v>-4275</c:v>
                </c:pt>
                <c:pt idx="21">
                  <c:v>-2769.5</c:v>
                </c:pt>
                <c:pt idx="22">
                  <c:v>-2586.5</c:v>
                </c:pt>
                <c:pt idx="23">
                  <c:v>-0.5</c:v>
                </c:pt>
                <c:pt idx="24">
                  <c:v>0</c:v>
                </c:pt>
              </c:numCache>
            </c:numRef>
          </c:xVal>
          <c:yVal>
            <c:numRef>
              <c:f>'B (2)'!$Q$21:$Q$451</c:f>
              <c:numCache>
                <c:formatCode>General</c:formatCode>
                <c:ptCount val="4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E1E-4FD5-B70F-B40E01C29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667520"/>
        <c:axId val="1"/>
      </c:scatterChart>
      <c:valAx>
        <c:axId val="722667520"/>
        <c:scaling>
          <c:orientation val="minMax"/>
          <c:max val="0"/>
          <c:min val="-4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9755030621172358"/>
              <c:y val="0.862276706429660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3.9215686274509803E-2"/>
              <c:y val="0.35928206578968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66752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519633575214862"/>
          <c:y val="0.87425275433385197"/>
          <c:w val="0.72549199732386394"/>
          <c:h val="0.1167667813978342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GZ And - O-C Diagr.</a:t>
            </a:r>
          </a:p>
        </c:rich>
      </c:tx>
      <c:layout>
        <c:manualLayout>
          <c:xMode val="edge"/>
          <c:yMode val="edge"/>
          <c:x val="0.36805610236220471"/>
          <c:y val="3.6303630363036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47244003709588"/>
          <c:y val="0.16171669282659354"/>
          <c:w val="0.80034857915001623"/>
          <c:h val="0.60066200192734742"/>
        </c:manualLayout>
      </c:layout>
      <c:scatterChart>
        <c:scatterStyle val="lineMarker"/>
        <c:varyColors val="0"/>
        <c:ser>
          <c:idx val="0"/>
          <c:order val="0"/>
          <c:tx>
            <c:strRef>
              <c:f>'B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'B (2)'!$F$21:$F$451</c:f>
              <c:numCache>
                <c:formatCode>General</c:formatCode>
                <c:ptCount val="431"/>
                <c:pt idx="0">
                  <c:v>-33613.5</c:v>
                </c:pt>
                <c:pt idx="1">
                  <c:v>-33610.5</c:v>
                </c:pt>
                <c:pt idx="2">
                  <c:v>-33610</c:v>
                </c:pt>
                <c:pt idx="3">
                  <c:v>-33561</c:v>
                </c:pt>
                <c:pt idx="4">
                  <c:v>-33557.5</c:v>
                </c:pt>
                <c:pt idx="5">
                  <c:v>-20584</c:v>
                </c:pt>
                <c:pt idx="6">
                  <c:v>-20581</c:v>
                </c:pt>
                <c:pt idx="7">
                  <c:v>-20472.5</c:v>
                </c:pt>
                <c:pt idx="8">
                  <c:v>-20470</c:v>
                </c:pt>
                <c:pt idx="9">
                  <c:v>-20469.5</c:v>
                </c:pt>
                <c:pt idx="10">
                  <c:v>-20466.5</c:v>
                </c:pt>
                <c:pt idx="11">
                  <c:v>-20467</c:v>
                </c:pt>
                <c:pt idx="12">
                  <c:v>-20398</c:v>
                </c:pt>
                <c:pt idx="13">
                  <c:v>-20395</c:v>
                </c:pt>
                <c:pt idx="14">
                  <c:v>-20391.5</c:v>
                </c:pt>
                <c:pt idx="15">
                  <c:v>-20382</c:v>
                </c:pt>
                <c:pt idx="16">
                  <c:v>-20378.5</c:v>
                </c:pt>
                <c:pt idx="17">
                  <c:v>-20372</c:v>
                </c:pt>
                <c:pt idx="18">
                  <c:v>-8186.5</c:v>
                </c:pt>
                <c:pt idx="19">
                  <c:v>-6028.5</c:v>
                </c:pt>
                <c:pt idx="20">
                  <c:v>-4275</c:v>
                </c:pt>
                <c:pt idx="21">
                  <c:v>-2769.5</c:v>
                </c:pt>
                <c:pt idx="22">
                  <c:v>-2586.5</c:v>
                </c:pt>
                <c:pt idx="23">
                  <c:v>-0.5</c:v>
                </c:pt>
                <c:pt idx="24">
                  <c:v>0</c:v>
                </c:pt>
              </c:numCache>
            </c:numRef>
          </c:xVal>
          <c:yVal>
            <c:numRef>
              <c:f>'B (2)'!$H$21:$H$451</c:f>
              <c:numCache>
                <c:formatCode>General</c:formatCode>
                <c:ptCount val="4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E5-450A-B7D5-38C80EE45340}"/>
            </c:ext>
          </c:extLst>
        </c:ser>
        <c:ser>
          <c:idx val="1"/>
          <c:order val="1"/>
          <c:tx>
            <c:strRef>
              <c:f>'B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'B (2)'!$F$21:$F$451</c:f>
              <c:numCache>
                <c:formatCode>General</c:formatCode>
                <c:ptCount val="431"/>
                <c:pt idx="0">
                  <c:v>-33613.5</c:v>
                </c:pt>
                <c:pt idx="1">
                  <c:v>-33610.5</c:v>
                </c:pt>
                <c:pt idx="2">
                  <c:v>-33610</c:v>
                </c:pt>
                <c:pt idx="3">
                  <c:v>-33561</c:v>
                </c:pt>
                <c:pt idx="4">
                  <c:v>-33557.5</c:v>
                </c:pt>
                <c:pt idx="5">
                  <c:v>-20584</c:v>
                </c:pt>
                <c:pt idx="6">
                  <c:v>-20581</c:v>
                </c:pt>
                <c:pt idx="7">
                  <c:v>-20472.5</c:v>
                </c:pt>
                <c:pt idx="8">
                  <c:v>-20470</c:v>
                </c:pt>
                <c:pt idx="9">
                  <c:v>-20469.5</c:v>
                </c:pt>
                <c:pt idx="10">
                  <c:v>-20466.5</c:v>
                </c:pt>
                <c:pt idx="11">
                  <c:v>-20467</c:v>
                </c:pt>
                <c:pt idx="12">
                  <c:v>-20398</c:v>
                </c:pt>
                <c:pt idx="13">
                  <c:v>-20395</c:v>
                </c:pt>
                <c:pt idx="14">
                  <c:v>-20391.5</c:v>
                </c:pt>
                <c:pt idx="15">
                  <c:v>-20382</c:v>
                </c:pt>
                <c:pt idx="16">
                  <c:v>-20378.5</c:v>
                </c:pt>
                <c:pt idx="17">
                  <c:v>-20372</c:v>
                </c:pt>
                <c:pt idx="18">
                  <c:v>-8186.5</c:v>
                </c:pt>
                <c:pt idx="19">
                  <c:v>-6028.5</c:v>
                </c:pt>
                <c:pt idx="20">
                  <c:v>-4275</c:v>
                </c:pt>
                <c:pt idx="21">
                  <c:v>-2769.5</c:v>
                </c:pt>
                <c:pt idx="22">
                  <c:v>-2586.5</c:v>
                </c:pt>
                <c:pt idx="23">
                  <c:v>-0.5</c:v>
                </c:pt>
                <c:pt idx="24">
                  <c:v>0</c:v>
                </c:pt>
              </c:numCache>
            </c:numRef>
          </c:xVal>
          <c:yVal>
            <c:numRef>
              <c:f>'B (2)'!$I$21:$I$451</c:f>
              <c:numCache>
                <c:formatCode>General</c:formatCode>
                <c:ptCount val="4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E5-450A-B7D5-38C80EE45340}"/>
            </c:ext>
          </c:extLst>
        </c:ser>
        <c:ser>
          <c:idx val="2"/>
          <c:order val="2"/>
          <c:tx>
            <c:strRef>
              <c:f>'B (2)'!$J$20:$J$20</c:f>
              <c:strCache>
                <c:ptCount val="1"/>
                <c:pt idx="0">
                  <c:v>Dvorak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'B (2)'!$F$21:$F$451</c:f>
              <c:numCache>
                <c:formatCode>General</c:formatCode>
                <c:ptCount val="431"/>
                <c:pt idx="0">
                  <c:v>-33613.5</c:v>
                </c:pt>
                <c:pt idx="1">
                  <c:v>-33610.5</c:v>
                </c:pt>
                <c:pt idx="2">
                  <c:v>-33610</c:v>
                </c:pt>
                <c:pt idx="3">
                  <c:v>-33561</c:v>
                </c:pt>
                <c:pt idx="4">
                  <c:v>-33557.5</c:v>
                </c:pt>
                <c:pt idx="5">
                  <c:v>-20584</c:v>
                </c:pt>
                <c:pt idx="6">
                  <c:v>-20581</c:v>
                </c:pt>
                <c:pt idx="7">
                  <c:v>-20472.5</c:v>
                </c:pt>
                <c:pt idx="8">
                  <c:v>-20470</c:v>
                </c:pt>
                <c:pt idx="9">
                  <c:v>-20469.5</c:v>
                </c:pt>
                <c:pt idx="10">
                  <c:v>-20466.5</c:v>
                </c:pt>
                <c:pt idx="11">
                  <c:v>-20467</c:v>
                </c:pt>
                <c:pt idx="12">
                  <c:v>-20398</c:v>
                </c:pt>
                <c:pt idx="13">
                  <c:v>-20395</c:v>
                </c:pt>
                <c:pt idx="14">
                  <c:v>-20391.5</c:v>
                </c:pt>
                <c:pt idx="15">
                  <c:v>-20382</c:v>
                </c:pt>
                <c:pt idx="16">
                  <c:v>-20378.5</c:v>
                </c:pt>
                <c:pt idx="17">
                  <c:v>-20372</c:v>
                </c:pt>
                <c:pt idx="18">
                  <c:v>-8186.5</c:v>
                </c:pt>
                <c:pt idx="19">
                  <c:v>-6028.5</c:v>
                </c:pt>
                <c:pt idx="20">
                  <c:v>-4275</c:v>
                </c:pt>
                <c:pt idx="21">
                  <c:v>-2769.5</c:v>
                </c:pt>
                <c:pt idx="22">
                  <c:v>-2586.5</c:v>
                </c:pt>
                <c:pt idx="23">
                  <c:v>-0.5</c:v>
                </c:pt>
                <c:pt idx="24">
                  <c:v>0</c:v>
                </c:pt>
              </c:numCache>
            </c:numRef>
          </c:xVal>
          <c:yVal>
            <c:numRef>
              <c:f>'B (2)'!$J$21:$J$451</c:f>
              <c:numCache>
                <c:formatCode>General</c:formatCode>
                <c:ptCount val="4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5E5-450A-B7D5-38C80EE45340}"/>
            </c:ext>
          </c:extLst>
        </c:ser>
        <c:ser>
          <c:idx val="3"/>
          <c:order val="3"/>
          <c:tx>
            <c:strRef>
              <c:f>'B (2)'!$K$20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'B (2)'!$F$21:$F$451</c:f>
              <c:numCache>
                <c:formatCode>General</c:formatCode>
                <c:ptCount val="431"/>
                <c:pt idx="0">
                  <c:v>-33613.5</c:v>
                </c:pt>
                <c:pt idx="1">
                  <c:v>-33610.5</c:v>
                </c:pt>
                <c:pt idx="2">
                  <c:v>-33610</c:v>
                </c:pt>
                <c:pt idx="3">
                  <c:v>-33561</c:v>
                </c:pt>
                <c:pt idx="4">
                  <c:v>-33557.5</c:v>
                </c:pt>
                <c:pt idx="5">
                  <c:v>-20584</c:v>
                </c:pt>
                <c:pt idx="6">
                  <c:v>-20581</c:v>
                </c:pt>
                <c:pt idx="7">
                  <c:v>-20472.5</c:v>
                </c:pt>
                <c:pt idx="8">
                  <c:v>-20470</c:v>
                </c:pt>
                <c:pt idx="9">
                  <c:v>-20469.5</c:v>
                </c:pt>
                <c:pt idx="10">
                  <c:v>-20466.5</c:v>
                </c:pt>
                <c:pt idx="11">
                  <c:v>-20467</c:v>
                </c:pt>
                <c:pt idx="12">
                  <c:v>-20398</c:v>
                </c:pt>
                <c:pt idx="13">
                  <c:v>-20395</c:v>
                </c:pt>
                <c:pt idx="14">
                  <c:v>-20391.5</c:v>
                </c:pt>
                <c:pt idx="15">
                  <c:v>-20382</c:v>
                </c:pt>
                <c:pt idx="16">
                  <c:v>-20378.5</c:v>
                </c:pt>
                <c:pt idx="17">
                  <c:v>-20372</c:v>
                </c:pt>
                <c:pt idx="18">
                  <c:v>-8186.5</c:v>
                </c:pt>
                <c:pt idx="19">
                  <c:v>-6028.5</c:v>
                </c:pt>
                <c:pt idx="20">
                  <c:v>-4275</c:v>
                </c:pt>
                <c:pt idx="21">
                  <c:v>-2769.5</c:v>
                </c:pt>
                <c:pt idx="22">
                  <c:v>-2586.5</c:v>
                </c:pt>
                <c:pt idx="23">
                  <c:v>-0.5</c:v>
                </c:pt>
                <c:pt idx="24">
                  <c:v>0</c:v>
                </c:pt>
              </c:numCache>
            </c:numRef>
          </c:xVal>
          <c:yVal>
            <c:numRef>
              <c:f>'B (2)'!$K$21:$K$451</c:f>
              <c:numCache>
                <c:formatCode>General</c:formatCode>
                <c:ptCount val="431"/>
                <c:pt idx="0">
                  <c:v>-7.6089549998869188E-2</c:v>
                </c:pt>
                <c:pt idx="1">
                  <c:v>-7.7609650004887953E-2</c:v>
                </c:pt>
                <c:pt idx="2">
                  <c:v>-7.6013000005332287E-2</c:v>
                </c:pt>
                <c:pt idx="3">
                  <c:v>-7.6041299995267764E-2</c:v>
                </c:pt>
                <c:pt idx="5">
                  <c:v>-7.6137199997901917E-2</c:v>
                </c:pt>
                <c:pt idx="6">
                  <c:v>-7.6147300002048723E-2</c:v>
                </c:pt>
                <c:pt idx="7">
                  <c:v>-7.6144250000652391E-2</c:v>
                </c:pt>
                <c:pt idx="8">
                  <c:v>-7.6140999997733161E-2</c:v>
                </c:pt>
                <c:pt idx="9">
                  <c:v>-7.6134349998028483E-2</c:v>
                </c:pt>
                <c:pt idx="10">
                  <c:v>-7.6134449998789933E-2</c:v>
                </c:pt>
                <c:pt idx="11">
                  <c:v>-7.614109999849461E-2</c:v>
                </c:pt>
                <c:pt idx="12">
                  <c:v>-7.614340000145603E-2</c:v>
                </c:pt>
                <c:pt idx="13">
                  <c:v>-7.6133499998832121E-2</c:v>
                </c:pt>
                <c:pt idx="14">
                  <c:v>-7.6136950003274251E-2</c:v>
                </c:pt>
                <c:pt idx="15">
                  <c:v>-7.6140600001963321E-2</c:v>
                </c:pt>
                <c:pt idx="16">
                  <c:v>-7.6134049995744135E-2</c:v>
                </c:pt>
                <c:pt idx="17">
                  <c:v>-7.6137600000947714E-2</c:v>
                </c:pt>
                <c:pt idx="18">
                  <c:v>-6.7450450005708262E-2</c:v>
                </c:pt>
                <c:pt idx="19">
                  <c:v>-8.5909050001646392E-2</c:v>
                </c:pt>
                <c:pt idx="20">
                  <c:v>-3.9157500003057066E-2</c:v>
                </c:pt>
                <c:pt idx="21">
                  <c:v>-2.7744350001739804E-2</c:v>
                </c:pt>
                <c:pt idx="22">
                  <c:v>-2.8970450002816506E-2</c:v>
                </c:pt>
                <c:pt idx="23">
                  <c:v>5.0334999832557514E-4</c:v>
                </c:pt>
                <c:pt idx="2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5E5-450A-B7D5-38C80EE45340}"/>
            </c:ext>
          </c:extLst>
        </c:ser>
        <c:ser>
          <c:idx val="4"/>
          <c:order val="4"/>
          <c:tx>
            <c:strRef>
              <c:f>'B (2)'!$L$20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'B (2)'!$F$21:$F$451</c:f>
              <c:numCache>
                <c:formatCode>General</c:formatCode>
                <c:ptCount val="431"/>
                <c:pt idx="0">
                  <c:v>-33613.5</c:v>
                </c:pt>
                <c:pt idx="1">
                  <c:v>-33610.5</c:v>
                </c:pt>
                <c:pt idx="2">
                  <c:v>-33610</c:v>
                </c:pt>
                <c:pt idx="3">
                  <c:v>-33561</c:v>
                </c:pt>
                <c:pt idx="4">
                  <c:v>-33557.5</c:v>
                </c:pt>
                <c:pt idx="5">
                  <c:v>-20584</c:v>
                </c:pt>
                <c:pt idx="6">
                  <c:v>-20581</c:v>
                </c:pt>
                <c:pt idx="7">
                  <c:v>-20472.5</c:v>
                </c:pt>
                <c:pt idx="8">
                  <c:v>-20470</c:v>
                </c:pt>
                <c:pt idx="9">
                  <c:v>-20469.5</c:v>
                </c:pt>
                <c:pt idx="10">
                  <c:v>-20466.5</c:v>
                </c:pt>
                <c:pt idx="11">
                  <c:v>-20467</c:v>
                </c:pt>
                <c:pt idx="12">
                  <c:v>-20398</c:v>
                </c:pt>
                <c:pt idx="13">
                  <c:v>-20395</c:v>
                </c:pt>
                <c:pt idx="14">
                  <c:v>-20391.5</c:v>
                </c:pt>
                <c:pt idx="15">
                  <c:v>-20382</c:v>
                </c:pt>
                <c:pt idx="16">
                  <c:v>-20378.5</c:v>
                </c:pt>
                <c:pt idx="17">
                  <c:v>-20372</c:v>
                </c:pt>
                <c:pt idx="18">
                  <c:v>-8186.5</c:v>
                </c:pt>
                <c:pt idx="19">
                  <c:v>-6028.5</c:v>
                </c:pt>
                <c:pt idx="20">
                  <c:v>-4275</c:v>
                </c:pt>
                <c:pt idx="21">
                  <c:v>-2769.5</c:v>
                </c:pt>
                <c:pt idx="22">
                  <c:v>-2586.5</c:v>
                </c:pt>
                <c:pt idx="23">
                  <c:v>-0.5</c:v>
                </c:pt>
                <c:pt idx="24">
                  <c:v>0</c:v>
                </c:pt>
              </c:numCache>
            </c:numRef>
          </c:xVal>
          <c:yVal>
            <c:numRef>
              <c:f>'B (2)'!$L$21:$L$451</c:f>
              <c:numCache>
                <c:formatCode>General</c:formatCode>
                <c:ptCount val="4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5E5-450A-B7D5-38C80EE45340}"/>
            </c:ext>
          </c:extLst>
        </c:ser>
        <c:ser>
          <c:idx val="5"/>
          <c:order val="5"/>
          <c:tx>
            <c:strRef>
              <c:f>'B (2)'!$M$20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 (2)'!$F$21:$F$451</c:f>
              <c:numCache>
                <c:formatCode>General</c:formatCode>
                <c:ptCount val="431"/>
                <c:pt idx="0">
                  <c:v>-33613.5</c:v>
                </c:pt>
                <c:pt idx="1">
                  <c:v>-33610.5</c:v>
                </c:pt>
                <c:pt idx="2">
                  <c:v>-33610</c:v>
                </c:pt>
                <c:pt idx="3">
                  <c:v>-33561</c:v>
                </c:pt>
                <c:pt idx="4">
                  <c:v>-33557.5</c:v>
                </c:pt>
                <c:pt idx="5">
                  <c:v>-20584</c:v>
                </c:pt>
                <c:pt idx="6">
                  <c:v>-20581</c:v>
                </c:pt>
                <c:pt idx="7">
                  <c:v>-20472.5</c:v>
                </c:pt>
                <c:pt idx="8">
                  <c:v>-20470</c:v>
                </c:pt>
                <c:pt idx="9">
                  <c:v>-20469.5</c:v>
                </c:pt>
                <c:pt idx="10">
                  <c:v>-20466.5</c:v>
                </c:pt>
                <c:pt idx="11">
                  <c:v>-20467</c:v>
                </c:pt>
                <c:pt idx="12">
                  <c:v>-20398</c:v>
                </c:pt>
                <c:pt idx="13">
                  <c:v>-20395</c:v>
                </c:pt>
                <c:pt idx="14">
                  <c:v>-20391.5</c:v>
                </c:pt>
                <c:pt idx="15">
                  <c:v>-20382</c:v>
                </c:pt>
                <c:pt idx="16">
                  <c:v>-20378.5</c:v>
                </c:pt>
                <c:pt idx="17">
                  <c:v>-20372</c:v>
                </c:pt>
                <c:pt idx="18">
                  <c:v>-8186.5</c:v>
                </c:pt>
                <c:pt idx="19">
                  <c:v>-6028.5</c:v>
                </c:pt>
                <c:pt idx="20">
                  <c:v>-4275</c:v>
                </c:pt>
                <c:pt idx="21">
                  <c:v>-2769.5</c:v>
                </c:pt>
                <c:pt idx="22">
                  <c:v>-2586.5</c:v>
                </c:pt>
                <c:pt idx="23">
                  <c:v>-0.5</c:v>
                </c:pt>
                <c:pt idx="24">
                  <c:v>0</c:v>
                </c:pt>
              </c:numCache>
            </c:numRef>
          </c:xVal>
          <c:yVal>
            <c:numRef>
              <c:f>'B (2)'!$M$21:$M$451</c:f>
              <c:numCache>
                <c:formatCode>General</c:formatCode>
                <c:ptCount val="4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5E5-450A-B7D5-38C80EE45340}"/>
            </c:ext>
          </c:extLst>
        </c:ser>
        <c:ser>
          <c:idx val="6"/>
          <c:order val="6"/>
          <c:tx>
            <c:strRef>
              <c:f>'B (2)'!$N$20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'B (2)'!$F$21:$F$451</c:f>
              <c:numCache>
                <c:formatCode>General</c:formatCode>
                <c:ptCount val="431"/>
                <c:pt idx="0">
                  <c:v>-33613.5</c:v>
                </c:pt>
                <c:pt idx="1">
                  <c:v>-33610.5</c:v>
                </c:pt>
                <c:pt idx="2">
                  <c:v>-33610</c:v>
                </c:pt>
                <c:pt idx="3">
                  <c:v>-33561</c:v>
                </c:pt>
                <c:pt idx="4">
                  <c:v>-33557.5</c:v>
                </c:pt>
                <c:pt idx="5">
                  <c:v>-20584</c:v>
                </c:pt>
                <c:pt idx="6">
                  <c:v>-20581</c:v>
                </c:pt>
                <c:pt idx="7">
                  <c:v>-20472.5</c:v>
                </c:pt>
                <c:pt idx="8">
                  <c:v>-20470</c:v>
                </c:pt>
                <c:pt idx="9">
                  <c:v>-20469.5</c:v>
                </c:pt>
                <c:pt idx="10">
                  <c:v>-20466.5</c:v>
                </c:pt>
                <c:pt idx="11">
                  <c:v>-20467</c:v>
                </c:pt>
                <c:pt idx="12">
                  <c:v>-20398</c:v>
                </c:pt>
                <c:pt idx="13">
                  <c:v>-20395</c:v>
                </c:pt>
                <c:pt idx="14">
                  <c:v>-20391.5</c:v>
                </c:pt>
                <c:pt idx="15">
                  <c:v>-20382</c:v>
                </c:pt>
                <c:pt idx="16">
                  <c:v>-20378.5</c:v>
                </c:pt>
                <c:pt idx="17">
                  <c:v>-20372</c:v>
                </c:pt>
                <c:pt idx="18">
                  <c:v>-8186.5</c:v>
                </c:pt>
                <c:pt idx="19">
                  <c:v>-6028.5</c:v>
                </c:pt>
                <c:pt idx="20">
                  <c:v>-4275</c:v>
                </c:pt>
                <c:pt idx="21">
                  <c:v>-2769.5</c:v>
                </c:pt>
                <c:pt idx="22">
                  <c:v>-2586.5</c:v>
                </c:pt>
                <c:pt idx="23">
                  <c:v>-0.5</c:v>
                </c:pt>
                <c:pt idx="24">
                  <c:v>0</c:v>
                </c:pt>
              </c:numCache>
            </c:numRef>
          </c:xVal>
          <c:yVal>
            <c:numRef>
              <c:f>'B (2)'!$N$21:$N$451</c:f>
              <c:numCache>
                <c:formatCode>0.00E+00</c:formatCode>
                <c:ptCount val="431"/>
                <c:pt idx="0">
                  <c:v>-7.1803147778963433E-2</c:v>
                </c:pt>
                <c:pt idx="1">
                  <c:v>-7.1794410580653195E-2</c:v>
                </c:pt>
                <c:pt idx="2">
                  <c:v>-7.179295442543368E-2</c:v>
                </c:pt>
                <c:pt idx="3">
                  <c:v>-7.1650312889324039E-2</c:v>
                </c:pt>
                <c:pt idx="4">
                  <c:v>-7.164012888055242E-2</c:v>
                </c:pt>
                <c:pt idx="5">
                  <c:v>-3.8171888062191489E-2</c:v>
                </c:pt>
                <c:pt idx="6">
                  <c:v>-3.8165138741858125E-2</c:v>
                </c:pt>
                <c:pt idx="7">
                  <c:v>-3.7921345943672774E-2</c:v>
                </c:pt>
                <c:pt idx="8">
                  <c:v>-3.7915735654338409E-2</c:v>
                </c:pt>
                <c:pt idx="9">
                  <c:v>-3.7914613634613403E-2</c:v>
                </c:pt>
                <c:pt idx="10">
                  <c:v>-3.7907881783256464E-2</c:v>
                </c:pt>
                <c:pt idx="11">
                  <c:v>-3.7909003726697726E-2</c:v>
                </c:pt>
                <c:pt idx="12">
                  <c:v>-3.7754295716835383E-2</c:v>
                </c:pt>
                <c:pt idx="13">
                  <c:v>-3.7747574774053244E-2</c:v>
                </c:pt>
                <c:pt idx="14">
                  <c:v>-3.7739734252625778E-2</c:v>
                </c:pt>
                <c:pt idx="15">
                  <c:v>-3.7718455977669943E-2</c:v>
                </c:pt>
                <c:pt idx="16">
                  <c:v>-3.7710617770182586E-2</c:v>
                </c:pt>
                <c:pt idx="17">
                  <c:v>-3.7696062751949005E-2</c:v>
                </c:pt>
                <c:pt idx="18">
                  <c:v>-1.4187595631880299E-2</c:v>
                </c:pt>
                <c:pt idx="19">
                  <c:v>-1.0811423662358176E-2</c:v>
                </c:pt>
                <c:pt idx="20">
                  <c:v>-8.2424937351374093E-3</c:v>
                </c:pt>
                <c:pt idx="21">
                  <c:v>-6.1616513594976181E-3</c:v>
                </c:pt>
                <c:pt idx="22">
                  <c:v>-5.9165731300298702E-3</c:v>
                </c:pt>
                <c:pt idx="23">
                  <c:v>-2.6354164907544729E-3</c:v>
                </c:pt>
                <c:pt idx="24">
                  <c:v>-2.6348149677004524E-3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5E5-450A-B7D5-38C80EE45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665552"/>
        <c:axId val="1"/>
      </c:scatterChart>
      <c:valAx>
        <c:axId val="722665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9652868912219311"/>
              <c:y val="0.8514879204455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7777777777777776E-2"/>
              <c:y val="0.34653569293937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66555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9027960046660832E-2"/>
          <c:y val="0.9141945375639926"/>
          <c:w val="0.7951401647710703"/>
          <c:h val="6.600694715140809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0</xdr:row>
      <xdr:rowOff>95250</xdr:rowOff>
    </xdr:from>
    <xdr:to>
      <xdr:col>14</xdr:col>
      <xdr:colOff>552450</xdr:colOff>
      <xdr:row>17</xdr:row>
      <xdr:rowOff>114300</xdr:rowOff>
    </xdr:to>
    <xdr:graphicFrame macro="">
      <xdr:nvGraphicFramePr>
        <xdr:cNvPr id="6150" name="Chart 2">
          <a:extLst>
            <a:ext uri="{FF2B5EF4-FFF2-40B4-BE49-F238E27FC236}">
              <a16:creationId xmlns:a16="http://schemas.microsoft.com/office/drawing/2014/main" id="{2F0899CD-5CC7-E0FA-8474-FA12DDE0A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704850</xdr:colOff>
      <xdr:row>0</xdr:row>
      <xdr:rowOff>57150</xdr:rowOff>
    </xdr:from>
    <xdr:to>
      <xdr:col>24</xdr:col>
      <xdr:colOff>123825</xdr:colOff>
      <xdr:row>17</xdr:row>
      <xdr:rowOff>161925</xdr:rowOff>
    </xdr:to>
    <xdr:graphicFrame macro="">
      <xdr:nvGraphicFramePr>
        <xdr:cNvPr id="6151" name="Chart 4">
          <a:extLst>
            <a:ext uri="{FF2B5EF4-FFF2-40B4-BE49-F238E27FC236}">
              <a16:creationId xmlns:a16="http://schemas.microsoft.com/office/drawing/2014/main" id="{F1966A09-31E9-C352-E172-5DFE45C7B2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542925</xdr:colOff>
      <xdr:row>22</xdr:row>
      <xdr:rowOff>95250</xdr:rowOff>
    </xdr:from>
    <xdr:to>
      <xdr:col>14</xdr:col>
      <xdr:colOff>66675</xdr:colOff>
      <xdr:row>41</xdr:row>
      <xdr:rowOff>28575</xdr:rowOff>
    </xdr:to>
    <xdr:graphicFrame macro="">
      <xdr:nvGraphicFramePr>
        <xdr:cNvPr id="6152" name="Chart 5">
          <a:extLst>
            <a:ext uri="{FF2B5EF4-FFF2-40B4-BE49-F238E27FC236}">
              <a16:creationId xmlns:a16="http://schemas.microsoft.com/office/drawing/2014/main" id="{A7447611-6179-58FB-41D0-C0E018D888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19</xdr:row>
      <xdr:rowOff>104775</xdr:rowOff>
    </xdr:from>
    <xdr:to>
      <xdr:col>17</xdr:col>
      <xdr:colOff>152400</xdr:colOff>
      <xdr:row>41</xdr:row>
      <xdr:rowOff>66675</xdr:rowOff>
    </xdr:to>
    <xdr:graphicFrame macro="">
      <xdr:nvGraphicFramePr>
        <xdr:cNvPr id="5123" name="Chart 1">
          <a:extLst>
            <a:ext uri="{FF2B5EF4-FFF2-40B4-BE49-F238E27FC236}">
              <a16:creationId xmlns:a16="http://schemas.microsoft.com/office/drawing/2014/main" id="{B02C1D74-7115-4262-0DD4-93780AA0DD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314325</xdr:colOff>
      <xdr:row>2</xdr:row>
      <xdr:rowOff>47625</xdr:rowOff>
    </xdr:from>
    <xdr:to>
      <xdr:col>33</xdr:col>
      <xdr:colOff>209550</xdr:colOff>
      <xdr:row>22</xdr:row>
      <xdr:rowOff>142875</xdr:rowOff>
    </xdr:to>
    <xdr:graphicFrame macro="">
      <xdr:nvGraphicFramePr>
        <xdr:cNvPr id="4100" name="Chart 1">
          <a:extLst>
            <a:ext uri="{FF2B5EF4-FFF2-40B4-BE49-F238E27FC236}">
              <a16:creationId xmlns:a16="http://schemas.microsoft.com/office/drawing/2014/main" id="{84D66381-BA25-8805-D231-5CA9BE3C03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209550</xdr:colOff>
      <xdr:row>0</xdr:row>
      <xdr:rowOff>104775</xdr:rowOff>
    </xdr:from>
    <xdr:to>
      <xdr:col>12</xdr:col>
      <xdr:colOff>304800</xdr:colOff>
      <xdr:row>19</xdr:row>
      <xdr:rowOff>19050</xdr:rowOff>
    </xdr:to>
    <xdr:graphicFrame macro="">
      <xdr:nvGraphicFramePr>
        <xdr:cNvPr id="4101" name="Chart 2">
          <a:extLst>
            <a:ext uri="{FF2B5EF4-FFF2-40B4-BE49-F238E27FC236}">
              <a16:creationId xmlns:a16="http://schemas.microsoft.com/office/drawing/2014/main" id="{3ED8BB0C-CB8D-A369-4447-81235D53A0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352425</xdr:colOff>
      <xdr:row>2</xdr:row>
      <xdr:rowOff>123825</xdr:rowOff>
    </xdr:from>
    <xdr:to>
      <xdr:col>33</xdr:col>
      <xdr:colOff>352425</xdr:colOff>
      <xdr:row>20</xdr:row>
      <xdr:rowOff>0</xdr:rowOff>
    </xdr:to>
    <xdr:graphicFrame macro="">
      <xdr:nvGraphicFramePr>
        <xdr:cNvPr id="4102" name="Chart 3">
          <a:extLst>
            <a:ext uri="{FF2B5EF4-FFF2-40B4-BE49-F238E27FC236}">
              <a16:creationId xmlns:a16="http://schemas.microsoft.com/office/drawing/2014/main" id="{0124599C-7489-35BE-4EB0-1EDF814E48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3080" TargetMode="External"/><Relationship Id="rId18" Type="http://schemas.openxmlformats.org/officeDocument/2006/relationships/hyperlink" Target="http://www.konkoly.hu/cgi-bin/IBVS?3080" TargetMode="External"/><Relationship Id="rId26" Type="http://schemas.openxmlformats.org/officeDocument/2006/relationships/hyperlink" Target="http://www.bav-astro.de/sfs/BAVM_link.php?BAVMnr=172" TargetMode="External"/><Relationship Id="rId39" Type="http://schemas.openxmlformats.org/officeDocument/2006/relationships/hyperlink" Target="http://www.konkoly.hu/cgi-bin/IBVS?5741" TargetMode="External"/><Relationship Id="rId21" Type="http://schemas.openxmlformats.org/officeDocument/2006/relationships/hyperlink" Target="http://www.konkoly.hu/cgi-bin/IBVS?5583" TargetMode="External"/><Relationship Id="rId34" Type="http://schemas.openxmlformats.org/officeDocument/2006/relationships/hyperlink" Target="http://var.astro.cz/oejv/issues/oejv0003.pdf" TargetMode="External"/><Relationship Id="rId42" Type="http://schemas.openxmlformats.org/officeDocument/2006/relationships/hyperlink" Target="http://www.bav-astro.de/sfs/BAVM_link.php?BAVMnr=173" TargetMode="External"/><Relationship Id="rId47" Type="http://schemas.openxmlformats.org/officeDocument/2006/relationships/hyperlink" Target="http://var.astro.cz/oejv/issues/oejv0074.pdf" TargetMode="External"/><Relationship Id="rId50" Type="http://schemas.openxmlformats.org/officeDocument/2006/relationships/hyperlink" Target="http://www.konkoly.hu/cgi-bin/IBVS?5777" TargetMode="External"/><Relationship Id="rId55" Type="http://schemas.openxmlformats.org/officeDocument/2006/relationships/hyperlink" Target="http://www.bav-astro.de/sfs/BAVM_link.php?BAVMnr=209" TargetMode="External"/><Relationship Id="rId63" Type="http://schemas.openxmlformats.org/officeDocument/2006/relationships/hyperlink" Target="http://www.konkoly.hu/cgi-bin/IBVS?5980" TargetMode="External"/><Relationship Id="rId68" Type="http://schemas.openxmlformats.org/officeDocument/2006/relationships/hyperlink" Target="http://vsolj.cetus-net.org/vsoljno53.pdf" TargetMode="External"/><Relationship Id="rId76" Type="http://schemas.openxmlformats.org/officeDocument/2006/relationships/hyperlink" Target="http://var.astro.cz/oejv/issues/oejv0160.pdf" TargetMode="External"/><Relationship Id="rId84" Type="http://schemas.openxmlformats.org/officeDocument/2006/relationships/hyperlink" Target="http://vsolj.cetus-net.org/vsoljno56.pdf" TargetMode="External"/><Relationship Id="rId7" Type="http://schemas.openxmlformats.org/officeDocument/2006/relationships/hyperlink" Target="http://www.konkoly.hu/cgi-bin/IBVS?3080" TargetMode="External"/><Relationship Id="rId71" Type="http://schemas.openxmlformats.org/officeDocument/2006/relationships/hyperlink" Target="http://www.bav-astro.de/sfs/BAVM_link.php?BAVMnr=225" TargetMode="External"/><Relationship Id="rId2" Type="http://schemas.openxmlformats.org/officeDocument/2006/relationships/hyperlink" Target="http://www.konkoly.hu/cgi-bin/IBVS?855" TargetMode="External"/><Relationship Id="rId16" Type="http://schemas.openxmlformats.org/officeDocument/2006/relationships/hyperlink" Target="http://www.konkoly.hu/cgi-bin/IBVS?3080" TargetMode="External"/><Relationship Id="rId29" Type="http://schemas.openxmlformats.org/officeDocument/2006/relationships/hyperlink" Target="http://www.konkoly.hu/cgi-bin/IBVS?5592" TargetMode="External"/><Relationship Id="rId11" Type="http://schemas.openxmlformats.org/officeDocument/2006/relationships/hyperlink" Target="http://www.konkoly.hu/cgi-bin/IBVS?3080" TargetMode="External"/><Relationship Id="rId24" Type="http://schemas.openxmlformats.org/officeDocument/2006/relationships/hyperlink" Target="http://www.konkoly.hu/cgi-bin/IBVS?5378" TargetMode="External"/><Relationship Id="rId32" Type="http://schemas.openxmlformats.org/officeDocument/2006/relationships/hyperlink" Target="http://www.konkoly.hu/cgi-bin/IBVS?5583" TargetMode="External"/><Relationship Id="rId37" Type="http://schemas.openxmlformats.org/officeDocument/2006/relationships/hyperlink" Target="http://www.konkoly.hu/cgi-bin/IBVS?5694" TargetMode="External"/><Relationship Id="rId40" Type="http://schemas.openxmlformats.org/officeDocument/2006/relationships/hyperlink" Target="http://www.konkoly.hu/cgi-bin/IBVS?5741" TargetMode="External"/><Relationship Id="rId45" Type="http://schemas.openxmlformats.org/officeDocument/2006/relationships/hyperlink" Target="http://www.bav-astro.de/sfs/BAVM_link.php?BAVMnr=178" TargetMode="External"/><Relationship Id="rId53" Type="http://schemas.openxmlformats.org/officeDocument/2006/relationships/hyperlink" Target="http://www.konkoly.hu/cgi-bin/IBVS?5898" TargetMode="External"/><Relationship Id="rId58" Type="http://schemas.openxmlformats.org/officeDocument/2006/relationships/hyperlink" Target="http://var.astro.cz/oejv/issues/oejv0107.pdf" TargetMode="External"/><Relationship Id="rId66" Type="http://schemas.openxmlformats.org/officeDocument/2006/relationships/hyperlink" Target="http://var.astro.cz/oejv/issues/oejv0137.pdf" TargetMode="External"/><Relationship Id="rId74" Type="http://schemas.openxmlformats.org/officeDocument/2006/relationships/hyperlink" Target="http://www.bav-astro.de/sfs/BAVM_link.php?BAVMnr=225" TargetMode="External"/><Relationship Id="rId79" Type="http://schemas.openxmlformats.org/officeDocument/2006/relationships/hyperlink" Target="http://www.konkoly.hu/cgi-bin/IBVS?6042" TargetMode="External"/><Relationship Id="rId5" Type="http://schemas.openxmlformats.org/officeDocument/2006/relationships/hyperlink" Target="http://www.konkoly.hu/cgi-bin/IBVS?855" TargetMode="External"/><Relationship Id="rId61" Type="http://schemas.openxmlformats.org/officeDocument/2006/relationships/hyperlink" Target="http://vsolj.cetus-net.org/vsoljno50.pdf" TargetMode="External"/><Relationship Id="rId82" Type="http://schemas.openxmlformats.org/officeDocument/2006/relationships/hyperlink" Target="http://www.bav-astro.de/sfs/BAVM_link.php?BAVMnr=231" TargetMode="External"/><Relationship Id="rId10" Type="http://schemas.openxmlformats.org/officeDocument/2006/relationships/hyperlink" Target="http://www.konkoly.hu/cgi-bin/IBVS?3080" TargetMode="External"/><Relationship Id="rId19" Type="http://schemas.openxmlformats.org/officeDocument/2006/relationships/hyperlink" Target="http://www.konkoly.hu/cgi-bin/IBVS?3080" TargetMode="External"/><Relationship Id="rId31" Type="http://schemas.openxmlformats.org/officeDocument/2006/relationships/hyperlink" Target="http://www.konkoly.hu/cgi-bin/IBVS?5583" TargetMode="External"/><Relationship Id="rId44" Type="http://schemas.openxmlformats.org/officeDocument/2006/relationships/hyperlink" Target="http://www.konkoly.hu/cgi-bin/IBVS?5677" TargetMode="External"/><Relationship Id="rId52" Type="http://schemas.openxmlformats.org/officeDocument/2006/relationships/hyperlink" Target="http://www.bav-astro.de/sfs/BAVM_link.php?BAVMnr=193" TargetMode="External"/><Relationship Id="rId60" Type="http://schemas.openxmlformats.org/officeDocument/2006/relationships/hyperlink" Target="http://www.konkoly.hu/cgi-bin/IBVS?5920" TargetMode="External"/><Relationship Id="rId65" Type="http://schemas.openxmlformats.org/officeDocument/2006/relationships/hyperlink" Target="http://var.astro.cz/oejv/issues/oejv0137.pdf" TargetMode="External"/><Relationship Id="rId73" Type="http://schemas.openxmlformats.org/officeDocument/2006/relationships/hyperlink" Target="http://www.bav-astro.de/sfs/BAVM_link.php?BAVMnr=225" TargetMode="External"/><Relationship Id="rId78" Type="http://schemas.openxmlformats.org/officeDocument/2006/relationships/hyperlink" Target="http://vsolj.cetus-net.org/vsoljno55.pdf" TargetMode="External"/><Relationship Id="rId81" Type="http://schemas.openxmlformats.org/officeDocument/2006/relationships/hyperlink" Target="http://www.bav-astro.de/sfs/BAVM_link.php?BAVMnr=231" TargetMode="External"/><Relationship Id="rId4" Type="http://schemas.openxmlformats.org/officeDocument/2006/relationships/hyperlink" Target="http://www.konkoly.hu/cgi-bin/IBVS?855" TargetMode="External"/><Relationship Id="rId9" Type="http://schemas.openxmlformats.org/officeDocument/2006/relationships/hyperlink" Target="http://www.konkoly.hu/cgi-bin/IBVS?3080" TargetMode="External"/><Relationship Id="rId14" Type="http://schemas.openxmlformats.org/officeDocument/2006/relationships/hyperlink" Target="http://www.konkoly.hu/cgi-bin/IBVS?3080" TargetMode="External"/><Relationship Id="rId22" Type="http://schemas.openxmlformats.org/officeDocument/2006/relationships/hyperlink" Target="http://www.konkoly.hu/cgi-bin/IBVS?5623" TargetMode="External"/><Relationship Id="rId27" Type="http://schemas.openxmlformats.org/officeDocument/2006/relationships/hyperlink" Target="http://vsolj.cetus-net.org/no42.pdf" TargetMode="External"/><Relationship Id="rId30" Type="http://schemas.openxmlformats.org/officeDocument/2006/relationships/hyperlink" Target="http://www.konkoly.hu/cgi-bin/IBVS?5583" TargetMode="External"/><Relationship Id="rId35" Type="http://schemas.openxmlformats.org/officeDocument/2006/relationships/hyperlink" Target="http://www.konkoly.hu/cgi-bin/IBVS?5579" TargetMode="External"/><Relationship Id="rId43" Type="http://schemas.openxmlformats.org/officeDocument/2006/relationships/hyperlink" Target="http://var.astro.cz/oejv/issues/oejv0003.pdf" TargetMode="External"/><Relationship Id="rId48" Type="http://schemas.openxmlformats.org/officeDocument/2006/relationships/hyperlink" Target="http://www.konkoly.hu/cgi-bin/IBVS?5777" TargetMode="External"/><Relationship Id="rId56" Type="http://schemas.openxmlformats.org/officeDocument/2006/relationships/hyperlink" Target="http://var.astro.cz/oejv/issues/oejv0107.pdf" TargetMode="External"/><Relationship Id="rId64" Type="http://schemas.openxmlformats.org/officeDocument/2006/relationships/hyperlink" Target="http://var.astro.cz/oejv/issues/oejv0137.pdf" TargetMode="External"/><Relationship Id="rId69" Type="http://schemas.openxmlformats.org/officeDocument/2006/relationships/hyperlink" Target="http://www.konkoly.hu/cgi-bin/IBVS?6011" TargetMode="External"/><Relationship Id="rId77" Type="http://schemas.openxmlformats.org/officeDocument/2006/relationships/hyperlink" Target="http://var.astro.cz/oejv/issues/oejv0160.pdf" TargetMode="External"/><Relationship Id="rId8" Type="http://schemas.openxmlformats.org/officeDocument/2006/relationships/hyperlink" Target="http://www.konkoly.hu/cgi-bin/IBVS?3080" TargetMode="External"/><Relationship Id="rId51" Type="http://schemas.openxmlformats.org/officeDocument/2006/relationships/hyperlink" Target="http://www.konkoly.hu/cgi-bin/IBVS?5736" TargetMode="External"/><Relationship Id="rId72" Type="http://schemas.openxmlformats.org/officeDocument/2006/relationships/hyperlink" Target="http://www.bav-astro.de/sfs/BAVM_link.php?BAVMnr=225" TargetMode="External"/><Relationship Id="rId80" Type="http://schemas.openxmlformats.org/officeDocument/2006/relationships/hyperlink" Target="http://www.konkoly.hu/cgi-bin/IBVS?6042" TargetMode="External"/><Relationship Id="rId3" Type="http://schemas.openxmlformats.org/officeDocument/2006/relationships/hyperlink" Target="http://www.konkoly.hu/cgi-bin/IBVS?855" TargetMode="External"/><Relationship Id="rId12" Type="http://schemas.openxmlformats.org/officeDocument/2006/relationships/hyperlink" Target="http://www.konkoly.hu/cgi-bin/IBVS?3080" TargetMode="External"/><Relationship Id="rId17" Type="http://schemas.openxmlformats.org/officeDocument/2006/relationships/hyperlink" Target="http://www.konkoly.hu/cgi-bin/IBVS?3080" TargetMode="External"/><Relationship Id="rId25" Type="http://schemas.openxmlformats.org/officeDocument/2006/relationships/hyperlink" Target="http://var.astro.cz/oejv/issues/oejv0074.pdf" TargetMode="External"/><Relationship Id="rId33" Type="http://schemas.openxmlformats.org/officeDocument/2006/relationships/hyperlink" Target="http://www.konkoly.hu/cgi-bin/IBVS?5583" TargetMode="External"/><Relationship Id="rId38" Type="http://schemas.openxmlformats.org/officeDocument/2006/relationships/hyperlink" Target="http://www.bav-astro.de/sfs/BAVM_link.php?BAVMnr=173" TargetMode="External"/><Relationship Id="rId46" Type="http://schemas.openxmlformats.org/officeDocument/2006/relationships/hyperlink" Target="http://var.astro.cz/oejv/issues/oejv0074.pdf" TargetMode="External"/><Relationship Id="rId59" Type="http://schemas.openxmlformats.org/officeDocument/2006/relationships/hyperlink" Target="http://www.konkoly.hu/cgi-bin/IBVS?5898" TargetMode="External"/><Relationship Id="rId67" Type="http://schemas.openxmlformats.org/officeDocument/2006/relationships/hyperlink" Target="http://www.konkoly.hu/cgi-bin/IBVS?5960" TargetMode="External"/><Relationship Id="rId20" Type="http://schemas.openxmlformats.org/officeDocument/2006/relationships/hyperlink" Target="http://www.bav-astro.de/sfs/BAVM_link.php?BAVMnr=62" TargetMode="External"/><Relationship Id="rId41" Type="http://schemas.openxmlformats.org/officeDocument/2006/relationships/hyperlink" Target="http://www.bav-astro.de/sfs/BAVM_link.php?BAVMnr=173" TargetMode="External"/><Relationship Id="rId54" Type="http://schemas.openxmlformats.org/officeDocument/2006/relationships/hyperlink" Target="http://www.konkoly.hu/cgi-bin/IBVS?5898" TargetMode="External"/><Relationship Id="rId62" Type="http://schemas.openxmlformats.org/officeDocument/2006/relationships/hyperlink" Target="http://vsolj.cetus-net.org/vsoljno50.pdf" TargetMode="External"/><Relationship Id="rId70" Type="http://schemas.openxmlformats.org/officeDocument/2006/relationships/hyperlink" Target="http://www.bav-astro.de/sfs/BAVM_link.php?BAVMnr=225" TargetMode="External"/><Relationship Id="rId75" Type="http://schemas.openxmlformats.org/officeDocument/2006/relationships/hyperlink" Target="http://var.astro.cz/oejv/issues/oejv0160.pdf" TargetMode="External"/><Relationship Id="rId83" Type="http://schemas.openxmlformats.org/officeDocument/2006/relationships/hyperlink" Target="http://www.bav-astro.de/sfs/BAVM_link.php?BAVMnr=231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855" TargetMode="External"/><Relationship Id="rId15" Type="http://schemas.openxmlformats.org/officeDocument/2006/relationships/hyperlink" Target="http://www.konkoly.hu/cgi-bin/IBVS?3080" TargetMode="External"/><Relationship Id="rId23" Type="http://schemas.openxmlformats.org/officeDocument/2006/relationships/hyperlink" Target="http://www.konkoly.hu/cgi-bin/IBVS?5623" TargetMode="External"/><Relationship Id="rId28" Type="http://schemas.openxmlformats.org/officeDocument/2006/relationships/hyperlink" Target="http://vsolj.cetus-net.org/no42.pdf" TargetMode="External"/><Relationship Id="rId36" Type="http://schemas.openxmlformats.org/officeDocument/2006/relationships/hyperlink" Target="http://www.konkoly.hu/cgi-bin/IBVS?5741" TargetMode="External"/><Relationship Id="rId49" Type="http://schemas.openxmlformats.org/officeDocument/2006/relationships/hyperlink" Target="http://www.konkoly.hu/cgi-bin/IBVS?5777" TargetMode="External"/><Relationship Id="rId57" Type="http://schemas.openxmlformats.org/officeDocument/2006/relationships/hyperlink" Target="http://var.astro.cz/oejv/issues/oejv01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P939"/>
  <sheetViews>
    <sheetView tabSelected="1" workbookViewId="0">
      <pane xSplit="12" ySplit="21" topLeftCell="M328" activePane="bottomRight" state="frozen"/>
      <selection pane="topRight" activeCell="M1" sqref="M1"/>
      <selection pane="bottomLeft" activeCell="A22" sqref="A22"/>
      <selection pane="bottomRight" activeCell="B11" sqref="B11"/>
    </sheetView>
  </sheetViews>
  <sheetFormatPr defaultRowHeight="12.75"/>
  <cols>
    <col min="1" max="1" width="18.140625" style="1" customWidth="1"/>
    <col min="2" max="2" width="7.7109375" style="1" customWidth="1"/>
    <col min="3" max="3" width="13.28515625" style="1" customWidth="1"/>
    <col min="4" max="4" width="11" style="1" bestFit="1" customWidth="1"/>
    <col min="5" max="5" width="11.140625" style="1" customWidth="1"/>
    <col min="6" max="6" width="15.140625" style="1" customWidth="1"/>
    <col min="7" max="7" width="11.140625" style="22" customWidth="1"/>
    <col min="8" max="13" width="9.140625" style="1"/>
    <col min="14" max="14" width="10.5703125" style="1" customWidth="1"/>
    <col min="15" max="15" width="10.7109375" style="1" customWidth="1"/>
    <col min="16" max="16" width="9.140625" style="1"/>
    <col min="17" max="17" width="10.42578125" style="1" bestFit="1" customWidth="1"/>
    <col min="18" max="18" width="6.7109375" style="1" customWidth="1"/>
    <col min="19" max="19" width="10.42578125" style="1" customWidth="1"/>
    <col min="21" max="16384" width="9.140625" style="1"/>
  </cols>
  <sheetData>
    <row r="1" spans="1:19" ht="20.25">
      <c r="A1" s="41" t="s">
        <v>137</v>
      </c>
      <c r="B1" s="38"/>
      <c r="C1" s="37"/>
    </row>
    <row r="2" spans="1:19">
      <c r="A2" s="15" t="s">
        <v>30</v>
      </c>
      <c r="B2" s="1" t="s">
        <v>10</v>
      </c>
      <c r="C2" s="21" t="s">
        <v>22</v>
      </c>
    </row>
    <row r="3" spans="1:19" ht="13.5" thickBot="1">
      <c r="A3" s="61" t="s">
        <v>157</v>
      </c>
      <c r="C3" s="12"/>
      <c r="D3" s="12"/>
    </row>
    <row r="4" spans="1:19" ht="13.5" thickBot="1">
      <c r="A4" s="16" t="s">
        <v>31</v>
      </c>
      <c r="B4" s="10"/>
      <c r="C4" s="13">
        <v>41976.695</v>
      </c>
      <c r="D4" s="14">
        <v>0.30501800000000001</v>
      </c>
      <c r="E4" s="11"/>
    </row>
    <row r="5" spans="1:19">
      <c r="A5" s="43" t="s">
        <v>144</v>
      </c>
      <c r="B5" s="15"/>
      <c r="C5" s="44">
        <v>-9.5</v>
      </c>
      <c r="D5" s="15" t="s">
        <v>145</v>
      </c>
      <c r="E5" s="15"/>
    </row>
    <row r="6" spans="1:19">
      <c r="A6" s="16" t="s">
        <v>32</v>
      </c>
    </row>
    <row r="7" spans="1:19">
      <c r="A7" s="15" t="s">
        <v>8</v>
      </c>
      <c r="C7" s="1">
        <v>41976.694580000003</v>
      </c>
      <c r="E7" s="20" t="s">
        <v>21</v>
      </c>
      <c r="F7" s="1">
        <v>45985.702510000003</v>
      </c>
    </row>
    <row r="8" spans="1:19">
      <c r="A8" s="15" t="s">
        <v>19</v>
      </c>
      <c r="C8" s="1">
        <v>0.30501775031733064</v>
      </c>
      <c r="E8" s="20" t="s">
        <v>12</v>
      </c>
      <c r="F8" s="1">
        <v>0.30500670000000002</v>
      </c>
    </row>
    <row r="9" spans="1:19">
      <c r="A9" s="51" t="s">
        <v>150</v>
      </c>
      <c r="B9" s="52">
        <v>270</v>
      </c>
      <c r="C9" s="46" t="str">
        <f>"F"&amp;B9</f>
        <v>F270</v>
      </c>
      <c r="D9" s="45" t="str">
        <f>"G"&amp;B9</f>
        <v>G270</v>
      </c>
      <c r="G9" s="1"/>
      <c r="H9" s="15"/>
    </row>
    <row r="10" spans="1:19" ht="13.5" thickBot="1">
      <c r="A10" s="15"/>
      <c r="B10" s="15"/>
      <c r="C10" s="18" t="s">
        <v>37</v>
      </c>
      <c r="D10" s="18" t="s">
        <v>38</v>
      </c>
      <c r="E10" s="15"/>
      <c r="F10" s="15"/>
      <c r="G10" s="15"/>
      <c r="H10" s="15"/>
      <c r="P10" s="6" t="s">
        <v>236</v>
      </c>
      <c r="Q10" s="6" t="s">
        <v>235</v>
      </c>
      <c r="R10" s="6"/>
      <c r="S10" s="6"/>
    </row>
    <row r="11" spans="1:19">
      <c r="A11" s="15" t="s">
        <v>33</v>
      </c>
      <c r="B11" s="15"/>
      <c r="C11" s="45">
        <f ca="1">INTERCEPT(INDIRECT($D$9):G978,INDIRECT($C$9):F978)</f>
        <v>6.7775056557866378E-2</v>
      </c>
      <c r="D11" s="55">
        <f>E11*F11</f>
        <v>-2.581496382129787E-3</v>
      </c>
      <c r="E11" s="57">
        <v>-2.581496382129787E-3</v>
      </c>
      <c r="F11" s="56">
        <v>1</v>
      </c>
      <c r="H11" s="15"/>
      <c r="P11" s="5"/>
      <c r="Q11" s="5">
        <v>-2.4994768470461811E-3</v>
      </c>
      <c r="R11" s="5"/>
      <c r="S11" s="5"/>
    </row>
    <row r="12" spans="1:19">
      <c r="A12" s="15" t="s">
        <v>34</v>
      </c>
      <c r="B12" s="15"/>
      <c r="C12" s="45">
        <f ca="1">SLOPE(INDIRECT($D$9):G978,INDIRECT($C$9):F978)</f>
        <v>-1.5549613295291455E-6</v>
      </c>
      <c r="D12" s="55">
        <f>E12*F12</f>
        <v>1.2236366117227956E-6</v>
      </c>
      <c r="E12" s="58">
        <v>1.2236366117227955E-2</v>
      </c>
      <c r="F12" s="54">
        <v>1E-4</v>
      </c>
      <c r="G12" s="15"/>
      <c r="H12" s="15"/>
      <c r="Q12" s="1">
        <v>1.1428679602948239E-2</v>
      </c>
    </row>
    <row r="13" spans="1:19" ht="13.5" thickBot="1">
      <c r="A13" s="15" t="s">
        <v>35</v>
      </c>
      <c r="B13" s="15"/>
      <c r="C13" s="19" t="s">
        <v>146</v>
      </c>
      <c r="D13" s="116">
        <f>E13*F13</f>
        <v>-2.6624111442179415E-11</v>
      </c>
      <c r="E13" s="59">
        <v>-2.6624111442179414E-3</v>
      </c>
      <c r="F13" s="54">
        <v>1E-8</v>
      </c>
      <c r="G13" s="15"/>
      <c r="H13" s="15"/>
      <c r="Q13" s="1">
        <v>-2.3880145049258099E-3</v>
      </c>
    </row>
    <row r="14" spans="1:19">
      <c r="A14" s="15"/>
      <c r="B14" s="15"/>
      <c r="C14" s="15"/>
      <c r="D14" s="54"/>
      <c r="E14" s="15">
        <f>SUM(Q21:Q1260)</f>
        <v>6.0859362472662224E-3</v>
      </c>
      <c r="F14" s="15"/>
      <c r="G14" s="15"/>
      <c r="H14" s="15"/>
      <c r="Q14" s="1">
        <v>3.0316229210930277E-3</v>
      </c>
    </row>
    <row r="15" spans="1:19">
      <c r="A15" s="17" t="s">
        <v>36</v>
      </c>
      <c r="B15" s="15"/>
      <c r="C15" s="39">
        <f ca="1">(C7+C11)+(C8+C12)*INT(MAX(F21:F3519))</f>
        <v>59490.487276202788</v>
      </c>
      <c r="D15" s="45">
        <f>+C7+INT(MAX(F21:F1588))*C8+D11+D12*INT(MAX(F21:F4023))+D13*INT(MAX(F21:F4050)^2)</f>
        <v>59490.488684296768</v>
      </c>
      <c r="E15" s="42" t="s">
        <v>232</v>
      </c>
      <c r="F15" s="44">
        <v>1</v>
      </c>
      <c r="G15" s="15"/>
      <c r="H15" s="15"/>
    </row>
    <row r="16" spans="1:19">
      <c r="A16" s="16" t="s">
        <v>15</v>
      </c>
      <c r="B16" s="15"/>
      <c r="C16" s="40">
        <f ca="1">+C8+C12</f>
        <v>0.30501619535600111</v>
      </c>
      <c r="D16" s="45">
        <f>+C8+D12+2*D13*MAX(F21:F896)</f>
        <v>0.30501591646760845</v>
      </c>
      <c r="E16" s="42" t="s">
        <v>147</v>
      </c>
      <c r="F16" s="47">
        <f ca="1">NOW()+15018.5+$C$5/24</f>
        <v>59912.695654282405</v>
      </c>
      <c r="G16" s="15"/>
      <c r="H16" s="15"/>
    </row>
    <row r="17" spans="1:42" ht="13.5" thickBot="1">
      <c r="A17" s="42" t="s">
        <v>138</v>
      </c>
      <c r="B17" s="15"/>
      <c r="C17" s="15">
        <f>COUNT(C21:C2177)</f>
        <v>322</v>
      </c>
      <c r="D17" s="42"/>
      <c r="E17" s="42" t="s">
        <v>233</v>
      </c>
      <c r="F17" s="47">
        <f ca="1">ROUND(2*(F16-$C$7)/$C$8,0)/2+F15</f>
        <v>58804</v>
      </c>
      <c r="G17" s="15"/>
      <c r="H17" s="15"/>
    </row>
    <row r="18" spans="1:42" ht="14.25" thickTop="1" thickBot="1">
      <c r="A18" s="16" t="s">
        <v>231</v>
      </c>
      <c r="B18" s="15"/>
      <c r="C18" s="49">
        <f ca="1">+C15</f>
        <v>59490.487276202788</v>
      </c>
      <c r="D18" s="50">
        <f ca="1">+C16</f>
        <v>0.30501619535600111</v>
      </c>
      <c r="E18" s="42" t="s">
        <v>148</v>
      </c>
      <c r="F18" s="45">
        <f ca="1">ROUND(2*(F16-$C$15)/$C$16,0)/2+F15</f>
        <v>1385</v>
      </c>
      <c r="G18" s="15"/>
      <c r="H18" s="15"/>
    </row>
    <row r="19" spans="1:42" ht="14.25" thickTop="1" thickBot="1">
      <c r="A19" s="16" t="s">
        <v>230</v>
      </c>
      <c r="B19" s="15"/>
      <c r="C19" s="100">
        <f>+D15</f>
        <v>59490.488684296768</v>
      </c>
      <c r="D19" s="101">
        <f>+D16</f>
        <v>0.30501591646760845</v>
      </c>
      <c r="E19" s="42" t="s">
        <v>149</v>
      </c>
      <c r="F19" s="48">
        <f ca="1">+$C$15+$C$16*F18-15018.5-$C$5/24</f>
        <v>44894.830540104187</v>
      </c>
      <c r="G19" s="15"/>
      <c r="H19" s="19">
        <f>COUNT(H21:H481)</f>
        <v>1</v>
      </c>
      <c r="I19" s="19">
        <f>COUNT(I21:I481)</f>
        <v>150</v>
      </c>
      <c r="J19" s="19">
        <f>COUNT(J21:J481)</f>
        <v>31</v>
      </c>
      <c r="P19" s="117"/>
      <c r="Q19" s="1">
        <f>COUNT(Q21:Q295)</f>
        <v>245</v>
      </c>
    </row>
    <row r="20" spans="1:42" ht="15" thickBot="1">
      <c r="A20" s="6" t="s">
        <v>23</v>
      </c>
      <c r="B20" s="6" t="s">
        <v>25</v>
      </c>
      <c r="C20" s="6" t="s">
        <v>24</v>
      </c>
      <c r="D20" s="6" t="s">
        <v>9</v>
      </c>
      <c r="E20" s="6" t="s">
        <v>14</v>
      </c>
      <c r="F20" s="6" t="s">
        <v>13</v>
      </c>
      <c r="G20" s="23" t="s">
        <v>18</v>
      </c>
      <c r="H20" s="7" t="s">
        <v>255</v>
      </c>
      <c r="I20" s="7" t="s">
        <v>154</v>
      </c>
      <c r="J20" s="7" t="s">
        <v>237</v>
      </c>
      <c r="K20" s="7" t="s">
        <v>276</v>
      </c>
      <c r="L20" s="7" t="s">
        <v>103</v>
      </c>
      <c r="M20" s="7" t="s">
        <v>39</v>
      </c>
      <c r="N20" s="6" t="s">
        <v>40</v>
      </c>
      <c r="O20" s="6" t="s">
        <v>29</v>
      </c>
      <c r="P20" s="118" t="s">
        <v>226</v>
      </c>
      <c r="Q20" s="6" t="s">
        <v>274</v>
      </c>
      <c r="R20" s="6" t="s">
        <v>269</v>
      </c>
      <c r="S20" s="6" t="s">
        <v>275</v>
      </c>
    </row>
    <row r="21" spans="1:42">
      <c r="A21" s="5" t="s">
        <v>11</v>
      </c>
      <c r="B21" s="26"/>
      <c r="C21" s="35">
        <v>41976.695</v>
      </c>
      <c r="D21" s="35"/>
      <c r="E21" s="5">
        <f t="shared" ref="E21:E84" si="0">(C21-C$7)/C$8</f>
        <v>1.3769690328805807E-3</v>
      </c>
      <c r="F21" s="5">
        <v>0</v>
      </c>
      <c r="G21" s="24">
        <f>C21-(C$7+C$8*F21)</f>
        <v>4.1999999666586518E-4</v>
      </c>
      <c r="H21" s="5">
        <f>G21</f>
        <v>4.1999999666586518E-4</v>
      </c>
      <c r="I21" s="5"/>
      <c r="J21" s="5"/>
      <c r="K21" s="5"/>
      <c r="L21" s="5"/>
      <c r="M21" s="5"/>
      <c r="N21" s="60">
        <f t="shared" ref="N21:N84" si="1">+D$11+D$12*F21+D$13*F21^2</f>
        <v>-2.581496382129787E-3</v>
      </c>
      <c r="O21" s="8">
        <f t="shared" ref="O21:O84" si="2">C21-15018.5</f>
        <v>26958.195</v>
      </c>
      <c r="P21" s="119"/>
      <c r="Q21" s="5">
        <f>(N21-G21)^2</f>
        <v>9.0089805119234131E-6</v>
      </c>
      <c r="R21" s="26">
        <v>0.1</v>
      </c>
      <c r="S21" s="5"/>
      <c r="AO21" s="1">
        <v>33617</v>
      </c>
      <c r="AP21" s="1">
        <v>1.0607582298689522E-2</v>
      </c>
    </row>
    <row r="22" spans="1:42">
      <c r="A22" s="1" t="s">
        <v>141</v>
      </c>
      <c r="C22" s="36">
        <v>41976.847000000002</v>
      </c>
      <c r="D22" s="36"/>
      <c r="E22" s="32">
        <f t="shared" si="0"/>
        <v>0.49970862298982816</v>
      </c>
      <c r="F22" s="1">
        <f t="shared" ref="F22:F53" si="3">ROUND(2*E22,0)/2</f>
        <v>0.5</v>
      </c>
      <c r="G22" s="33">
        <f>C22-(C$7+C$8*F22)</f>
        <v>-8.8875160145107657E-5</v>
      </c>
      <c r="H22" s="33"/>
      <c r="J22" s="33">
        <f>G22</f>
        <v>-8.8875160145107657E-5</v>
      </c>
      <c r="K22" s="34"/>
      <c r="L22" s="5"/>
      <c r="M22" s="34"/>
      <c r="N22" s="60">
        <f t="shared" si="1"/>
        <v>-2.5808845704799535E-3</v>
      </c>
      <c r="O22" s="9">
        <f t="shared" si="2"/>
        <v>26958.347000000002</v>
      </c>
      <c r="P22" s="117"/>
      <c r="Q22" s="1">
        <f>(N22-G22)^2</f>
        <v>6.2101109011974261E-6</v>
      </c>
      <c r="R22" s="27">
        <v>1</v>
      </c>
      <c r="AE22" s="1">
        <v>0</v>
      </c>
      <c r="AH22" s="1">
        <v>9</v>
      </c>
      <c r="AI22" s="1" t="s">
        <v>43</v>
      </c>
      <c r="AK22" s="1" t="s">
        <v>45</v>
      </c>
      <c r="AO22" s="1">
        <v>34516.5</v>
      </c>
      <c r="AP22" s="1">
        <v>9.1411718531162478E-3</v>
      </c>
    </row>
    <row r="23" spans="1:42">
      <c r="A23" s="1" t="s">
        <v>141</v>
      </c>
      <c r="C23" s="36">
        <v>41977.760499999997</v>
      </c>
      <c r="D23" s="36"/>
      <c r="E23" s="32">
        <f t="shared" si="0"/>
        <v>3.4946162932638845</v>
      </c>
      <c r="F23" s="1">
        <f t="shared" si="3"/>
        <v>3.5</v>
      </c>
      <c r="G23" s="33">
        <f>C23-(C$7+C$8*F23)</f>
        <v>-1.6421261170762591E-3</v>
      </c>
      <c r="H23" s="33"/>
      <c r="J23" s="33">
        <f>G23</f>
        <v>-1.6421261170762591E-3</v>
      </c>
      <c r="K23" s="34"/>
      <c r="L23" s="5"/>
      <c r="M23" s="34"/>
      <c r="N23" s="60">
        <f t="shared" si="1"/>
        <v>-2.5772139801341224E-3</v>
      </c>
      <c r="O23" s="9">
        <f t="shared" si="2"/>
        <v>26959.260499999997</v>
      </c>
      <c r="P23" s="117"/>
      <c r="Q23" s="1">
        <f>(N23-G23)^2</f>
        <v>8.743893116381213E-7</v>
      </c>
      <c r="R23" s="27">
        <v>1</v>
      </c>
      <c r="AG23" s="1" t="s">
        <v>46</v>
      </c>
      <c r="AH23" s="1">
        <v>6</v>
      </c>
      <c r="AI23" s="1" t="s">
        <v>43</v>
      </c>
      <c r="AK23" s="1" t="s">
        <v>45</v>
      </c>
      <c r="AO23" s="1">
        <v>35741.5</v>
      </c>
      <c r="AP23" s="1">
        <v>1.3457033128361218E-2</v>
      </c>
    </row>
    <row r="24" spans="1:42">
      <c r="A24" s="1" t="s">
        <v>141</v>
      </c>
      <c r="C24" s="36">
        <v>41977.919600000001</v>
      </c>
      <c r="D24" s="36"/>
      <c r="E24" s="32">
        <f t="shared" si="0"/>
        <v>4.0162252810650143</v>
      </c>
      <c r="F24" s="1">
        <f t="shared" si="3"/>
        <v>4</v>
      </c>
      <c r="G24" s="33">
        <f>C24-(C$7+C$8*F24)</f>
        <v>4.9489987286506221E-3</v>
      </c>
      <c r="H24" s="33"/>
      <c r="J24" s="33">
        <f>G24</f>
        <v>4.9489987286506221E-3</v>
      </c>
      <c r="K24" s="34"/>
      <c r="L24" s="5"/>
      <c r="M24" s="34"/>
      <c r="N24" s="60">
        <f t="shared" si="1"/>
        <v>-2.5766022616686788E-3</v>
      </c>
      <c r="O24" s="9">
        <f t="shared" si="2"/>
        <v>26959.419600000001</v>
      </c>
      <c r="P24" s="117"/>
      <c r="Q24" s="1">
        <f>(N24-G24)^2</f>
        <v>5.663467026549484E-5</v>
      </c>
      <c r="R24" s="27">
        <v>1</v>
      </c>
      <c r="AG24" s="1" t="s">
        <v>46</v>
      </c>
      <c r="AH24" s="1">
        <v>6</v>
      </c>
      <c r="AI24" s="1" t="s">
        <v>43</v>
      </c>
      <c r="AK24" s="1" t="s">
        <v>45</v>
      </c>
      <c r="AO24" s="1">
        <v>35800.5</v>
      </c>
      <c r="AP24" s="1">
        <v>7.4497644018265419E-3</v>
      </c>
    </row>
    <row r="25" spans="1:42">
      <c r="A25" s="1" t="s">
        <v>141</v>
      </c>
      <c r="C25" s="36">
        <v>41992.859900000003</v>
      </c>
      <c r="D25" s="36"/>
      <c r="E25" s="32">
        <f t="shared" si="0"/>
        <v>52.997964817398945</v>
      </c>
      <c r="F25" s="1">
        <f t="shared" si="3"/>
        <v>53</v>
      </c>
      <c r="G25" s="33">
        <f>C25-(C$7+C$8*F25)</f>
        <v>-6.2076681933831424E-4</v>
      </c>
      <c r="H25" s="33"/>
      <c r="J25" s="33">
        <f>G25</f>
        <v>-6.2076681933831424E-4</v>
      </c>
      <c r="K25" s="34"/>
      <c r="L25" s="5"/>
      <c r="M25" s="34"/>
      <c r="N25" s="60">
        <f t="shared" si="1"/>
        <v>-2.51671842883752E-3</v>
      </c>
      <c r="O25" s="9">
        <f t="shared" si="2"/>
        <v>26974.359900000003</v>
      </c>
      <c r="P25" s="117"/>
      <c r="Q25" s="1">
        <f>(N25-G25)^2</f>
        <v>3.5946325055626289E-6</v>
      </c>
      <c r="R25" s="26">
        <v>1</v>
      </c>
      <c r="AG25" s="1" t="s">
        <v>46</v>
      </c>
      <c r="AH25" s="1">
        <v>10</v>
      </c>
      <c r="AI25" s="1" t="s">
        <v>43</v>
      </c>
      <c r="AK25" s="1" t="s">
        <v>45</v>
      </c>
      <c r="AO25" s="1">
        <v>35898.5</v>
      </c>
      <c r="AP25" s="1">
        <v>7.510233306675218E-3</v>
      </c>
    </row>
    <row r="26" spans="1:42">
      <c r="A26" s="1" t="s">
        <v>141</v>
      </c>
      <c r="C26" s="36">
        <v>41993.998099999997</v>
      </c>
      <c r="D26" s="36"/>
      <c r="E26" s="32">
        <f t="shared" si="0"/>
        <v>56.729550926108395</v>
      </c>
      <c r="F26" s="1">
        <f t="shared" si="3"/>
        <v>56.5</v>
      </c>
      <c r="G26" s="33"/>
      <c r="H26" s="33"/>
      <c r="J26" s="33"/>
      <c r="K26" s="34"/>
      <c r="L26" s="5"/>
      <c r="M26" s="34"/>
      <c r="N26" s="60">
        <f t="shared" si="1"/>
        <v>-2.5124459043872004E-3</v>
      </c>
      <c r="O26" s="9">
        <f t="shared" si="2"/>
        <v>26975.498099999997</v>
      </c>
      <c r="P26" s="120">
        <v>7.0017107063904405E-2</v>
      </c>
      <c r="AE26" s="1">
        <v>0</v>
      </c>
      <c r="AH26" s="1">
        <v>5</v>
      </c>
      <c r="AI26" s="1" t="s">
        <v>43</v>
      </c>
      <c r="AK26" s="1" t="s">
        <v>45</v>
      </c>
      <c r="AO26" s="1">
        <v>35898.5</v>
      </c>
      <c r="AP26" s="1">
        <v>7.510233306675218E-3</v>
      </c>
    </row>
    <row r="27" spans="1:42">
      <c r="A27" s="1" t="s">
        <v>44</v>
      </c>
      <c r="B27" s="27" t="s">
        <v>125</v>
      </c>
      <c r="C27" s="36">
        <v>42071.392999999996</v>
      </c>
      <c r="D27" s="36"/>
      <c r="E27" s="1">
        <f t="shared" si="0"/>
        <v>310.46855437584259</v>
      </c>
      <c r="F27" s="1">
        <f t="shared" si="3"/>
        <v>310.5</v>
      </c>
      <c r="K27" s="5"/>
      <c r="L27" s="5"/>
      <c r="M27" s="5"/>
      <c r="N27" s="60">
        <f t="shared" si="1"/>
        <v>-2.2041240514300274E-3</v>
      </c>
      <c r="O27" s="9">
        <f t="shared" si="2"/>
        <v>27052.892999999996</v>
      </c>
      <c r="P27" s="117">
        <v>-9.5914735356927849E-3</v>
      </c>
      <c r="AE27" s="1">
        <v>0</v>
      </c>
      <c r="AH27" s="1">
        <v>9</v>
      </c>
      <c r="AI27" s="1" t="s">
        <v>43</v>
      </c>
      <c r="AK27" s="1" t="s">
        <v>45</v>
      </c>
      <c r="AO27" s="1">
        <v>976.5</v>
      </c>
      <c r="AP27" s="1">
        <v>9.5868151183822192E-3</v>
      </c>
    </row>
    <row r="28" spans="1:42">
      <c r="A28" s="1" t="s">
        <v>44</v>
      </c>
      <c r="B28" s="27"/>
      <c r="C28" s="36">
        <v>42074.294999999998</v>
      </c>
      <c r="D28" s="36"/>
      <c r="E28" s="1">
        <f t="shared" si="0"/>
        <v>319.98275476904172</v>
      </c>
      <c r="F28" s="1">
        <f t="shared" si="3"/>
        <v>320</v>
      </c>
      <c r="G28" s="22">
        <f>C28-(C$7+C$8*F28)</f>
        <v>-5.2601015486288816E-3</v>
      </c>
      <c r="I28" s="5">
        <f>G28</f>
        <v>-5.2601015486288816E-3</v>
      </c>
      <c r="L28" s="5"/>
      <c r="M28" s="5"/>
      <c r="N28" s="60">
        <f t="shared" si="1"/>
        <v>-2.1926589753901715E-3</v>
      </c>
      <c r="O28" s="9">
        <f t="shared" si="2"/>
        <v>27055.794999999998</v>
      </c>
      <c r="P28" s="117"/>
      <c r="Q28" s="1">
        <f>(N28-G28)^2</f>
        <v>9.4092039401173191E-6</v>
      </c>
      <c r="R28" s="27">
        <v>0.1</v>
      </c>
      <c r="AG28" s="1" t="s">
        <v>46</v>
      </c>
      <c r="AH28" s="1">
        <v>6</v>
      </c>
      <c r="AI28" s="1" t="s">
        <v>43</v>
      </c>
      <c r="AK28" s="1" t="s">
        <v>45</v>
      </c>
      <c r="AO28" s="1">
        <v>980</v>
      </c>
      <c r="AP28" s="1">
        <v>1.0246890087728389E-3</v>
      </c>
    </row>
    <row r="29" spans="1:42">
      <c r="A29" s="1" t="s">
        <v>44</v>
      </c>
      <c r="B29" s="27" t="s">
        <v>125</v>
      </c>
      <c r="C29" s="36">
        <v>42074.449000000001</v>
      </c>
      <c r="D29" s="36"/>
      <c r="E29" s="1">
        <f t="shared" si="0"/>
        <v>320.48764341844674</v>
      </c>
      <c r="F29" s="1">
        <f t="shared" si="3"/>
        <v>320.5</v>
      </c>
      <c r="G29" s="22">
        <f>C29-(C$7+C$8*F29)</f>
        <v>-3.7689767050324008E-3</v>
      </c>
      <c r="I29" s="5">
        <f>G29</f>
        <v>-3.7689767050324008E-3</v>
      </c>
      <c r="L29" s="5"/>
      <c r="M29" s="5"/>
      <c r="N29" s="60">
        <f t="shared" si="1"/>
        <v>-2.1920556834559997E-3</v>
      </c>
      <c r="O29" s="9">
        <f t="shared" si="2"/>
        <v>27055.949000000001</v>
      </c>
      <c r="P29" s="117"/>
      <c r="Q29" s="1">
        <f>(N29-G29)^2</f>
        <v>2.4866799082895601E-6</v>
      </c>
      <c r="R29" s="26">
        <v>0.1</v>
      </c>
      <c r="AG29" s="1" t="s">
        <v>46</v>
      </c>
      <c r="AH29" s="1">
        <v>6</v>
      </c>
      <c r="AI29" s="1" t="s">
        <v>43</v>
      </c>
      <c r="AK29" s="1" t="s">
        <v>45</v>
      </c>
      <c r="AO29" s="1">
        <v>1029</v>
      </c>
      <c r="AP29" s="1">
        <v>-8.4507653809851035E-4</v>
      </c>
    </row>
    <row r="30" spans="1:42">
      <c r="A30" s="1" t="s">
        <v>44</v>
      </c>
      <c r="B30" s="27" t="s">
        <v>125</v>
      </c>
      <c r="C30" s="36">
        <v>42076.285000000003</v>
      </c>
      <c r="D30" s="36"/>
      <c r="E30" s="1">
        <f t="shared" si="0"/>
        <v>326.50696523854691</v>
      </c>
      <c r="F30" s="1">
        <f t="shared" si="3"/>
        <v>326.5</v>
      </c>
      <c r="G30" s="22">
        <f>C30-(C$7+C$8*F30)</f>
        <v>2.1245213938527741E-3</v>
      </c>
      <c r="I30" s="5">
        <f>G30</f>
        <v>2.1245213938527741E-3</v>
      </c>
      <c r="L30" s="5"/>
      <c r="M30" s="5"/>
      <c r="N30" s="60">
        <f t="shared" si="1"/>
        <v>-2.1848172185862814E-3</v>
      </c>
      <c r="O30" s="9">
        <f t="shared" si="2"/>
        <v>27057.785000000003</v>
      </c>
      <c r="P30" s="117"/>
      <c r="Q30" s="1">
        <f>(N30-G30)^2</f>
        <v>1.8570399276658164E-5</v>
      </c>
      <c r="R30" s="27">
        <v>0.1</v>
      </c>
      <c r="AG30" s="1" t="s">
        <v>46</v>
      </c>
      <c r="AH30" s="1">
        <v>10</v>
      </c>
      <c r="AI30" s="1" t="s">
        <v>43</v>
      </c>
      <c r="AK30" s="1" t="s">
        <v>45</v>
      </c>
      <c r="AO30" s="1">
        <v>1032</v>
      </c>
      <c r="AP30" s="1">
        <v>1.1016725111403503E-3</v>
      </c>
    </row>
    <row r="31" spans="1:42">
      <c r="A31" s="1" t="s">
        <v>47</v>
      </c>
      <c r="B31" s="27"/>
      <c r="C31" s="36">
        <v>42116.292999999998</v>
      </c>
      <c r="D31" s="36"/>
      <c r="E31" s="1">
        <f t="shared" si="0"/>
        <v>457.67310215474708</v>
      </c>
      <c r="F31" s="1">
        <f t="shared" si="3"/>
        <v>457.5</v>
      </c>
      <c r="I31" s="5"/>
      <c r="L31" s="5"/>
      <c r="M31" s="5"/>
      <c r="N31" s="60">
        <f t="shared" si="1"/>
        <v>-2.0272552251921526E-3</v>
      </c>
      <c r="O31" s="9">
        <f t="shared" si="2"/>
        <v>27097.792999999998</v>
      </c>
      <c r="P31" s="117">
        <v>5.2799229815718718E-2</v>
      </c>
      <c r="AE31" s="1">
        <v>0</v>
      </c>
      <c r="AH31" s="1">
        <v>5</v>
      </c>
      <c r="AI31" s="1" t="s">
        <v>43</v>
      </c>
      <c r="AK31" s="1" t="s">
        <v>45</v>
      </c>
      <c r="AO31" s="1">
        <v>1048.5</v>
      </c>
      <c r="AP31" s="1">
        <v>-2.6912077300949022E-3</v>
      </c>
    </row>
    <row r="32" spans="1:42">
      <c r="A32" s="1" t="s">
        <v>47</v>
      </c>
      <c r="B32" s="27" t="s">
        <v>125</v>
      </c>
      <c r="C32" s="36">
        <v>42122.332999999999</v>
      </c>
      <c r="D32" s="36"/>
      <c r="E32" s="1">
        <f t="shared" si="0"/>
        <v>477.47522840384914</v>
      </c>
      <c r="F32" s="1">
        <f t="shared" si="3"/>
        <v>477.5</v>
      </c>
      <c r="G32" s="22">
        <f>C32-(C$7+C$8*F32)</f>
        <v>-7.5557765303528868E-3</v>
      </c>
      <c r="I32" s="5">
        <f>G32</f>
        <v>-7.5557765303528868E-3</v>
      </c>
      <c r="L32" s="5"/>
      <c r="M32" s="5"/>
      <c r="N32" s="60">
        <f t="shared" si="1"/>
        <v>-2.0032803638416652E-3</v>
      </c>
      <c r="O32" s="9">
        <f t="shared" si="2"/>
        <v>27103.832999999999</v>
      </c>
      <c r="P32" s="117"/>
      <c r="Q32" s="1">
        <f>(N32-G32)^2</f>
        <v>3.0830213679121815E-5</v>
      </c>
      <c r="R32" s="27">
        <v>0.1</v>
      </c>
      <c r="AE32" s="1">
        <v>0</v>
      </c>
      <c r="AH32" s="1">
        <v>8</v>
      </c>
      <c r="AI32" s="1" t="s">
        <v>43</v>
      </c>
      <c r="AK32" s="1" t="s">
        <v>45</v>
      </c>
      <c r="AO32" s="1">
        <v>1068</v>
      </c>
      <c r="AP32" s="1">
        <v>-5.5373389186570421E-3</v>
      </c>
    </row>
    <row r="33" spans="1:42">
      <c r="A33" s="1" t="s">
        <v>48</v>
      </c>
      <c r="B33" s="27" t="s">
        <v>125</v>
      </c>
      <c r="C33" s="36">
        <v>42263.593999999997</v>
      </c>
      <c r="D33" s="36"/>
      <c r="E33" s="1">
        <f t="shared" si="0"/>
        <v>940.59909530351388</v>
      </c>
      <c r="F33" s="1">
        <f t="shared" si="3"/>
        <v>940.5</v>
      </c>
      <c r="I33" s="5"/>
      <c r="L33" s="5"/>
      <c r="M33" s="5"/>
      <c r="N33" s="60">
        <f t="shared" si="1"/>
        <v>-1.454216246995591E-3</v>
      </c>
      <c r="O33" s="9">
        <f t="shared" si="2"/>
        <v>27245.093999999997</v>
      </c>
      <c r="P33" s="117">
        <v>3.0225826543755829E-2</v>
      </c>
      <c r="R33" s="5"/>
      <c r="AG33" s="1" t="s">
        <v>46</v>
      </c>
      <c r="AH33" s="1">
        <v>10</v>
      </c>
      <c r="AI33" s="1" t="s">
        <v>43</v>
      </c>
      <c r="AK33" s="1" t="s">
        <v>45</v>
      </c>
      <c r="AO33" s="1">
        <v>1120.5</v>
      </c>
      <c r="AP33" s="1">
        <v>-5.9692305658245459E-3</v>
      </c>
    </row>
    <row r="34" spans="1:42">
      <c r="A34" s="1" t="s">
        <v>48</v>
      </c>
      <c r="B34" s="27" t="s">
        <v>125</v>
      </c>
      <c r="C34" s="36">
        <v>42266.614999999998</v>
      </c>
      <c r="D34" s="36"/>
      <c r="E34" s="1">
        <f t="shared" si="0"/>
        <v>950.50343692578895</v>
      </c>
      <c r="F34" s="1">
        <f t="shared" si="3"/>
        <v>950.5</v>
      </c>
      <c r="G34" s="22">
        <f>C34-(C$7+C$8*F34)</f>
        <v>1.0483233709237538E-3</v>
      </c>
      <c r="I34" s="5">
        <f>G34</f>
        <v>1.0483233709237538E-3</v>
      </c>
      <c r="L34" s="5"/>
      <c r="M34" s="5"/>
      <c r="N34" s="60">
        <f t="shared" si="1"/>
        <v>-1.4424833428257346E-3</v>
      </c>
      <c r="O34" s="9">
        <f t="shared" si="2"/>
        <v>27248.114999999998</v>
      </c>
      <c r="P34" s="117"/>
      <c r="Q34" s="1">
        <f>(N34-G34)^2</f>
        <v>6.2041180852595248E-6</v>
      </c>
      <c r="R34" s="27">
        <v>0.1</v>
      </c>
      <c r="AG34" s="1" t="s">
        <v>46</v>
      </c>
      <c r="AH34" s="1">
        <v>8</v>
      </c>
      <c r="AI34" s="1" t="s">
        <v>43</v>
      </c>
      <c r="AK34" s="1" t="s">
        <v>45</v>
      </c>
      <c r="AO34" s="1">
        <v>1182.5</v>
      </c>
      <c r="AP34" s="1">
        <v>1.0930249758530408E-2</v>
      </c>
    </row>
    <row r="35" spans="1:42">
      <c r="A35" s="1" t="s">
        <v>48</v>
      </c>
      <c r="B35" s="27"/>
      <c r="C35" s="36">
        <v>42273.487000000001</v>
      </c>
      <c r="D35" s="36"/>
      <c r="E35" s="1">
        <f t="shared" si="0"/>
        <v>973.03327328073419</v>
      </c>
      <c r="F35" s="1">
        <f t="shared" si="3"/>
        <v>973</v>
      </c>
      <c r="G35" s="22">
        <f>C35-(C$7+C$8*F35)</f>
        <v>1.0148941233637743E-2</v>
      </c>
      <c r="I35" s="5">
        <f>G35</f>
        <v>1.0148941233637743E-2</v>
      </c>
      <c r="L35" s="5"/>
      <c r="M35" s="5"/>
      <c r="N35" s="60">
        <f t="shared" si="1"/>
        <v>-1.41610377732505E-3</v>
      </c>
      <c r="O35" s="9">
        <f t="shared" si="2"/>
        <v>27254.987000000001</v>
      </c>
      <c r="P35" s="117"/>
      <c r="Q35" s="1">
        <f>(N35-G35)^2</f>
        <v>1.3375026610559538E-4</v>
      </c>
      <c r="R35" s="27">
        <v>0.1</v>
      </c>
      <c r="AG35" s="1" t="s">
        <v>46</v>
      </c>
      <c r="AH35" s="1">
        <v>5</v>
      </c>
      <c r="AI35" s="1" t="s">
        <v>43</v>
      </c>
      <c r="AK35" s="1" t="s">
        <v>45</v>
      </c>
      <c r="AO35" s="1">
        <v>1375.5</v>
      </c>
      <c r="AP35" s="1">
        <v>1.5044385072542354E-3</v>
      </c>
    </row>
    <row r="36" spans="1:42">
      <c r="A36" s="1" t="s">
        <v>48</v>
      </c>
      <c r="B36" s="27" t="s">
        <v>125</v>
      </c>
      <c r="C36" s="36">
        <v>42274.553999999996</v>
      </c>
      <c r="D36" s="36"/>
      <c r="E36" s="1">
        <f t="shared" si="0"/>
        <v>976.53143035154528</v>
      </c>
      <c r="F36" s="1">
        <f t="shared" si="3"/>
        <v>976.5</v>
      </c>
      <c r="G36" s="22">
        <f>C36-(C$7+C$8*F36)</f>
        <v>9.5868151183822192E-3</v>
      </c>
      <c r="I36" s="1">
        <f>G36</f>
        <v>9.5868151183822192E-3</v>
      </c>
      <c r="M36" s="5"/>
      <c r="N36" s="60">
        <f t="shared" si="1"/>
        <v>-1.4120027121524179E-3</v>
      </c>
      <c r="O36" s="9">
        <f t="shared" si="2"/>
        <v>27256.053999999996</v>
      </c>
      <c r="P36" s="117"/>
      <c r="Q36" s="1">
        <f>(N36-G36)^2</f>
        <v>1.2097399366928666E-4</v>
      </c>
      <c r="R36" s="27">
        <v>0.1</v>
      </c>
      <c r="AG36" s="1" t="s">
        <v>46</v>
      </c>
      <c r="AH36" s="1">
        <v>8</v>
      </c>
      <c r="AI36" s="1" t="s">
        <v>43</v>
      </c>
      <c r="AK36" s="1" t="s">
        <v>45</v>
      </c>
      <c r="AO36" s="1">
        <v>1562.5</v>
      </c>
      <c r="AP36" s="1">
        <v>-7.814870827132836E-3</v>
      </c>
    </row>
    <row r="37" spans="1:42">
      <c r="A37" s="1" t="s">
        <v>48</v>
      </c>
      <c r="B37" s="27"/>
      <c r="C37" s="36">
        <v>42275.612999999998</v>
      </c>
      <c r="D37" s="36"/>
      <c r="E37" s="1">
        <f t="shared" si="0"/>
        <v>980.00335944058804</v>
      </c>
      <c r="F37" s="1">
        <f t="shared" si="3"/>
        <v>980</v>
      </c>
      <c r="G37" s="22">
        <f>C37-(C$7+C$8*F37)</f>
        <v>1.0246890087728389E-3</v>
      </c>
      <c r="I37" s="1">
        <f>G37</f>
        <v>1.0246890087728389E-3</v>
      </c>
      <c r="M37" s="5"/>
      <c r="N37" s="60">
        <f t="shared" si="1"/>
        <v>-1.4079022992705165E-3</v>
      </c>
      <c r="O37" s="9">
        <f t="shared" si="2"/>
        <v>27257.112999999998</v>
      </c>
      <c r="P37" s="117"/>
      <c r="Q37" s="1">
        <f>(N37-G37)^2</f>
        <v>5.9175004719680818E-6</v>
      </c>
      <c r="R37" s="26">
        <v>0.1</v>
      </c>
      <c r="AG37" s="1" t="s">
        <v>46</v>
      </c>
      <c r="AH37" s="1">
        <v>7</v>
      </c>
      <c r="AI37" s="1" t="s">
        <v>43</v>
      </c>
      <c r="AK37" s="1" t="s">
        <v>45</v>
      </c>
      <c r="AO37" s="1">
        <v>1621.5</v>
      </c>
      <c r="AP37" s="1">
        <v>5.1378604475758038E-3</v>
      </c>
    </row>
    <row r="38" spans="1:42">
      <c r="A38" s="1" t="s">
        <v>48</v>
      </c>
      <c r="B38" s="27" t="s">
        <v>125</v>
      </c>
      <c r="C38" s="36">
        <v>42288.589</v>
      </c>
      <c r="D38" s="36"/>
      <c r="E38" s="1">
        <f t="shared" si="0"/>
        <v>1022.5451458989255</v>
      </c>
      <c r="F38" s="1">
        <f t="shared" si="3"/>
        <v>1022.5</v>
      </c>
      <c r="M38" s="5"/>
      <c r="N38" s="60">
        <f t="shared" si="1"/>
        <v>-1.3581636215567235E-3</v>
      </c>
      <c r="O38" s="9">
        <f t="shared" si="2"/>
        <v>27270.089</v>
      </c>
      <c r="P38" s="117">
        <v>1.3770300523901824E-2</v>
      </c>
      <c r="AG38" s="1" t="s">
        <v>46</v>
      </c>
      <c r="AH38" s="1">
        <v>5</v>
      </c>
      <c r="AI38" s="1" t="s">
        <v>43</v>
      </c>
      <c r="AK38" s="1" t="s">
        <v>45</v>
      </c>
      <c r="AO38" s="1">
        <v>5792.5</v>
      </c>
      <c r="AP38" s="1">
        <v>8.101286854071077E-3</v>
      </c>
    </row>
    <row r="39" spans="1:42">
      <c r="A39" s="1" t="s">
        <v>48</v>
      </c>
      <c r="B39" s="27"/>
      <c r="C39" s="36">
        <v>42290.557000000001</v>
      </c>
      <c r="D39" s="36"/>
      <c r="E39" s="1">
        <f t="shared" si="0"/>
        <v>1028.997229418502</v>
      </c>
      <c r="F39" s="1">
        <f t="shared" si="3"/>
        <v>1029</v>
      </c>
      <c r="G39" s="22">
        <f>C39-(C$7+C$8*F39)</f>
        <v>-8.4507653809851035E-4</v>
      </c>
      <c r="I39" s="1">
        <f>G39</f>
        <v>-8.4507653809851035E-4</v>
      </c>
      <c r="M39" s="5"/>
      <c r="N39" s="60">
        <f t="shared" si="1"/>
        <v>-1.3505650094505792E-3</v>
      </c>
      <c r="O39" s="9">
        <f t="shared" si="2"/>
        <v>27272.057000000001</v>
      </c>
      <c r="P39" s="117"/>
      <c r="Q39" s="1">
        <f>(N39-G39)^2</f>
        <v>2.5551859466985132E-7</v>
      </c>
      <c r="R39" s="27">
        <v>0.1</v>
      </c>
      <c r="AG39" s="1" t="s">
        <v>46</v>
      </c>
      <c r="AH39" s="1">
        <v>6</v>
      </c>
      <c r="AI39" s="1" t="s">
        <v>43</v>
      </c>
      <c r="AK39" s="1" t="s">
        <v>45</v>
      </c>
      <c r="AO39" s="1">
        <v>5831.5</v>
      </c>
      <c r="AP39" s="1">
        <v>6.4090244777617045E-3</v>
      </c>
    </row>
    <row r="40" spans="1:42">
      <c r="A40" s="1" t="s">
        <v>48</v>
      </c>
      <c r="B40" s="27"/>
      <c r="C40" s="36">
        <v>42291.474000000002</v>
      </c>
      <c r="D40" s="36"/>
      <c r="E40" s="1">
        <f t="shared" si="0"/>
        <v>1032.003611830828</v>
      </c>
      <c r="F40" s="1">
        <f t="shared" si="3"/>
        <v>1032</v>
      </c>
      <c r="G40" s="22">
        <f>C40-(C$7+C$8*F40)</f>
        <v>1.1016725111403503E-3</v>
      </c>
      <c r="I40" s="1">
        <f>G40</f>
        <v>1.1016725111403503E-3</v>
      </c>
      <c r="M40" s="5"/>
      <c r="N40" s="60">
        <f t="shared" si="1"/>
        <v>-1.3470587164964576E-3</v>
      </c>
      <c r="O40" s="9">
        <f t="shared" si="2"/>
        <v>27272.974000000002</v>
      </c>
      <c r="P40" s="117"/>
      <c r="Q40" s="1">
        <f>(N40-G40)^2</f>
        <v>5.9962846252036683E-6</v>
      </c>
      <c r="R40" s="27">
        <v>0.1</v>
      </c>
      <c r="AG40" s="1" t="s">
        <v>46</v>
      </c>
      <c r="AH40" s="1">
        <v>6</v>
      </c>
      <c r="AI40" s="1" t="s">
        <v>43</v>
      </c>
      <c r="AK40" s="1" t="s">
        <v>45</v>
      </c>
      <c r="AO40" s="1">
        <v>5832</v>
      </c>
      <c r="AP40" s="1">
        <v>4.9001493243849836E-3</v>
      </c>
    </row>
    <row r="41" spans="1:42">
      <c r="A41" s="1" t="s">
        <v>48</v>
      </c>
      <c r="B41" s="27" t="s">
        <v>125</v>
      </c>
      <c r="C41" s="36">
        <v>42296.502999999997</v>
      </c>
      <c r="D41" s="36"/>
      <c r="E41" s="1">
        <f t="shared" si="0"/>
        <v>1048.4911768815932</v>
      </c>
      <c r="F41" s="1">
        <f t="shared" si="3"/>
        <v>1048.5</v>
      </c>
      <c r="G41" s="22">
        <f>C41-(C$7+C$8*F41)</f>
        <v>-2.6912077300949022E-3</v>
      </c>
      <c r="I41" s="1">
        <f>G41</f>
        <v>-2.6912077300949022E-3</v>
      </c>
      <c r="M41" s="5"/>
      <c r="N41" s="60">
        <f t="shared" si="1"/>
        <v>-1.3277826715566465E-3</v>
      </c>
      <c r="O41" s="9">
        <f t="shared" si="2"/>
        <v>27278.002999999997</v>
      </c>
      <c r="P41" s="117"/>
      <c r="Q41" s="1">
        <f>(N41-G41)^2</f>
        <v>1.8589278902500461E-6</v>
      </c>
      <c r="R41" s="26">
        <v>0.1</v>
      </c>
      <c r="AG41" s="1" t="s">
        <v>46</v>
      </c>
      <c r="AH41" s="1">
        <v>6</v>
      </c>
      <c r="AI41" s="1" t="s">
        <v>43</v>
      </c>
      <c r="AK41" s="1" t="s">
        <v>45</v>
      </c>
      <c r="AO41" s="1">
        <v>5871</v>
      </c>
      <c r="AP41" s="1">
        <v>3.2078869480756111E-3</v>
      </c>
    </row>
    <row r="42" spans="1:42">
      <c r="A42" s="1" t="s">
        <v>48</v>
      </c>
      <c r="B42" s="27"/>
      <c r="C42" s="36">
        <v>42302.447999999997</v>
      </c>
      <c r="D42" s="36"/>
      <c r="E42" s="1">
        <f t="shared" si="0"/>
        <v>1067.9818458469722</v>
      </c>
      <c r="F42" s="1">
        <f t="shared" si="3"/>
        <v>1068</v>
      </c>
      <c r="G42" s="22">
        <f>C42-(C$7+C$8*F42)</f>
        <v>-5.5373389186570421E-3</v>
      </c>
      <c r="I42" s="1">
        <f>G42</f>
        <v>-5.5373389186570421E-3</v>
      </c>
      <c r="M42" s="5"/>
      <c r="N42" s="60">
        <f t="shared" si="1"/>
        <v>-1.3050205812994656E-3</v>
      </c>
      <c r="O42" s="9">
        <f t="shared" si="2"/>
        <v>27283.947999999997</v>
      </c>
      <c r="P42" s="117"/>
      <c r="Q42" s="1">
        <f>(N42-G42)^2</f>
        <v>1.79125185087332E-5</v>
      </c>
      <c r="R42" s="27">
        <v>0.1</v>
      </c>
      <c r="AE42" s="3"/>
      <c r="AG42" s="3" t="s">
        <v>46</v>
      </c>
      <c r="AH42" s="1">
        <v>6</v>
      </c>
      <c r="AI42" s="1" t="s">
        <v>43</v>
      </c>
      <c r="AK42" s="1" t="s">
        <v>45</v>
      </c>
      <c r="AO42" s="1">
        <v>5871.5</v>
      </c>
      <c r="AP42" s="1">
        <v>-3.3009882099577226E-3</v>
      </c>
    </row>
    <row r="43" spans="1:42">
      <c r="A43" s="29" t="s">
        <v>48</v>
      </c>
      <c r="B43" s="123" t="s">
        <v>125</v>
      </c>
      <c r="C43" s="124">
        <v>42303.497000000003</v>
      </c>
      <c r="D43" s="124"/>
      <c r="E43" s="1">
        <f t="shared" si="0"/>
        <v>1071.4209899587984</v>
      </c>
      <c r="F43" s="1">
        <f t="shared" si="3"/>
        <v>1071.5</v>
      </c>
      <c r="M43" s="5"/>
      <c r="N43" s="60">
        <f t="shared" si="1"/>
        <v>-1.3009372211609429E-3</v>
      </c>
      <c r="O43" s="9">
        <f t="shared" si="2"/>
        <v>27284.997000000003</v>
      </c>
      <c r="P43" s="117">
        <v>-2.4099465023027733E-2</v>
      </c>
      <c r="AG43" s="1" t="s">
        <v>46</v>
      </c>
      <c r="AH43" s="4">
        <v>8</v>
      </c>
      <c r="AI43" s="4" t="s">
        <v>43</v>
      </c>
      <c r="AK43" s="1" t="s">
        <v>45</v>
      </c>
      <c r="AO43" s="1">
        <v>5900</v>
      </c>
      <c r="AP43" s="1">
        <v>6.6931277397088706E-3</v>
      </c>
    </row>
    <row r="44" spans="1:42">
      <c r="A44" s="29" t="s">
        <v>48</v>
      </c>
      <c r="B44" s="123" t="s">
        <v>125</v>
      </c>
      <c r="C44" s="124">
        <v>42318.461000000003</v>
      </c>
      <c r="D44" s="124"/>
      <c r="E44" s="1">
        <f t="shared" si="0"/>
        <v>1120.4804298911693</v>
      </c>
      <c r="F44" s="1">
        <f t="shared" si="3"/>
        <v>1120.5</v>
      </c>
      <c r="G44" s="22">
        <f>C44-(C$7+C$8*F44)</f>
        <v>-5.9692305658245459E-3</v>
      </c>
      <c r="I44" s="1">
        <f>G44</f>
        <v>-5.9692305658245459E-3</v>
      </c>
      <c r="M44" s="5"/>
      <c r="N44" s="60">
        <f t="shared" si="1"/>
        <v>-1.2438386697483075E-3</v>
      </c>
      <c r="O44" s="9">
        <f t="shared" si="2"/>
        <v>27299.961000000003</v>
      </c>
      <c r="P44" s="117"/>
      <c r="Q44" s="1">
        <f>(N44-G44)^2</f>
        <v>2.2329328571502985E-5</v>
      </c>
      <c r="R44" s="27">
        <v>0.1</v>
      </c>
      <c r="AG44" s="1" t="s">
        <v>46</v>
      </c>
      <c r="AH44" s="4">
        <v>10</v>
      </c>
      <c r="AI44" s="4" t="s">
        <v>43</v>
      </c>
      <c r="AK44" s="1" t="s">
        <v>45</v>
      </c>
      <c r="AO44" s="1">
        <v>5900.5</v>
      </c>
      <c r="AP44" s="1">
        <v>4.1842525824904442E-3</v>
      </c>
    </row>
    <row r="45" spans="1:42">
      <c r="A45" s="29" t="s">
        <v>49</v>
      </c>
      <c r="B45" s="123" t="s">
        <v>125</v>
      </c>
      <c r="C45" s="124">
        <v>42337.389000000003</v>
      </c>
      <c r="D45" s="124"/>
      <c r="E45" s="1">
        <f t="shared" si="0"/>
        <v>1182.5358347989418</v>
      </c>
      <c r="F45" s="1">
        <f t="shared" si="3"/>
        <v>1182.5</v>
      </c>
      <c r="G45" s="22">
        <f>C45-(C$7+C$8*F45)</f>
        <v>1.0930249758530408E-2</v>
      </c>
      <c r="I45" s="1">
        <f>G45</f>
        <v>1.0930249758530408E-2</v>
      </c>
      <c r="M45" s="5"/>
      <c r="N45" s="60">
        <f t="shared" si="1"/>
        <v>-1.1717747501978771E-3</v>
      </c>
      <c r="O45" s="9">
        <f t="shared" si="2"/>
        <v>27318.889000000003</v>
      </c>
      <c r="P45" s="117"/>
      <c r="Q45" s="1">
        <f>(N45-G45)^2</f>
        <v>1.4645899720986007E-4</v>
      </c>
      <c r="R45" s="26">
        <v>0.1</v>
      </c>
      <c r="AG45" s="1" t="s">
        <v>46</v>
      </c>
      <c r="AH45" s="4">
        <v>6</v>
      </c>
      <c r="AI45" s="4" t="s">
        <v>43</v>
      </c>
      <c r="AK45" s="1" t="s">
        <v>45</v>
      </c>
      <c r="AO45" s="1">
        <v>5901</v>
      </c>
      <c r="AP45" s="1">
        <v>4.6753774222452193E-3</v>
      </c>
    </row>
    <row r="46" spans="1:42">
      <c r="A46" s="29" t="s">
        <v>49</v>
      </c>
      <c r="B46" s="123"/>
      <c r="C46" s="124">
        <v>42363.550999999999</v>
      </c>
      <c r="D46" s="124"/>
      <c r="E46" s="1">
        <f t="shared" si="0"/>
        <v>1268.3078922374959</v>
      </c>
      <c r="F46" s="1">
        <f t="shared" si="3"/>
        <v>1268.5</v>
      </c>
      <c r="M46" s="5"/>
      <c r="N46" s="60">
        <f t="shared" si="1"/>
        <v>-1.0721539915441681E-3</v>
      </c>
      <c r="O46" s="9">
        <f t="shared" si="2"/>
        <v>27345.050999999999</v>
      </c>
      <c r="P46" s="117">
        <v>-5.859627753670793E-2</v>
      </c>
      <c r="AG46" s="1" t="s">
        <v>46</v>
      </c>
      <c r="AH46" s="4">
        <v>7</v>
      </c>
      <c r="AI46" s="4" t="s">
        <v>43</v>
      </c>
      <c r="AK46" s="1" t="s">
        <v>45</v>
      </c>
      <c r="AO46" s="1">
        <v>5995.5</v>
      </c>
      <c r="AP46" s="1">
        <v>1.3497972446202766E-2</v>
      </c>
    </row>
    <row r="47" spans="1:42">
      <c r="A47" s="29" t="s">
        <v>358</v>
      </c>
      <c r="B47" s="123" t="s">
        <v>126</v>
      </c>
      <c r="C47" s="124">
        <v>42373.550999999999</v>
      </c>
      <c r="D47" s="29" t="s">
        <v>154</v>
      </c>
      <c r="E47" s="29">
        <f t="shared" si="0"/>
        <v>1301.092869471104</v>
      </c>
      <c r="F47" s="1">
        <f t="shared" si="3"/>
        <v>1301</v>
      </c>
      <c r="G47" s="22">
        <f>C47-(C$7+C$8*F47)</f>
        <v>2.83268371495069E-2</v>
      </c>
      <c r="I47" s="22">
        <f>G47</f>
        <v>2.83268371495069E-2</v>
      </c>
      <c r="M47" s="5">
        <f ca="1">+C$11+C$12*F47</f>
        <v>6.5752051868148961E-2</v>
      </c>
      <c r="N47" s="60">
        <f t="shared" si="1"/>
        <v>-1.0346091479295743E-3</v>
      </c>
      <c r="O47" s="9">
        <f t="shared" si="2"/>
        <v>27355.050999999999</v>
      </c>
      <c r="Q47" s="1">
        <f>(N47-G47)^2</f>
        <v>8.6209452867724607E-4</v>
      </c>
      <c r="R47" s="27">
        <v>0.1</v>
      </c>
    </row>
    <row r="48" spans="1:42">
      <c r="A48" s="29" t="s">
        <v>50</v>
      </c>
      <c r="B48" s="123" t="s">
        <v>125</v>
      </c>
      <c r="C48" s="124">
        <v>42396.248</v>
      </c>
      <c r="D48" s="124"/>
      <c r="E48" s="1">
        <f t="shared" si="0"/>
        <v>1375.5049322982243</v>
      </c>
      <c r="F48" s="1">
        <f t="shared" si="3"/>
        <v>1375.5</v>
      </c>
      <c r="G48" s="22">
        <f>C48-(C$7+C$8*F48)</f>
        <v>1.5044385072542354E-3</v>
      </c>
      <c r="I48" s="1">
        <f>G48</f>
        <v>1.5044385072542354E-3</v>
      </c>
      <c r="M48" s="5"/>
      <c r="N48" s="60">
        <f t="shared" si="1"/>
        <v>-9.4875704820971307E-4</v>
      </c>
      <c r="O48" s="9">
        <f t="shared" si="2"/>
        <v>27377.748</v>
      </c>
      <c r="P48" s="117"/>
      <c r="Q48" s="1">
        <f>(N48-G48)^2</f>
        <v>6.01816843334807E-6</v>
      </c>
      <c r="R48" s="27">
        <v>0.1</v>
      </c>
      <c r="AG48" s="1" t="s">
        <v>46</v>
      </c>
      <c r="AH48" s="4">
        <v>6</v>
      </c>
      <c r="AI48" s="4" t="s">
        <v>43</v>
      </c>
      <c r="AK48" s="1" t="s">
        <v>45</v>
      </c>
      <c r="AO48" s="1">
        <v>5996</v>
      </c>
      <c r="AP48" s="1">
        <v>5.9890972843277268E-3</v>
      </c>
    </row>
    <row r="49" spans="1:42">
      <c r="A49" s="29" t="s">
        <v>50</v>
      </c>
      <c r="B49" s="123" t="s">
        <v>125</v>
      </c>
      <c r="C49" s="124">
        <v>42402.207999999999</v>
      </c>
      <c r="D49" s="124"/>
      <c r="E49" s="1">
        <f t="shared" si="0"/>
        <v>1395.0447787294518</v>
      </c>
      <c r="F49" s="1">
        <f t="shared" si="3"/>
        <v>1395</v>
      </c>
      <c r="M49" s="5"/>
      <c r="N49" s="60">
        <f t="shared" si="1"/>
        <v>-9.2633449524575436E-4</v>
      </c>
      <c r="O49" s="9">
        <f t="shared" si="2"/>
        <v>27383.707999999999</v>
      </c>
      <c r="P49" s="117">
        <v>1.3658307318110019E-2</v>
      </c>
      <c r="R49" s="5"/>
      <c r="AG49" s="1" t="s">
        <v>46</v>
      </c>
      <c r="AH49" s="4">
        <v>8</v>
      </c>
      <c r="AI49" s="4" t="s">
        <v>43</v>
      </c>
      <c r="AK49" s="1" t="s">
        <v>45</v>
      </c>
      <c r="AO49" s="1">
        <v>6002.5</v>
      </c>
      <c r="AP49" s="1">
        <v>-2.6262797764502466E-3</v>
      </c>
    </row>
    <row r="50" spans="1:42">
      <c r="A50" s="29" t="s">
        <v>50</v>
      </c>
      <c r="B50" s="123" t="s">
        <v>125</v>
      </c>
      <c r="C50" s="124">
        <v>42403.28</v>
      </c>
      <c r="D50" s="124"/>
      <c r="E50" s="1">
        <f t="shared" si="0"/>
        <v>1398.5593282888949</v>
      </c>
      <c r="F50" s="1">
        <f t="shared" si="3"/>
        <v>1398.5</v>
      </c>
      <c r="M50" s="5"/>
      <c r="N50" s="60">
        <f t="shared" si="1"/>
        <v>-9.223120776983225E-4</v>
      </c>
      <c r="O50" s="9">
        <f t="shared" si="2"/>
        <v>27384.78</v>
      </c>
      <c r="P50" s="117">
        <v>1.8096181207511108E-2</v>
      </c>
      <c r="AG50" s="1" t="s">
        <v>46</v>
      </c>
      <c r="AH50" s="4">
        <v>5</v>
      </c>
      <c r="AI50" s="4" t="s">
        <v>43</v>
      </c>
      <c r="AK50" s="1" t="s">
        <v>45</v>
      </c>
      <c r="AO50" s="1">
        <v>6019</v>
      </c>
      <c r="AP50" s="1">
        <v>1.5808399839443155E-3</v>
      </c>
    </row>
    <row r="51" spans="1:42">
      <c r="A51" s="29" t="s">
        <v>51</v>
      </c>
      <c r="B51" s="123" t="s">
        <v>125</v>
      </c>
      <c r="C51" s="124">
        <v>42417.493000000002</v>
      </c>
      <c r="D51" s="124"/>
      <c r="E51" s="1">
        <f t="shared" si="0"/>
        <v>1445.1566164310329</v>
      </c>
      <c r="F51" s="1">
        <f t="shared" si="3"/>
        <v>1445</v>
      </c>
      <c r="M51" s="5"/>
      <c r="N51" s="60">
        <f t="shared" si="1"/>
        <v>-8.6893328848440402E-4</v>
      </c>
      <c r="O51" s="9">
        <f t="shared" si="2"/>
        <v>27398.993000000002</v>
      </c>
      <c r="P51" s="117">
        <v>4.777079145424068E-2</v>
      </c>
      <c r="AG51" s="1" t="s">
        <v>46</v>
      </c>
      <c r="AH51" s="4">
        <v>5</v>
      </c>
      <c r="AI51" s="4" t="s">
        <v>43</v>
      </c>
      <c r="AK51" s="1" t="s">
        <v>45</v>
      </c>
      <c r="AO51" s="1">
        <v>6025.5</v>
      </c>
      <c r="AP51" s="1">
        <v>-3.4537079045549035E-5</v>
      </c>
    </row>
    <row r="52" spans="1:42">
      <c r="A52" s="29" t="s">
        <v>51</v>
      </c>
      <c r="B52" s="123"/>
      <c r="C52" s="124">
        <v>42428.36</v>
      </c>
      <c r="D52" s="124"/>
      <c r="E52" s="1">
        <f t="shared" si="0"/>
        <v>1480.7840511907893</v>
      </c>
      <c r="F52" s="1">
        <f t="shared" si="3"/>
        <v>1481</v>
      </c>
      <c r="M52" s="5"/>
      <c r="N52" s="60">
        <f t="shared" si="1"/>
        <v>-8.2768684786525674E-4</v>
      </c>
      <c r="O52" s="9">
        <f t="shared" si="2"/>
        <v>27409.86</v>
      </c>
      <c r="P52" s="117">
        <v>-6.586821997188963E-2</v>
      </c>
      <c r="AG52" s="1" t="s">
        <v>46</v>
      </c>
      <c r="AH52" s="1">
        <v>10</v>
      </c>
      <c r="AI52" s="1" t="s">
        <v>43</v>
      </c>
      <c r="AK52" s="1" t="s">
        <v>45</v>
      </c>
      <c r="AO52" s="1">
        <v>6047.5</v>
      </c>
      <c r="AP52" s="1">
        <v>-2.4250440619653091E-3</v>
      </c>
    </row>
    <row r="53" spans="1:42">
      <c r="A53" s="29" t="s">
        <v>52</v>
      </c>
      <c r="B53" s="123" t="s">
        <v>125</v>
      </c>
      <c r="C53" s="124">
        <v>42453.277000000002</v>
      </c>
      <c r="D53" s="124"/>
      <c r="E53" s="1">
        <f t="shared" si="0"/>
        <v>1562.4743789637746</v>
      </c>
      <c r="F53" s="1">
        <f t="shared" si="3"/>
        <v>1562.5</v>
      </c>
      <c r="G53" s="22">
        <f>C53-(C$7+C$8*F53)</f>
        <v>-7.814870827132836E-3</v>
      </c>
      <c r="I53" s="1">
        <f>G53</f>
        <v>-7.814870827132836E-3</v>
      </c>
      <c r="M53" s="5"/>
      <c r="N53" s="60">
        <f t="shared" si="1"/>
        <v>-7.3456444838855214E-4</v>
      </c>
      <c r="O53" s="9">
        <f t="shared" si="2"/>
        <v>27434.777000000002</v>
      </c>
      <c r="P53" s="117"/>
      <c r="Q53" s="1">
        <f>(N53-G53)^2</f>
        <v>5.0130738416886999E-5</v>
      </c>
      <c r="R53" s="26">
        <v>0.1</v>
      </c>
      <c r="AG53" s="1" t="s">
        <v>46</v>
      </c>
      <c r="AH53" s="1">
        <v>5</v>
      </c>
      <c r="AI53" s="1" t="s">
        <v>43</v>
      </c>
      <c r="AK53" s="1" t="s">
        <v>45</v>
      </c>
      <c r="AO53" s="1">
        <v>6050.5</v>
      </c>
      <c r="AP53" s="1">
        <v>7.521704988903366E-3</v>
      </c>
    </row>
    <row r="54" spans="1:42">
      <c r="A54" s="29" t="s">
        <v>52</v>
      </c>
      <c r="B54" s="123" t="s">
        <v>125</v>
      </c>
      <c r="C54" s="124">
        <v>42471.286</v>
      </c>
      <c r="D54" s="124"/>
      <c r="E54" s="1">
        <f t="shared" si="0"/>
        <v>1621.5168444637732</v>
      </c>
      <c r="F54" s="1">
        <f t="shared" ref="F54:F85" si="4">ROUND(2*E54,0)/2</f>
        <v>1621.5</v>
      </c>
      <c r="G54" s="22">
        <f>C54-(C$7+C$8*F54)</f>
        <v>5.1378604475758038E-3</v>
      </c>
      <c r="I54" s="1">
        <f>G54</f>
        <v>5.1378604475758038E-3</v>
      </c>
      <c r="M54" s="5"/>
      <c r="N54" s="60">
        <f t="shared" si="1"/>
        <v>-6.673713873759894E-4</v>
      </c>
      <c r="O54" s="9">
        <f t="shared" si="2"/>
        <v>27452.786</v>
      </c>
      <c r="P54" s="117"/>
      <c r="Q54" s="1">
        <f>(N54-G54)^2</f>
        <v>3.370071665753777E-5</v>
      </c>
      <c r="R54" s="27">
        <v>0.1</v>
      </c>
      <c r="AG54" s="1" t="s">
        <v>46</v>
      </c>
      <c r="AH54" s="1">
        <v>6</v>
      </c>
      <c r="AI54" s="1" t="s">
        <v>43</v>
      </c>
      <c r="AK54" s="1" t="s">
        <v>45</v>
      </c>
      <c r="AO54" s="1">
        <v>6070.5</v>
      </c>
      <c r="AP54" s="1">
        <v>3.1666986396885477E-3</v>
      </c>
    </row>
    <row r="55" spans="1:42">
      <c r="A55" s="29" t="s">
        <v>54</v>
      </c>
      <c r="B55" s="123" t="s">
        <v>125</v>
      </c>
      <c r="C55" s="124">
        <v>43429.286</v>
      </c>
      <c r="D55" s="124"/>
      <c r="E55" s="1">
        <f t="shared" si="0"/>
        <v>4762.3176634434149</v>
      </c>
      <c r="F55" s="1">
        <f t="shared" si="4"/>
        <v>4762.5</v>
      </c>
      <c r="M55" s="5"/>
      <c r="N55" s="60">
        <f t="shared" si="1"/>
        <v>2.6422006935346827E-3</v>
      </c>
      <c r="O55" s="9">
        <f t="shared" si="2"/>
        <v>28410.786</v>
      </c>
      <c r="P55" s="117">
        <v>-5.5615886289160699E-2</v>
      </c>
      <c r="AG55" s="1" t="s">
        <v>46</v>
      </c>
      <c r="AH55" s="1">
        <v>5</v>
      </c>
      <c r="AI55" s="1" t="s">
        <v>53</v>
      </c>
      <c r="AK55" s="1" t="s">
        <v>45</v>
      </c>
      <c r="AO55" s="1">
        <v>6071</v>
      </c>
      <c r="AP55" s="1">
        <v>2.6578234828775749E-3</v>
      </c>
    </row>
    <row r="56" spans="1:42">
      <c r="A56" s="29" t="s">
        <v>55</v>
      </c>
      <c r="B56" s="123" t="s">
        <v>125</v>
      </c>
      <c r="C56" s="124">
        <v>43743.517999999996</v>
      </c>
      <c r="D56" s="124"/>
      <c r="E56" s="1">
        <f t="shared" si="0"/>
        <v>5792.5265600505127</v>
      </c>
      <c r="F56" s="1">
        <f t="shared" si="4"/>
        <v>5792.5</v>
      </c>
      <c r="G56" s="22">
        <f t="shared" ref="G56:G83" si="5">C56-(C$7+C$8*F56)</f>
        <v>8.101286854071077E-3</v>
      </c>
      <c r="I56" s="1">
        <f t="shared" ref="I56:I83" si="6">G56</f>
        <v>8.101286854071077E-3</v>
      </c>
      <c r="M56" s="5"/>
      <c r="N56" s="60">
        <f t="shared" si="1"/>
        <v>3.6130983824487917E-3</v>
      </c>
      <c r="O56" s="9">
        <f t="shared" si="2"/>
        <v>28725.017999999996</v>
      </c>
      <c r="P56" s="117"/>
      <c r="Q56" s="1">
        <f t="shared" ref="Q56:Q83" si="7">(N56-G56)^2</f>
        <v>2.0143835756803184E-5</v>
      </c>
      <c r="R56" s="27">
        <v>0.1</v>
      </c>
      <c r="AG56" s="1" t="s">
        <v>46</v>
      </c>
      <c r="AH56" s="1">
        <v>13</v>
      </c>
      <c r="AI56" s="1" t="s">
        <v>43</v>
      </c>
      <c r="AK56" s="1" t="s">
        <v>45</v>
      </c>
      <c r="AO56" s="1">
        <v>6071.5</v>
      </c>
      <c r="AP56" s="1">
        <v>-1.8510516747483052E-3</v>
      </c>
    </row>
    <row r="57" spans="1:42">
      <c r="A57" s="29" t="s">
        <v>56</v>
      </c>
      <c r="B57" s="123" t="s">
        <v>125</v>
      </c>
      <c r="C57" s="124">
        <v>43755.411999999997</v>
      </c>
      <c r="D57" s="124"/>
      <c r="E57" s="1">
        <f t="shared" si="0"/>
        <v>5831.5210119721669</v>
      </c>
      <c r="F57" s="1">
        <f t="shared" si="4"/>
        <v>5831.5</v>
      </c>
      <c r="G57" s="22">
        <f t="shared" si="5"/>
        <v>6.4090244777617045E-3</v>
      </c>
      <c r="I57" s="1">
        <f t="shared" si="6"/>
        <v>6.4090244777617045E-3</v>
      </c>
      <c r="M57" s="5"/>
      <c r="N57" s="60">
        <f t="shared" si="1"/>
        <v>3.6487505421212295E-3</v>
      </c>
      <c r="O57" s="9">
        <f t="shared" si="2"/>
        <v>28736.911999999997</v>
      </c>
      <c r="P57" s="117"/>
      <c r="Q57" s="1">
        <f t="shared" si="7"/>
        <v>7.619112199776157E-6</v>
      </c>
      <c r="R57" s="26">
        <v>0.1</v>
      </c>
      <c r="AG57" s="1" t="s">
        <v>46</v>
      </c>
      <c r="AH57" s="1">
        <v>6</v>
      </c>
      <c r="AI57" s="1" t="s">
        <v>43</v>
      </c>
      <c r="AK57" s="1" t="s">
        <v>45</v>
      </c>
      <c r="AO57" s="1">
        <v>6267</v>
      </c>
      <c r="AP57" s="1">
        <v>1.0178761280258186E-2</v>
      </c>
    </row>
    <row r="58" spans="1:42">
      <c r="A58" s="29" t="s">
        <v>56</v>
      </c>
      <c r="B58" s="123"/>
      <c r="C58" s="124">
        <v>43755.563000000002</v>
      </c>
      <c r="D58" s="124"/>
      <c r="E58" s="1">
        <f t="shared" si="0"/>
        <v>5832.0160651284114</v>
      </c>
      <c r="F58" s="1">
        <f t="shared" si="4"/>
        <v>5832</v>
      </c>
      <c r="G58" s="22">
        <f t="shared" si="5"/>
        <v>4.9001493243849836E-3</v>
      </c>
      <c r="I58" s="1">
        <f t="shared" si="6"/>
        <v>4.9001493243849836E-3</v>
      </c>
      <c r="M58" s="5"/>
      <c r="N58" s="60">
        <f t="shared" si="1"/>
        <v>3.6492070952651875E-3</v>
      </c>
      <c r="O58" s="9">
        <f t="shared" si="2"/>
        <v>28737.063000000002</v>
      </c>
      <c r="P58" s="117"/>
      <c r="Q58" s="1">
        <f t="shared" si="7"/>
        <v>1.5648564605952046E-6</v>
      </c>
      <c r="R58" s="27">
        <v>0.1</v>
      </c>
      <c r="AG58" s="1" t="s">
        <v>46</v>
      </c>
      <c r="AH58" s="1">
        <v>11</v>
      </c>
      <c r="AI58" s="1" t="s">
        <v>43</v>
      </c>
      <c r="AK58" s="1" t="s">
        <v>45</v>
      </c>
      <c r="AO58" s="1">
        <v>6267.5</v>
      </c>
      <c r="AP58" s="1">
        <v>6.6988612525165081E-4</v>
      </c>
    </row>
    <row r="59" spans="1:42">
      <c r="A59" s="29" t="s">
        <v>56</v>
      </c>
      <c r="B59" s="123"/>
      <c r="C59" s="124">
        <v>43767.457000000002</v>
      </c>
      <c r="D59" s="124"/>
      <c r="E59" s="1">
        <f t="shared" si="0"/>
        <v>5871.0105170500656</v>
      </c>
      <c r="F59" s="1">
        <f t="shared" si="4"/>
        <v>5871</v>
      </c>
      <c r="G59" s="22">
        <f t="shared" si="5"/>
        <v>3.2078869480756111E-3</v>
      </c>
      <c r="I59" s="1">
        <f t="shared" si="6"/>
        <v>3.2078869480756111E-3</v>
      </c>
      <c r="M59" s="5"/>
      <c r="N59" s="60">
        <f t="shared" si="1"/>
        <v>3.6847772260502716E-3</v>
      </c>
      <c r="O59" s="9">
        <f t="shared" si="2"/>
        <v>28748.957000000002</v>
      </c>
      <c r="P59" s="117"/>
      <c r="Q59" s="1">
        <f t="shared" si="7"/>
        <v>2.2742433722674888E-7</v>
      </c>
      <c r="R59" s="27">
        <v>0.1</v>
      </c>
      <c r="AG59" s="1" t="s">
        <v>46</v>
      </c>
      <c r="AH59" s="1">
        <v>9</v>
      </c>
      <c r="AI59" s="1" t="s">
        <v>43</v>
      </c>
      <c r="AK59" s="1" t="s">
        <v>45</v>
      </c>
      <c r="AO59" s="1">
        <v>6268</v>
      </c>
      <c r="AP59" s="1">
        <v>2.1610109688481316E-3</v>
      </c>
    </row>
    <row r="60" spans="1:42">
      <c r="A60" s="29" t="s">
        <v>56</v>
      </c>
      <c r="B60" s="123" t="s">
        <v>125</v>
      </c>
      <c r="C60" s="124">
        <v>43767.603000000003</v>
      </c>
      <c r="D60" s="124"/>
      <c r="E60" s="1">
        <f t="shared" si="0"/>
        <v>5871.4891777176781</v>
      </c>
      <c r="F60" s="1">
        <f t="shared" si="4"/>
        <v>5871.5</v>
      </c>
      <c r="G60" s="22">
        <f t="shared" si="5"/>
        <v>-3.3009882099577226E-3</v>
      </c>
      <c r="I60" s="1">
        <f t="shared" si="6"/>
        <v>-3.3009882099577226E-3</v>
      </c>
      <c r="M60" s="5"/>
      <c r="N60" s="60">
        <f t="shared" si="1"/>
        <v>3.6852327275418277E-3</v>
      </c>
      <c r="O60" s="9">
        <f t="shared" si="2"/>
        <v>28749.103000000003</v>
      </c>
      <c r="P60" s="117"/>
      <c r="Q60" s="1">
        <f t="shared" si="7"/>
        <v>4.8807282987557089E-5</v>
      </c>
      <c r="R60" s="27">
        <v>0.1</v>
      </c>
      <c r="AG60" s="1" t="s">
        <v>46</v>
      </c>
      <c r="AH60" s="1">
        <v>11</v>
      </c>
      <c r="AI60" s="1" t="s">
        <v>43</v>
      </c>
      <c r="AK60" s="1" t="s">
        <v>45</v>
      </c>
      <c r="AO60" s="1">
        <v>6835</v>
      </c>
      <c r="AP60" s="1">
        <v>6.0965810480411164E-3</v>
      </c>
    </row>
    <row r="61" spans="1:42">
      <c r="A61" s="29" t="s">
        <v>56</v>
      </c>
      <c r="B61" s="123"/>
      <c r="C61" s="124">
        <v>43776.305999999997</v>
      </c>
      <c r="D61" s="124"/>
      <c r="E61" s="1">
        <f t="shared" si="0"/>
        <v>5900.0219434040673</v>
      </c>
      <c r="F61" s="1">
        <f t="shared" si="4"/>
        <v>5900</v>
      </c>
      <c r="G61" s="22">
        <f t="shared" si="5"/>
        <v>6.6931277397088706E-3</v>
      </c>
      <c r="I61" s="1">
        <f t="shared" si="6"/>
        <v>6.6931277397088706E-3</v>
      </c>
      <c r="M61" s="5"/>
      <c r="N61" s="60">
        <f t="shared" si="1"/>
        <v>3.7111743077324413E-3</v>
      </c>
      <c r="O61" s="9">
        <f t="shared" si="2"/>
        <v>28757.805999999997</v>
      </c>
      <c r="P61" s="117"/>
      <c r="Q61" s="1">
        <f t="shared" si="7"/>
        <v>8.8920462704760055E-6</v>
      </c>
      <c r="R61" s="26">
        <v>0.1</v>
      </c>
      <c r="AG61" s="1" t="s">
        <v>46</v>
      </c>
      <c r="AH61" s="1">
        <v>5</v>
      </c>
      <c r="AI61" s="1" t="s">
        <v>43</v>
      </c>
      <c r="AK61" s="1" t="s">
        <v>45</v>
      </c>
      <c r="AO61" s="1">
        <v>6848</v>
      </c>
      <c r="AP61" s="1">
        <v>5.8658269190345891E-3</v>
      </c>
    </row>
    <row r="62" spans="1:42">
      <c r="A62" s="29" t="s">
        <v>56</v>
      </c>
      <c r="B62" s="123" t="s">
        <v>125</v>
      </c>
      <c r="C62" s="124">
        <v>43776.455999999998</v>
      </c>
      <c r="D62" s="124"/>
      <c r="E62" s="1">
        <f t="shared" si="0"/>
        <v>5900.513718062577</v>
      </c>
      <c r="F62" s="1">
        <f t="shared" si="4"/>
        <v>5900.5</v>
      </c>
      <c r="G62" s="22">
        <f t="shared" si="5"/>
        <v>4.1842525824904442E-3</v>
      </c>
      <c r="I62" s="1">
        <f t="shared" si="6"/>
        <v>4.1842525824904442E-3</v>
      </c>
      <c r="M62" s="5"/>
      <c r="N62" s="60">
        <f t="shared" si="1"/>
        <v>3.7116290371247661E-3</v>
      </c>
      <c r="O62" s="9">
        <f t="shared" si="2"/>
        <v>28757.955999999998</v>
      </c>
      <c r="P62" s="117"/>
      <c r="Q62" s="1">
        <f t="shared" si="7"/>
        <v>2.2337301563402319E-7</v>
      </c>
      <c r="R62" s="27">
        <v>0.1</v>
      </c>
      <c r="AG62" s="1" t="s">
        <v>46</v>
      </c>
      <c r="AH62" s="1">
        <v>8</v>
      </c>
      <c r="AI62" s="1" t="s">
        <v>43</v>
      </c>
      <c r="AK62" s="1" t="s">
        <v>45</v>
      </c>
      <c r="AO62" s="1">
        <v>6848.5</v>
      </c>
      <c r="AP62" s="1">
        <v>5.3569517622236162E-3</v>
      </c>
    </row>
    <row r="63" spans="1:42">
      <c r="A63" s="29" t="s">
        <v>56</v>
      </c>
      <c r="B63" s="123"/>
      <c r="C63" s="124">
        <v>43776.608999999997</v>
      </c>
      <c r="D63" s="124"/>
      <c r="E63" s="1">
        <f t="shared" si="0"/>
        <v>5901.0153282142455</v>
      </c>
      <c r="F63" s="1">
        <f t="shared" si="4"/>
        <v>5901</v>
      </c>
      <c r="G63" s="22">
        <f t="shared" si="5"/>
        <v>4.6753774222452193E-3</v>
      </c>
      <c r="I63" s="1">
        <f t="shared" si="6"/>
        <v>4.6753774222452193E-3</v>
      </c>
      <c r="M63" s="5"/>
      <c r="N63" s="60">
        <f t="shared" si="1"/>
        <v>3.7120837532050354E-3</v>
      </c>
      <c r="O63" s="9">
        <f t="shared" si="2"/>
        <v>28758.108999999997</v>
      </c>
      <c r="P63" s="117"/>
      <c r="Q63" s="1">
        <f t="shared" si="7"/>
        <v>9.2793469281289953E-7</v>
      </c>
      <c r="R63" s="27">
        <v>0.1</v>
      </c>
      <c r="AG63" s="1" t="s">
        <v>46</v>
      </c>
      <c r="AH63" s="1">
        <v>11</v>
      </c>
      <c r="AI63" s="1" t="s">
        <v>43</v>
      </c>
      <c r="AK63" s="1" t="s">
        <v>45</v>
      </c>
      <c r="AO63" s="1">
        <v>6894</v>
      </c>
      <c r="AP63" s="1">
        <v>4.9312322516925633E-5</v>
      </c>
    </row>
    <row r="64" spans="1:42">
      <c r="A64" s="29" t="s">
        <v>56</v>
      </c>
      <c r="B64" s="123" t="s">
        <v>125</v>
      </c>
      <c r="C64" s="124">
        <v>43805.442000000003</v>
      </c>
      <c r="D64" s="124"/>
      <c r="E64" s="1">
        <f t="shared" si="0"/>
        <v>5995.5442530719274</v>
      </c>
      <c r="F64" s="1">
        <f t="shared" si="4"/>
        <v>5995.5</v>
      </c>
      <c r="G64" s="22">
        <f t="shared" si="5"/>
        <v>1.3497972446202766E-2</v>
      </c>
      <c r="I64" s="1">
        <f t="shared" si="6"/>
        <v>1.3497972446202766E-2</v>
      </c>
      <c r="M64" s="5"/>
      <c r="N64" s="60">
        <f t="shared" si="1"/>
        <v>3.7977860744153966E-3</v>
      </c>
      <c r="O64" s="9">
        <f t="shared" si="2"/>
        <v>28786.942000000003</v>
      </c>
      <c r="P64" s="117"/>
      <c r="Q64" s="1">
        <f t="shared" si="7"/>
        <v>9.4093615647409417E-5</v>
      </c>
      <c r="R64" s="27">
        <v>0.1</v>
      </c>
      <c r="AG64" s="1" t="s">
        <v>46</v>
      </c>
      <c r="AH64" s="1">
        <v>10</v>
      </c>
      <c r="AI64" s="1" t="s">
        <v>43</v>
      </c>
      <c r="AK64" s="1" t="s">
        <v>45</v>
      </c>
      <c r="AO64" s="1">
        <v>6894.5</v>
      </c>
      <c r="AP64" s="1">
        <v>-4.5956283429404721E-4</v>
      </c>
    </row>
    <row r="65" spans="1:42">
      <c r="A65" s="29" t="s">
        <v>56</v>
      </c>
      <c r="B65" s="123" t="s">
        <v>125</v>
      </c>
      <c r="C65" s="124">
        <v>43805.587</v>
      </c>
      <c r="D65" s="124"/>
      <c r="E65" s="1">
        <f t="shared" si="0"/>
        <v>5996.0196352418043</v>
      </c>
      <c r="F65" s="1">
        <f t="shared" si="4"/>
        <v>5996</v>
      </c>
      <c r="G65" s="22">
        <f t="shared" si="5"/>
        <v>5.9890972843277268E-3</v>
      </c>
      <c r="I65" s="1">
        <f t="shared" si="6"/>
        <v>5.9890972843277268E-3</v>
      </c>
      <c r="M65" s="5"/>
      <c r="N65" s="60">
        <f t="shared" si="1"/>
        <v>3.7982382612050778E-3</v>
      </c>
      <c r="O65" s="9">
        <f t="shared" si="2"/>
        <v>28787.087</v>
      </c>
      <c r="P65" s="117"/>
      <c r="Q65" s="1">
        <f t="shared" si="7"/>
        <v>4.7998632591979281E-6</v>
      </c>
      <c r="R65" s="26">
        <v>0.1</v>
      </c>
      <c r="AG65" s="1" t="s">
        <v>46</v>
      </c>
      <c r="AH65" s="1">
        <v>8</v>
      </c>
      <c r="AI65" s="1" t="s">
        <v>43</v>
      </c>
      <c r="AK65" s="1" t="s">
        <v>45</v>
      </c>
      <c r="AO65" s="1">
        <v>7021.5</v>
      </c>
      <c r="AP65" s="1">
        <v>4.2861468609771691E-3</v>
      </c>
    </row>
    <row r="66" spans="1:42">
      <c r="A66" s="29" t="s">
        <v>56</v>
      </c>
      <c r="B66" s="123" t="s">
        <v>125</v>
      </c>
      <c r="C66" s="124">
        <v>43807.561000000002</v>
      </c>
      <c r="D66" s="124"/>
      <c r="E66" s="1">
        <f t="shared" si="0"/>
        <v>6002.4913897477245</v>
      </c>
      <c r="F66" s="1">
        <f t="shared" si="4"/>
        <v>6002.5</v>
      </c>
      <c r="G66" s="22">
        <f t="shared" si="5"/>
        <v>-2.6262797764502466E-3</v>
      </c>
      <c r="I66" s="1">
        <f t="shared" si="6"/>
        <v>-2.6262797764502466E-3</v>
      </c>
      <c r="M66" s="5"/>
      <c r="N66" s="60">
        <f t="shared" si="1"/>
        <v>3.8041154780738729E-3</v>
      </c>
      <c r="O66" s="9">
        <f t="shared" si="2"/>
        <v>28789.061000000002</v>
      </c>
      <c r="P66" s="117"/>
      <c r="Q66" s="1">
        <f t="shared" si="7"/>
        <v>4.1349983129406308E-5</v>
      </c>
      <c r="R66" s="27">
        <v>0.1</v>
      </c>
      <c r="AG66" s="1" t="s">
        <v>46</v>
      </c>
      <c r="AH66" s="1">
        <v>9</v>
      </c>
      <c r="AI66" s="1" t="s">
        <v>43</v>
      </c>
      <c r="AK66" s="1" t="s">
        <v>45</v>
      </c>
      <c r="AO66" s="1">
        <v>7022</v>
      </c>
      <c r="AP66" s="1">
        <v>3.7772717041661963E-3</v>
      </c>
    </row>
    <row r="67" spans="1:42">
      <c r="A67" s="29" t="s">
        <v>56</v>
      </c>
      <c r="B67" s="123"/>
      <c r="C67" s="124">
        <v>43812.597999999998</v>
      </c>
      <c r="D67" s="124"/>
      <c r="E67" s="1">
        <f t="shared" si="0"/>
        <v>6019.0051827802818</v>
      </c>
      <c r="F67" s="1">
        <f t="shared" si="4"/>
        <v>6019</v>
      </c>
      <c r="G67" s="22">
        <f t="shared" si="5"/>
        <v>1.5808399839443155E-3</v>
      </c>
      <c r="I67" s="1">
        <f t="shared" si="6"/>
        <v>1.5808399839443155E-3</v>
      </c>
      <c r="M67" s="5"/>
      <c r="N67" s="60">
        <f t="shared" si="1"/>
        <v>3.8190244631982131E-3</v>
      </c>
      <c r="O67" s="9">
        <f t="shared" si="2"/>
        <v>28794.097999999998</v>
      </c>
      <c r="P67" s="117"/>
      <c r="Q67" s="1">
        <f t="shared" si="7"/>
        <v>5.009469763173041E-6</v>
      </c>
      <c r="R67" s="27">
        <v>0.1</v>
      </c>
      <c r="AG67" s="1" t="s">
        <v>46</v>
      </c>
      <c r="AH67" s="1">
        <v>6</v>
      </c>
      <c r="AI67" s="1" t="s">
        <v>43</v>
      </c>
      <c r="AK67" s="1" t="s">
        <v>45</v>
      </c>
      <c r="AO67" s="1">
        <v>7035.5</v>
      </c>
      <c r="AP67" s="1">
        <v>8.0376424157293513E-3</v>
      </c>
    </row>
    <row r="68" spans="1:42">
      <c r="A68" s="29" t="s">
        <v>57</v>
      </c>
      <c r="B68" s="123" t="s">
        <v>125</v>
      </c>
      <c r="C68" s="124">
        <v>43814.578999999998</v>
      </c>
      <c r="D68" s="124"/>
      <c r="E68" s="1">
        <f t="shared" si="0"/>
        <v>6025.4998867702589</v>
      </c>
      <c r="F68" s="1">
        <f t="shared" si="4"/>
        <v>6025.5</v>
      </c>
      <c r="G68" s="22">
        <f t="shared" si="5"/>
        <v>-3.4537079045549035E-5</v>
      </c>
      <c r="I68" s="1">
        <f t="shared" si="6"/>
        <v>-3.4537079045549035E-5</v>
      </c>
      <c r="M68" s="5"/>
      <c r="N68" s="60">
        <f t="shared" si="1"/>
        <v>3.8248937194576872E-3</v>
      </c>
      <c r="O68" s="9">
        <f t="shared" si="2"/>
        <v>28796.078999999998</v>
      </c>
      <c r="P68" s="117"/>
      <c r="Q68" s="1">
        <f t="shared" si="7"/>
        <v>1.4895206088435328E-5</v>
      </c>
      <c r="R68" s="27">
        <v>0.1</v>
      </c>
      <c r="AG68" s="1" t="s">
        <v>46</v>
      </c>
      <c r="AH68" s="1">
        <v>11</v>
      </c>
      <c r="AI68" s="1" t="s">
        <v>43</v>
      </c>
      <c r="AK68" s="1" t="s">
        <v>45</v>
      </c>
      <c r="AO68" s="1">
        <v>7058</v>
      </c>
      <c r="AP68" s="1">
        <v>4.1382602794328704E-3</v>
      </c>
    </row>
    <row r="69" spans="1:42">
      <c r="A69" s="29" t="s">
        <v>57</v>
      </c>
      <c r="B69" s="123" t="s">
        <v>125</v>
      </c>
      <c r="C69" s="124">
        <v>43821.286999999997</v>
      </c>
      <c r="D69" s="124"/>
      <c r="E69" s="1">
        <f t="shared" si="0"/>
        <v>6047.492049498559</v>
      </c>
      <c r="F69" s="1">
        <f t="shared" si="4"/>
        <v>6047.5</v>
      </c>
      <c r="G69" s="22">
        <f t="shared" si="5"/>
        <v>-2.4250440619653091E-3</v>
      </c>
      <c r="I69" s="1">
        <f t="shared" si="6"/>
        <v>-2.4250440619653091E-3</v>
      </c>
      <c r="M69" s="5"/>
      <c r="N69" s="60">
        <f t="shared" si="1"/>
        <v>3.8447422011718769E-3</v>
      </c>
      <c r="O69" s="9">
        <f t="shared" si="2"/>
        <v>28802.786999999997</v>
      </c>
      <c r="P69" s="117"/>
      <c r="Q69" s="1">
        <f t="shared" si="7"/>
        <v>3.9310219785423756E-5</v>
      </c>
      <c r="R69" s="26">
        <v>0.1</v>
      </c>
      <c r="AG69" s="1" t="s">
        <v>46</v>
      </c>
      <c r="AH69" s="1">
        <v>6</v>
      </c>
      <c r="AI69" s="1" t="s">
        <v>43</v>
      </c>
      <c r="AK69" s="1" t="s">
        <v>45</v>
      </c>
      <c r="AO69" s="1">
        <v>7229</v>
      </c>
      <c r="AP69" s="1">
        <v>-1.8970439850818366E-3</v>
      </c>
    </row>
    <row r="70" spans="1:42">
      <c r="A70" s="29" t="s">
        <v>57</v>
      </c>
      <c r="B70" s="123" t="s">
        <v>125</v>
      </c>
      <c r="C70" s="124">
        <v>43822.212</v>
      </c>
      <c r="D70" s="124"/>
      <c r="E70" s="1">
        <f t="shared" si="0"/>
        <v>6050.5246598926769</v>
      </c>
      <c r="F70" s="1">
        <f t="shared" si="4"/>
        <v>6050.5</v>
      </c>
      <c r="G70" s="22">
        <f t="shared" si="5"/>
        <v>7.521704988903366E-3</v>
      </c>
      <c r="I70" s="1">
        <f t="shared" si="6"/>
        <v>7.521704988903366E-3</v>
      </c>
      <c r="M70" s="5"/>
      <c r="N70" s="60">
        <f t="shared" si="1"/>
        <v>3.847446815506363E-3</v>
      </c>
      <c r="O70" s="9">
        <f t="shared" si="2"/>
        <v>28803.712</v>
      </c>
      <c r="P70" s="117"/>
      <c r="Q70" s="1">
        <f t="shared" si="7"/>
        <v>1.3500173124774681E-5</v>
      </c>
      <c r="R70" s="27">
        <v>0.1</v>
      </c>
      <c r="AG70" s="1" t="s">
        <v>46</v>
      </c>
      <c r="AH70" s="1">
        <v>6</v>
      </c>
      <c r="AI70" s="1" t="s">
        <v>43</v>
      </c>
      <c r="AK70" s="1" t="s">
        <v>45</v>
      </c>
      <c r="AO70" s="1">
        <v>7588.5</v>
      </c>
      <c r="AP70" s="1">
        <v>2.2217169316718355E-3</v>
      </c>
    </row>
    <row r="71" spans="1:42">
      <c r="A71" s="29" t="s">
        <v>57</v>
      </c>
      <c r="B71" s="123" t="s">
        <v>125</v>
      </c>
      <c r="C71" s="124">
        <v>43828.307999999997</v>
      </c>
      <c r="D71" s="124"/>
      <c r="E71" s="1">
        <f t="shared" si="0"/>
        <v>6070.5103820142767</v>
      </c>
      <c r="F71" s="1">
        <f t="shared" si="4"/>
        <v>6070.5</v>
      </c>
      <c r="G71" s="22">
        <f t="shared" si="5"/>
        <v>3.1666986396885477E-3</v>
      </c>
      <c r="I71" s="1">
        <f t="shared" si="6"/>
        <v>3.1666986396885477E-3</v>
      </c>
      <c r="M71" s="5"/>
      <c r="N71" s="60">
        <f t="shared" si="1"/>
        <v>3.8654653306450055E-3</v>
      </c>
      <c r="O71" s="9">
        <f t="shared" si="2"/>
        <v>28809.807999999997</v>
      </c>
      <c r="P71" s="117"/>
      <c r="Q71" s="1">
        <f t="shared" si="7"/>
        <v>4.8827488839023783E-7</v>
      </c>
      <c r="R71" s="27">
        <v>0.1</v>
      </c>
      <c r="AG71" s="1" t="s">
        <v>46</v>
      </c>
      <c r="AH71" s="1">
        <v>11</v>
      </c>
      <c r="AI71" s="1" t="s">
        <v>43</v>
      </c>
      <c r="AK71" s="1" t="s">
        <v>45</v>
      </c>
      <c r="AO71" s="1">
        <v>7598.5</v>
      </c>
      <c r="AP71" s="1">
        <v>3.0442137576756068E-3</v>
      </c>
    </row>
    <row r="72" spans="1:42">
      <c r="A72" s="29" t="s">
        <v>57</v>
      </c>
      <c r="B72" s="123"/>
      <c r="C72" s="124">
        <v>43828.46</v>
      </c>
      <c r="D72" s="124"/>
      <c r="E72" s="1">
        <f t="shared" si="0"/>
        <v>6071.0087136682341</v>
      </c>
      <c r="F72" s="1">
        <f t="shared" si="4"/>
        <v>6071</v>
      </c>
      <c r="G72" s="22">
        <f t="shared" si="5"/>
        <v>2.6578234828775749E-3</v>
      </c>
      <c r="I72" s="1">
        <f t="shared" si="6"/>
        <v>2.6578234828775749E-3</v>
      </c>
      <c r="M72" s="5"/>
      <c r="N72" s="60">
        <f t="shared" si="1"/>
        <v>3.8659155206263295E-3</v>
      </c>
      <c r="O72" s="9">
        <f t="shared" si="2"/>
        <v>28809.96</v>
      </c>
      <c r="P72" s="117"/>
      <c r="Q72" s="1">
        <f t="shared" si="7"/>
        <v>1.4594863716719385E-6</v>
      </c>
      <c r="R72" s="27">
        <v>0.1</v>
      </c>
      <c r="AG72" s="1" t="s">
        <v>46</v>
      </c>
      <c r="AH72" s="1">
        <v>7</v>
      </c>
      <c r="AI72" s="1" t="s">
        <v>43</v>
      </c>
      <c r="AK72" s="1" t="s">
        <v>45</v>
      </c>
      <c r="AO72" s="1">
        <v>7848.5</v>
      </c>
      <c r="AP72" s="1">
        <v>-2.393365568423178E-3</v>
      </c>
    </row>
    <row r="73" spans="1:42">
      <c r="A73" s="29" t="s">
        <v>57</v>
      </c>
      <c r="B73" s="123" t="s">
        <v>125</v>
      </c>
      <c r="C73" s="124">
        <v>43828.608</v>
      </c>
      <c r="D73" s="124"/>
      <c r="E73" s="1">
        <f t="shared" si="0"/>
        <v>6071.4939313312952</v>
      </c>
      <c r="F73" s="1">
        <f t="shared" si="4"/>
        <v>6071.5</v>
      </c>
      <c r="G73" s="22">
        <f t="shared" si="5"/>
        <v>-1.8510516747483052E-3</v>
      </c>
      <c r="I73" s="1">
        <f t="shared" si="6"/>
        <v>-1.8510516747483052E-3</v>
      </c>
      <c r="M73" s="5"/>
      <c r="N73" s="60">
        <f t="shared" si="1"/>
        <v>3.8663656972955972E-3</v>
      </c>
      <c r="O73" s="9">
        <f t="shared" si="2"/>
        <v>28810.108</v>
      </c>
      <c r="P73" s="117"/>
      <c r="Q73" s="1">
        <f t="shared" si="7"/>
        <v>3.2688861406149403E-5</v>
      </c>
      <c r="R73" s="26">
        <v>0.1</v>
      </c>
      <c r="AG73" s="1" t="s">
        <v>46</v>
      </c>
      <c r="AH73" s="1">
        <v>10</v>
      </c>
      <c r="AI73" s="1" t="s">
        <v>43</v>
      </c>
      <c r="AK73" s="1" t="s">
        <v>45</v>
      </c>
      <c r="AO73" s="1">
        <v>8107.5</v>
      </c>
      <c r="AP73" s="1">
        <v>7.0093022368382663E-3</v>
      </c>
    </row>
    <row r="74" spans="1:42">
      <c r="A74" s="29" t="s">
        <v>58</v>
      </c>
      <c r="B74" s="123"/>
      <c r="C74" s="124">
        <v>43888.250999999997</v>
      </c>
      <c r="D74" s="124"/>
      <c r="E74" s="1">
        <f t="shared" si="0"/>
        <v>6267.0333710456907</v>
      </c>
      <c r="F74" s="1">
        <f t="shared" si="4"/>
        <v>6267</v>
      </c>
      <c r="G74" s="22">
        <f t="shared" si="5"/>
        <v>1.0178761280258186E-2</v>
      </c>
      <c r="I74" s="1">
        <f t="shared" si="6"/>
        <v>1.0178761280258186E-2</v>
      </c>
      <c r="M74" s="5"/>
      <c r="N74" s="60">
        <f t="shared" si="1"/>
        <v>4.0413645922771704E-3</v>
      </c>
      <c r="O74" s="9">
        <f t="shared" si="2"/>
        <v>28869.750999999997</v>
      </c>
      <c r="P74" s="117"/>
      <c r="Q74" s="1">
        <f t="shared" si="7"/>
        <v>3.7667638105640339E-5</v>
      </c>
      <c r="R74" s="27">
        <v>0.1</v>
      </c>
      <c r="AG74" s="1" t="s">
        <v>46</v>
      </c>
      <c r="AH74" s="1">
        <v>7</v>
      </c>
      <c r="AI74" s="1" t="s">
        <v>43</v>
      </c>
      <c r="AK74" s="1" t="s">
        <v>45</v>
      </c>
      <c r="AO74" s="1">
        <v>8114</v>
      </c>
      <c r="AP74" s="1">
        <v>6.3939251776901074E-3</v>
      </c>
    </row>
    <row r="75" spans="1:42">
      <c r="A75" s="29" t="s">
        <v>58</v>
      </c>
      <c r="B75" s="123" t="s">
        <v>125</v>
      </c>
      <c r="C75" s="124">
        <v>43888.394</v>
      </c>
      <c r="D75" s="124"/>
      <c r="E75" s="1">
        <f t="shared" si="0"/>
        <v>6267.5021962201436</v>
      </c>
      <c r="F75" s="1">
        <f t="shared" si="4"/>
        <v>6267.5</v>
      </c>
      <c r="G75" s="22">
        <f t="shared" si="5"/>
        <v>6.6988612525165081E-4</v>
      </c>
      <c r="I75" s="1">
        <f t="shared" si="6"/>
        <v>6.6988612525165081E-4</v>
      </c>
      <c r="M75" s="5"/>
      <c r="N75" s="60">
        <f t="shared" si="1"/>
        <v>4.0418095506205955E-3</v>
      </c>
      <c r="O75" s="9">
        <f t="shared" si="2"/>
        <v>28869.894</v>
      </c>
      <c r="P75" s="117"/>
      <c r="Q75" s="1">
        <f t="shared" si="7"/>
        <v>1.1369867586551838E-5</v>
      </c>
      <c r="R75" s="27">
        <v>0.1</v>
      </c>
      <c r="AG75" s="1" t="s">
        <v>46</v>
      </c>
      <c r="AH75" s="1">
        <v>12</v>
      </c>
      <c r="AI75" s="1" t="s">
        <v>43</v>
      </c>
      <c r="AK75" s="1" t="s">
        <v>45</v>
      </c>
      <c r="AO75" s="1">
        <v>8123.5</v>
      </c>
      <c r="AP75" s="1">
        <v>-1.2747028449666686E-3</v>
      </c>
    </row>
    <row r="76" spans="1:42">
      <c r="A76" s="29" t="s">
        <v>58</v>
      </c>
      <c r="B76" s="123"/>
      <c r="C76" s="124">
        <v>43888.548000000003</v>
      </c>
      <c r="D76" s="124"/>
      <c r="E76" s="1">
        <f t="shared" si="0"/>
        <v>6268.0070848695486</v>
      </c>
      <c r="F76" s="1">
        <f t="shared" si="4"/>
        <v>6268</v>
      </c>
      <c r="G76" s="22">
        <f t="shared" si="5"/>
        <v>2.1610109688481316E-3</v>
      </c>
      <c r="I76" s="1">
        <f t="shared" si="6"/>
        <v>2.1610109688481316E-3</v>
      </c>
      <c r="M76" s="5"/>
      <c r="N76" s="60">
        <f t="shared" si="1"/>
        <v>4.0422544956519642E-3</v>
      </c>
      <c r="O76" s="9">
        <f t="shared" si="2"/>
        <v>28870.048000000003</v>
      </c>
      <c r="P76" s="117"/>
      <c r="Q76" s="1">
        <f t="shared" si="7"/>
        <v>3.5390772071413225E-6</v>
      </c>
      <c r="R76" s="27">
        <v>0.1</v>
      </c>
      <c r="AG76" s="1" t="s">
        <v>46</v>
      </c>
      <c r="AH76" s="1">
        <v>6</v>
      </c>
      <c r="AI76" s="1" t="s">
        <v>43</v>
      </c>
      <c r="AK76" s="1" t="s">
        <v>45</v>
      </c>
      <c r="AO76" s="1">
        <v>8130.5</v>
      </c>
      <c r="AP76" s="1">
        <v>6.0104494332335889E-4</v>
      </c>
    </row>
    <row r="77" spans="1:42">
      <c r="A77" s="29" t="s">
        <v>59</v>
      </c>
      <c r="B77" s="123"/>
      <c r="C77" s="124">
        <v>44061.497000000003</v>
      </c>
      <c r="D77" s="124"/>
      <c r="E77" s="1">
        <f t="shared" si="0"/>
        <v>6835.0199876270763</v>
      </c>
      <c r="F77" s="1">
        <f t="shared" si="4"/>
        <v>6835</v>
      </c>
      <c r="G77" s="22">
        <f t="shared" si="5"/>
        <v>6.0965810480411164E-3</v>
      </c>
      <c r="I77" s="1">
        <f t="shared" si="6"/>
        <v>6.0965810480411164E-3</v>
      </c>
      <c r="M77" s="5"/>
      <c r="N77" s="60">
        <f t="shared" si="1"/>
        <v>4.538255254326151E-3</v>
      </c>
      <c r="O77" s="9">
        <f t="shared" si="2"/>
        <v>29042.997000000003</v>
      </c>
      <c r="P77" s="117"/>
      <c r="Q77" s="1">
        <f t="shared" si="7"/>
        <v>2.428379279357377E-6</v>
      </c>
      <c r="R77" s="26">
        <v>0.1</v>
      </c>
      <c r="AG77" s="1" t="s">
        <v>46</v>
      </c>
      <c r="AH77" s="1">
        <v>7</v>
      </c>
      <c r="AI77" s="1" t="s">
        <v>43</v>
      </c>
      <c r="AK77" s="1" t="s">
        <v>45</v>
      </c>
      <c r="AO77" s="1">
        <v>8238</v>
      </c>
      <c r="AP77" s="1">
        <v>-2.807114171446301E-3</v>
      </c>
    </row>
    <row r="78" spans="1:42">
      <c r="A78" s="29" t="s">
        <v>59</v>
      </c>
      <c r="B78" s="123"/>
      <c r="C78" s="124">
        <v>44065.462</v>
      </c>
      <c r="D78" s="124"/>
      <c r="E78" s="1">
        <f t="shared" si="0"/>
        <v>6848.0192311001911</v>
      </c>
      <c r="F78" s="1">
        <f t="shared" si="4"/>
        <v>6848</v>
      </c>
      <c r="G78" s="22">
        <f t="shared" si="5"/>
        <v>5.8658269190345891E-3</v>
      </c>
      <c r="I78" s="1">
        <f t="shared" si="6"/>
        <v>5.8658269190345891E-3</v>
      </c>
      <c r="M78" s="5"/>
      <c r="N78" s="60">
        <f t="shared" si="1"/>
        <v>4.5494266599593229E-3</v>
      </c>
      <c r="O78" s="9">
        <f t="shared" si="2"/>
        <v>29046.962</v>
      </c>
      <c r="P78" s="117"/>
      <c r="Q78" s="1">
        <f t="shared" si="7"/>
        <v>1.7329096420934277E-6</v>
      </c>
      <c r="R78" s="27">
        <v>0.1</v>
      </c>
      <c r="AG78" s="1" t="s">
        <v>46</v>
      </c>
      <c r="AH78" s="1">
        <v>8</v>
      </c>
      <c r="AI78" s="1" t="s">
        <v>43</v>
      </c>
      <c r="AK78" s="1" t="s">
        <v>45</v>
      </c>
      <c r="AO78" s="1">
        <v>8365.5</v>
      </c>
      <c r="AP78" s="1">
        <v>4.4297203639871441E-3</v>
      </c>
    </row>
    <row r="79" spans="1:42">
      <c r="A79" s="29" t="s">
        <v>59</v>
      </c>
      <c r="B79" s="123" t="s">
        <v>125</v>
      </c>
      <c r="C79" s="124">
        <v>44065.614000000001</v>
      </c>
      <c r="D79" s="124"/>
      <c r="E79" s="1">
        <f t="shared" si="0"/>
        <v>6848.5175627541475</v>
      </c>
      <c r="F79" s="1">
        <f t="shared" si="4"/>
        <v>6848.5</v>
      </c>
      <c r="G79" s="22">
        <f t="shared" si="5"/>
        <v>5.3569517622236162E-3</v>
      </c>
      <c r="I79" s="1">
        <f t="shared" si="6"/>
        <v>5.3569517622236162E-3</v>
      </c>
      <c r="M79" s="5"/>
      <c r="N79" s="60">
        <f t="shared" si="1"/>
        <v>4.5498561496940008E-3</v>
      </c>
      <c r="O79" s="9">
        <f t="shared" si="2"/>
        <v>29047.114000000001</v>
      </c>
      <c r="P79" s="117"/>
      <c r="Q79" s="1">
        <f t="shared" si="7"/>
        <v>6.5140332776455515E-7</v>
      </c>
      <c r="R79" s="27">
        <v>0.1</v>
      </c>
      <c r="AG79" s="1" t="s">
        <v>46</v>
      </c>
      <c r="AH79" s="1">
        <v>16</v>
      </c>
      <c r="AI79" s="1" t="s">
        <v>43</v>
      </c>
      <c r="AK79" s="1" t="s">
        <v>45</v>
      </c>
      <c r="AO79" s="1">
        <v>8375</v>
      </c>
      <c r="AP79" s="1">
        <v>7.6109234942123294E-4</v>
      </c>
    </row>
    <row r="80" spans="1:42">
      <c r="A80" s="29" t="s">
        <v>59</v>
      </c>
      <c r="B80" s="123"/>
      <c r="C80" s="124">
        <v>44079.487000000001</v>
      </c>
      <c r="D80" s="124"/>
      <c r="E80" s="1">
        <f t="shared" si="0"/>
        <v>6894.0001616703303</v>
      </c>
      <c r="F80" s="1">
        <f t="shared" si="4"/>
        <v>6894</v>
      </c>
      <c r="G80" s="22">
        <f t="shared" si="5"/>
        <v>4.9312322516925633E-5</v>
      </c>
      <c r="I80" s="1">
        <f t="shared" si="6"/>
        <v>4.9312322516925633E-5</v>
      </c>
      <c r="M80" s="5"/>
      <c r="N80" s="60">
        <f t="shared" si="1"/>
        <v>4.5888839912844046E-3</v>
      </c>
      <c r="O80" s="9">
        <f t="shared" si="2"/>
        <v>29060.987000000001</v>
      </c>
      <c r="P80" s="117"/>
      <c r="Q80" s="1">
        <f t="shared" si="7"/>
        <v>2.0607710935876353E-5</v>
      </c>
      <c r="R80" s="27">
        <v>0.1</v>
      </c>
      <c r="AG80" s="1" t="s">
        <v>46</v>
      </c>
      <c r="AH80" s="1">
        <v>11</v>
      </c>
      <c r="AI80" s="1" t="s">
        <v>43</v>
      </c>
      <c r="AK80" s="1" t="s">
        <v>45</v>
      </c>
      <c r="AO80" s="1">
        <v>8375.5</v>
      </c>
      <c r="AP80" s="1">
        <v>7.252217190398369E-3</v>
      </c>
    </row>
    <row r="81" spans="1:42">
      <c r="A81" s="29" t="s">
        <v>59</v>
      </c>
      <c r="B81" s="123" t="s">
        <v>125</v>
      </c>
      <c r="C81" s="124">
        <v>44079.639000000003</v>
      </c>
      <c r="D81" s="124"/>
      <c r="E81" s="1">
        <f t="shared" si="0"/>
        <v>6894.4984933242877</v>
      </c>
      <c r="F81" s="1">
        <f t="shared" si="4"/>
        <v>6894.5</v>
      </c>
      <c r="G81" s="22">
        <f t="shared" si="5"/>
        <v>-4.5956283429404721E-4</v>
      </c>
      <c r="I81" s="1">
        <f t="shared" si="6"/>
        <v>-4.5956283429404721E-4</v>
      </c>
      <c r="M81" s="5"/>
      <c r="N81" s="60">
        <f t="shared" si="1"/>
        <v>4.5893122563099558E-3</v>
      </c>
      <c r="O81" s="9">
        <f t="shared" si="2"/>
        <v>29061.139000000003</v>
      </c>
      <c r="P81" s="117"/>
      <c r="Q81" s="1">
        <f t="shared" si="7"/>
        <v>2.5491139680521578E-5</v>
      </c>
      <c r="R81" s="26">
        <v>0.1</v>
      </c>
      <c r="AG81" s="1" t="s">
        <v>46</v>
      </c>
      <c r="AH81" s="1">
        <v>11</v>
      </c>
      <c r="AI81" s="1" t="s">
        <v>43</v>
      </c>
      <c r="AK81" s="1" t="s">
        <v>45</v>
      </c>
      <c r="AO81" s="1">
        <v>8490.5</v>
      </c>
      <c r="AP81" s="1">
        <v>7.2109307002392597E-3</v>
      </c>
    </row>
    <row r="82" spans="1:42">
      <c r="A82" s="29" t="s">
        <v>60</v>
      </c>
      <c r="B82" s="123" t="s">
        <v>125</v>
      </c>
      <c r="C82" s="124">
        <v>44118.381000000001</v>
      </c>
      <c r="D82" s="124"/>
      <c r="E82" s="1">
        <f t="shared" si="0"/>
        <v>7021.5140521227258</v>
      </c>
      <c r="F82" s="1">
        <f t="shared" si="4"/>
        <v>7021.5</v>
      </c>
      <c r="G82" s="22">
        <f t="shared" si="5"/>
        <v>4.2861468609771691E-3</v>
      </c>
      <c r="I82" s="1">
        <f t="shared" si="6"/>
        <v>4.2861468609771691E-3</v>
      </c>
      <c r="M82" s="5"/>
      <c r="N82" s="60">
        <f t="shared" si="1"/>
        <v>4.6976604618754201E-3</v>
      </c>
      <c r="O82" s="9">
        <f t="shared" si="2"/>
        <v>29099.881000000001</v>
      </c>
      <c r="P82" s="117"/>
      <c r="Q82" s="1">
        <f t="shared" si="7"/>
        <v>1.6934344372424496E-7</v>
      </c>
      <c r="R82" s="27">
        <v>0.1</v>
      </c>
      <c r="AG82" s="1" t="s">
        <v>46</v>
      </c>
      <c r="AH82" s="1">
        <v>11</v>
      </c>
      <c r="AI82" s="1" t="s">
        <v>43</v>
      </c>
      <c r="AK82" s="1" t="s">
        <v>45</v>
      </c>
      <c r="AO82" s="1">
        <v>8491</v>
      </c>
      <c r="AP82" s="1">
        <v>8.7020555365597829E-3</v>
      </c>
    </row>
    <row r="83" spans="1:42">
      <c r="A83" s="29" t="s">
        <v>60</v>
      </c>
      <c r="B83" s="123"/>
      <c r="C83" s="124">
        <v>44118.533000000003</v>
      </c>
      <c r="D83" s="124"/>
      <c r="E83" s="1">
        <f t="shared" si="0"/>
        <v>7022.0123837766832</v>
      </c>
      <c r="F83" s="1">
        <f t="shared" si="4"/>
        <v>7022</v>
      </c>
      <c r="G83" s="22">
        <f t="shared" si="5"/>
        <v>3.7772717041661963E-3</v>
      </c>
      <c r="I83" s="1">
        <f t="shared" si="6"/>
        <v>3.7772717041661963E-3</v>
      </c>
      <c r="M83" s="5"/>
      <c r="N83" s="60">
        <f t="shared" si="1"/>
        <v>4.6980853323267627E-3</v>
      </c>
      <c r="O83" s="9">
        <f t="shared" si="2"/>
        <v>29100.033000000003</v>
      </c>
      <c r="P83" s="117"/>
      <c r="Q83" s="1">
        <f t="shared" si="7"/>
        <v>8.4789773780622598E-7</v>
      </c>
      <c r="R83" s="27">
        <v>0.1</v>
      </c>
      <c r="AG83" s="1" t="s">
        <v>46</v>
      </c>
      <c r="AH83" s="1">
        <v>6</v>
      </c>
      <c r="AI83" s="1" t="s">
        <v>43</v>
      </c>
      <c r="AK83" s="1" t="s">
        <v>45</v>
      </c>
      <c r="AO83" s="1">
        <v>8696.5</v>
      </c>
      <c r="AP83" s="1">
        <v>3.5543653357308358E-3</v>
      </c>
    </row>
    <row r="84" spans="1:42">
      <c r="A84" s="29" t="s">
        <v>60</v>
      </c>
      <c r="B84" s="123"/>
      <c r="C84" s="124">
        <v>44122.512000000002</v>
      </c>
      <c r="D84" s="124"/>
      <c r="E84" s="1">
        <f t="shared" si="0"/>
        <v>7035.0575262179336</v>
      </c>
      <c r="F84" s="1">
        <f t="shared" si="4"/>
        <v>7035</v>
      </c>
      <c r="M84" s="5"/>
      <c r="N84" s="60">
        <f t="shared" si="1"/>
        <v>4.7091272915301043E-3</v>
      </c>
      <c r="O84" s="9">
        <f t="shared" si="2"/>
        <v>29104.012000000002</v>
      </c>
      <c r="P84" s="117">
        <v>1.7546517578011844E-2</v>
      </c>
      <c r="AG84" s="1" t="s">
        <v>46</v>
      </c>
      <c r="AH84" s="1">
        <v>6</v>
      </c>
      <c r="AI84" s="1" t="s">
        <v>43</v>
      </c>
      <c r="AK84" s="1" t="s">
        <v>45</v>
      </c>
      <c r="AO84" s="1">
        <v>8723</v>
      </c>
      <c r="AP84" s="1">
        <v>1.5839819243410602E-3</v>
      </c>
    </row>
    <row r="85" spans="1:42">
      <c r="A85" s="29" t="s">
        <v>60</v>
      </c>
      <c r="B85" s="123" t="s">
        <v>125</v>
      </c>
      <c r="C85" s="124">
        <v>44122.654999999999</v>
      </c>
      <c r="D85" s="124"/>
      <c r="E85" s="1">
        <f t="shared" ref="E85:E148" si="8">(C85-C$7)/C$8</f>
        <v>7035.5263513923619</v>
      </c>
      <c r="F85" s="1">
        <f t="shared" si="4"/>
        <v>7035.5</v>
      </c>
      <c r="G85" s="22">
        <f t="shared" ref="G85:G90" si="9">C85-(C$7+C$8*F85)</f>
        <v>8.0376424157293513E-3</v>
      </c>
      <c r="I85" s="1">
        <f t="shared" ref="I85:I90" si="10">G85</f>
        <v>8.0376424157293513E-3</v>
      </c>
      <c r="M85" s="5"/>
      <c r="N85" s="60">
        <f t="shared" ref="N85:N148" si="11">+D$11+D$12*F85+D$13*F85^2</f>
        <v>4.7095518025559429E-3</v>
      </c>
      <c r="O85" s="9">
        <f t="shared" ref="O85:O148" si="12">C85-15018.5</f>
        <v>29104.154999999999</v>
      </c>
      <c r="P85" s="117"/>
      <c r="Q85" s="1">
        <f t="shared" ref="Q85:Q90" si="13">(N85-G85)^2</f>
        <v>1.1076187129492954E-5</v>
      </c>
      <c r="R85" s="26">
        <v>0.1</v>
      </c>
      <c r="AG85" s="1" t="s">
        <v>46</v>
      </c>
      <c r="AH85" s="1">
        <v>7</v>
      </c>
      <c r="AI85" s="1" t="s">
        <v>43</v>
      </c>
      <c r="AK85" s="1" t="s">
        <v>45</v>
      </c>
      <c r="AO85" s="1">
        <v>8729.5</v>
      </c>
      <c r="AP85" s="1">
        <v>9.6860485791694373E-4</v>
      </c>
    </row>
    <row r="86" spans="1:42">
      <c r="A86" s="29" t="s">
        <v>60</v>
      </c>
      <c r="B86" s="123"/>
      <c r="C86" s="124">
        <v>44129.514000000003</v>
      </c>
      <c r="D86" s="124"/>
      <c r="E86" s="1">
        <f t="shared" si="8"/>
        <v>7058.0135672769075</v>
      </c>
      <c r="F86" s="1">
        <f t="shared" ref="F86:F117" si="14">ROUND(2*E86,0)/2</f>
        <v>7058</v>
      </c>
      <c r="G86" s="22">
        <f t="shared" si="9"/>
        <v>4.1382602794328704E-3</v>
      </c>
      <c r="I86" s="1">
        <f t="shared" si="10"/>
        <v>4.1382602794328704E-3</v>
      </c>
      <c r="M86" s="5"/>
      <c r="N86" s="60">
        <f t="shared" si="11"/>
        <v>4.7286410207409727E-3</v>
      </c>
      <c r="O86" s="9">
        <f t="shared" si="12"/>
        <v>29111.014000000003</v>
      </c>
      <c r="P86" s="117"/>
      <c r="Q86" s="1">
        <f t="shared" si="13"/>
        <v>3.4854941970750443E-7</v>
      </c>
      <c r="R86" s="27">
        <v>0.1</v>
      </c>
      <c r="AG86" s="1" t="s">
        <v>46</v>
      </c>
      <c r="AH86" s="1">
        <v>5</v>
      </c>
      <c r="AI86" s="1" t="s">
        <v>43</v>
      </c>
      <c r="AK86" s="1" t="s">
        <v>45</v>
      </c>
      <c r="AO86" s="1">
        <v>8729.5</v>
      </c>
      <c r="AP86" s="1">
        <v>9.6860485791694373E-4</v>
      </c>
    </row>
    <row r="87" spans="1:42">
      <c r="A87" s="29" t="s">
        <v>60</v>
      </c>
      <c r="B87" s="123"/>
      <c r="C87" s="124">
        <v>44181.665999999997</v>
      </c>
      <c r="D87" s="124"/>
      <c r="E87" s="1">
        <f t="shared" si="8"/>
        <v>7228.993780545602</v>
      </c>
      <c r="F87" s="1">
        <f t="shared" si="14"/>
        <v>7229</v>
      </c>
      <c r="G87" s="22">
        <f t="shared" si="9"/>
        <v>-1.8970439850818366E-3</v>
      </c>
      <c r="I87" s="1">
        <f t="shared" si="10"/>
        <v>-1.8970439850818366E-3</v>
      </c>
      <c r="M87" s="5"/>
      <c r="N87" s="60">
        <f t="shared" si="11"/>
        <v>4.8728381270357439E-3</v>
      </c>
      <c r="O87" s="9">
        <f t="shared" si="12"/>
        <v>29163.165999999997</v>
      </c>
      <c r="P87" s="117"/>
      <c r="Q87" s="1">
        <f t="shared" si="13"/>
        <v>4.5831303811969596E-5</v>
      </c>
      <c r="R87" s="27">
        <v>0.1</v>
      </c>
      <c r="AG87" s="1" t="s">
        <v>46</v>
      </c>
      <c r="AH87" s="1">
        <v>8</v>
      </c>
      <c r="AI87" s="1" t="s">
        <v>43</v>
      </c>
      <c r="AK87" s="1" t="s">
        <v>45</v>
      </c>
      <c r="AO87" s="1">
        <v>8732.5</v>
      </c>
      <c r="AP87" s="1">
        <v>3.91535391099751E-3</v>
      </c>
    </row>
    <row r="88" spans="1:42">
      <c r="A88" s="29" t="s">
        <v>61</v>
      </c>
      <c r="B88" s="123" t="s">
        <v>125</v>
      </c>
      <c r="C88" s="124">
        <v>44291.324000000001</v>
      </c>
      <c r="D88" s="124"/>
      <c r="E88" s="1">
        <f t="shared" si="8"/>
        <v>7588.5072838939095</v>
      </c>
      <c r="F88" s="1">
        <f t="shared" si="14"/>
        <v>7588.5</v>
      </c>
      <c r="G88" s="22">
        <f t="shared" si="9"/>
        <v>2.2217169316718355E-3</v>
      </c>
      <c r="I88" s="1">
        <f t="shared" si="10"/>
        <v>2.2217169316718355E-3</v>
      </c>
      <c r="M88" s="5"/>
      <c r="N88" s="60">
        <f t="shared" si="11"/>
        <v>5.1709117426697194E-3</v>
      </c>
      <c r="O88" s="9">
        <f t="shared" si="12"/>
        <v>29272.824000000001</v>
      </c>
      <c r="P88" s="117"/>
      <c r="Q88" s="1">
        <f t="shared" si="13"/>
        <v>8.6977500332168441E-6</v>
      </c>
      <c r="R88" s="27">
        <v>0.1</v>
      </c>
      <c r="AG88" s="1" t="s">
        <v>46</v>
      </c>
      <c r="AH88" s="1">
        <v>11</v>
      </c>
      <c r="AI88" s="1" t="s">
        <v>43</v>
      </c>
      <c r="AK88" s="1" t="s">
        <v>45</v>
      </c>
      <c r="AO88" s="1">
        <v>8746</v>
      </c>
      <c r="AP88" s="1">
        <v>-1.8242753794766031E-3</v>
      </c>
    </row>
    <row r="89" spans="1:42">
      <c r="A89" s="29" t="s">
        <v>61</v>
      </c>
      <c r="B89" s="123" t="s">
        <v>125</v>
      </c>
      <c r="C89" s="124">
        <v>44294.375</v>
      </c>
      <c r="D89" s="124"/>
      <c r="E89" s="1">
        <f t="shared" si="8"/>
        <v>7598.5099804478823</v>
      </c>
      <c r="F89" s="1">
        <f t="shared" si="14"/>
        <v>7598.5</v>
      </c>
      <c r="G89" s="22">
        <f t="shared" si="9"/>
        <v>3.0442137576756068E-3</v>
      </c>
      <c r="I89" s="1">
        <f t="shared" si="10"/>
        <v>3.0442137576756068E-3</v>
      </c>
      <c r="M89" s="5"/>
      <c r="N89" s="60">
        <f t="shared" si="11"/>
        <v>5.1791047049822223E-3</v>
      </c>
      <c r="O89" s="9">
        <f t="shared" si="12"/>
        <v>29275.875</v>
      </c>
      <c r="P89" s="117"/>
      <c r="Q89" s="1">
        <f t="shared" si="13"/>
        <v>4.5577593568917378E-6</v>
      </c>
      <c r="R89" s="26">
        <v>0.1</v>
      </c>
      <c r="AG89" s="1" t="s">
        <v>46</v>
      </c>
      <c r="AH89" s="1">
        <v>11</v>
      </c>
      <c r="AI89" s="1" t="s">
        <v>43</v>
      </c>
      <c r="AK89" s="1" t="s">
        <v>45</v>
      </c>
      <c r="AO89" s="1">
        <v>8765.5</v>
      </c>
      <c r="AP89" s="1">
        <v>2.3295934370253235E-3</v>
      </c>
    </row>
    <row r="90" spans="1:42">
      <c r="A90" s="29" t="s">
        <v>62</v>
      </c>
      <c r="B90" s="123" t="s">
        <v>125</v>
      </c>
      <c r="C90" s="124">
        <v>44370.624000000003</v>
      </c>
      <c r="D90" s="124"/>
      <c r="E90" s="1">
        <f t="shared" si="8"/>
        <v>7848.4921533564302</v>
      </c>
      <c r="F90" s="1">
        <f t="shared" si="14"/>
        <v>7848.5</v>
      </c>
      <c r="G90" s="22">
        <f t="shared" si="9"/>
        <v>-2.393365568423178E-3</v>
      </c>
      <c r="I90" s="1">
        <f t="shared" si="10"/>
        <v>-2.393365568423178E-3</v>
      </c>
      <c r="M90" s="5"/>
      <c r="N90" s="60">
        <f t="shared" si="11"/>
        <v>5.3821981955510861E-3</v>
      </c>
      <c r="O90" s="9">
        <f t="shared" si="12"/>
        <v>29352.124000000003</v>
      </c>
      <c r="P90" s="117"/>
      <c r="Q90" s="1">
        <f t="shared" si="13"/>
        <v>6.0459391847629626E-5</v>
      </c>
      <c r="R90" s="27">
        <v>0.1</v>
      </c>
      <c r="AG90" s="1" t="s">
        <v>46</v>
      </c>
      <c r="AH90" s="1">
        <v>7</v>
      </c>
      <c r="AI90" s="1" t="s">
        <v>43</v>
      </c>
      <c r="AK90" s="1" t="s">
        <v>45</v>
      </c>
      <c r="AO90" s="1">
        <v>8808</v>
      </c>
      <c r="AP90" s="1">
        <v>2.0752049458678812E-3</v>
      </c>
    </row>
    <row r="91" spans="1:42">
      <c r="A91" s="29" t="s">
        <v>63</v>
      </c>
      <c r="B91" s="123"/>
      <c r="C91" s="124">
        <v>44449.468000000001</v>
      </c>
      <c r="D91" s="124"/>
      <c r="E91" s="1">
        <f t="shared" si="8"/>
        <v>8106.9820278570805</v>
      </c>
      <c r="F91" s="1">
        <f t="shared" si="14"/>
        <v>8107</v>
      </c>
      <c r="M91" s="5"/>
      <c r="N91" s="60">
        <f t="shared" si="11"/>
        <v>5.5886971985665227E-3</v>
      </c>
      <c r="O91" s="9">
        <f t="shared" si="12"/>
        <v>29430.968000000001</v>
      </c>
      <c r="P91" s="117">
        <v>-5.4818225980852731E-3</v>
      </c>
      <c r="AG91" s="1" t="s">
        <v>46</v>
      </c>
      <c r="AH91" s="1">
        <v>7</v>
      </c>
      <c r="AI91" s="1" t="s">
        <v>43</v>
      </c>
      <c r="AK91" s="1" t="s">
        <v>45</v>
      </c>
      <c r="AO91" s="1">
        <v>8841</v>
      </c>
      <c r="AP91" s="1">
        <v>4.489444472710602E-3</v>
      </c>
    </row>
    <row r="92" spans="1:42">
      <c r="A92" s="29" t="s">
        <v>63</v>
      </c>
      <c r="B92" s="123" t="s">
        <v>125</v>
      </c>
      <c r="C92" s="124">
        <v>44449.633000000002</v>
      </c>
      <c r="D92" s="124"/>
      <c r="E92" s="1">
        <f t="shared" si="8"/>
        <v>8107.5229799814379</v>
      </c>
      <c r="F92" s="1">
        <f t="shared" si="14"/>
        <v>8107.5</v>
      </c>
      <c r="G92" s="22">
        <f t="shared" ref="G92:G99" si="15">C92-(C$7+C$8*F92)</f>
        <v>7.0093022368382663E-3</v>
      </c>
      <c r="I92" s="1">
        <f t="shared" ref="I92:I99" si="16">G92</f>
        <v>7.0093022368382663E-3</v>
      </c>
      <c r="M92" s="5"/>
      <c r="N92" s="60">
        <f t="shared" si="11"/>
        <v>5.5890931685448932E-3</v>
      </c>
      <c r="O92" s="9">
        <f t="shared" si="12"/>
        <v>29431.133000000002</v>
      </c>
      <c r="P92" s="117"/>
      <c r="Q92" s="1">
        <f t="shared" ref="Q92:Q99" si="17">(N92-G92)^2</f>
        <v>2.016993797662731E-6</v>
      </c>
      <c r="R92" s="27">
        <v>0.1</v>
      </c>
      <c r="AG92" s="1" t="s">
        <v>46</v>
      </c>
      <c r="AH92" s="1">
        <v>12</v>
      </c>
      <c r="AI92" s="1" t="s">
        <v>43</v>
      </c>
      <c r="AK92" s="1" t="s">
        <v>45</v>
      </c>
      <c r="AO92" s="1">
        <v>9110.5</v>
      </c>
      <c r="AP92" s="1">
        <v>2.2057339592720382E-3</v>
      </c>
    </row>
    <row r="93" spans="1:42">
      <c r="A93" s="29" t="s">
        <v>63</v>
      </c>
      <c r="B93" s="123"/>
      <c r="C93" s="124">
        <v>44451.614999999998</v>
      </c>
      <c r="D93" s="124"/>
      <c r="E93" s="1">
        <f t="shared" si="8"/>
        <v>8114.020962469127</v>
      </c>
      <c r="F93" s="1">
        <f t="shared" si="14"/>
        <v>8114</v>
      </c>
      <c r="G93" s="22">
        <f t="shared" si="15"/>
        <v>6.3939251776901074E-3</v>
      </c>
      <c r="I93" s="1">
        <f t="shared" si="16"/>
        <v>6.3939251776901074E-3</v>
      </c>
      <c r="M93" s="5"/>
      <c r="N93" s="60">
        <f t="shared" si="11"/>
        <v>5.5942395668666569E-3</v>
      </c>
      <c r="O93" s="9">
        <f t="shared" si="12"/>
        <v>29433.114999999998</v>
      </c>
      <c r="P93" s="117"/>
      <c r="Q93" s="1">
        <f t="shared" si="17"/>
        <v>6.3949707615807515E-7</v>
      </c>
      <c r="R93" s="26">
        <v>0.1</v>
      </c>
      <c r="AG93" s="1" t="s">
        <v>46</v>
      </c>
      <c r="AH93" s="1">
        <v>9</v>
      </c>
      <c r="AI93" s="1" t="s">
        <v>43</v>
      </c>
      <c r="AK93" s="1" t="s">
        <v>45</v>
      </c>
      <c r="AO93" s="1">
        <v>9159.5</v>
      </c>
      <c r="AP93" s="1">
        <v>1.1335968411003705E-2</v>
      </c>
    </row>
    <row r="94" spans="1:42">
      <c r="A94" s="29" t="s">
        <v>63</v>
      </c>
      <c r="B94" s="123" t="s">
        <v>125</v>
      </c>
      <c r="C94" s="124">
        <v>44454.504999999997</v>
      </c>
      <c r="D94" s="124"/>
      <c r="E94" s="1">
        <f t="shared" si="8"/>
        <v>8123.4958208896378</v>
      </c>
      <c r="F94" s="1">
        <f t="shared" si="14"/>
        <v>8123.5</v>
      </c>
      <c r="G94" s="22">
        <f t="shared" si="15"/>
        <v>-1.2747028449666686E-3</v>
      </c>
      <c r="I94" s="1">
        <f t="shared" si="16"/>
        <v>-1.2747028449666686E-3</v>
      </c>
      <c r="M94" s="5"/>
      <c r="N94" s="60">
        <f t="shared" si="11"/>
        <v>5.6017571790873697E-3</v>
      </c>
      <c r="O94" s="9">
        <f t="shared" si="12"/>
        <v>29436.004999999997</v>
      </c>
      <c r="P94" s="117"/>
      <c r="Q94" s="1">
        <f t="shared" si="17"/>
        <v>4.7285702462413262E-5</v>
      </c>
      <c r="R94" s="27">
        <v>0.1</v>
      </c>
      <c r="AG94" s="1" t="s">
        <v>46</v>
      </c>
      <c r="AH94" s="1">
        <v>5</v>
      </c>
      <c r="AI94" s="1" t="s">
        <v>43</v>
      </c>
      <c r="AK94" s="1" t="s">
        <v>45</v>
      </c>
      <c r="AO94" s="1">
        <v>9294</v>
      </c>
      <c r="AP94" s="1">
        <v>-1.5514492770307697E-3</v>
      </c>
    </row>
    <row r="95" spans="1:42">
      <c r="A95" s="29" t="s">
        <v>63</v>
      </c>
      <c r="B95" s="123" t="s">
        <v>125</v>
      </c>
      <c r="C95" s="124">
        <v>44456.642</v>
      </c>
      <c r="D95" s="124"/>
      <c r="E95" s="1">
        <f t="shared" si="8"/>
        <v>8130.5019705244677</v>
      </c>
      <c r="F95" s="1">
        <f t="shared" si="14"/>
        <v>8130.5</v>
      </c>
      <c r="G95" s="22">
        <f t="shared" si="15"/>
        <v>6.0104494332335889E-4</v>
      </c>
      <c r="I95" s="1">
        <f t="shared" si="16"/>
        <v>6.0104494332335889E-4</v>
      </c>
      <c r="M95" s="5"/>
      <c r="N95" s="60">
        <f t="shared" si="11"/>
        <v>5.6072933972177606E-3</v>
      </c>
      <c r="O95" s="9">
        <f t="shared" si="12"/>
        <v>29438.142</v>
      </c>
      <c r="P95" s="117"/>
      <c r="Q95" s="1">
        <f t="shared" si="17"/>
        <v>2.5062523582120088E-5</v>
      </c>
      <c r="R95" s="27">
        <v>0.1</v>
      </c>
      <c r="AG95" s="1" t="s">
        <v>46</v>
      </c>
      <c r="AH95" s="1">
        <v>9</v>
      </c>
      <c r="AI95" s="1" t="s">
        <v>43</v>
      </c>
      <c r="AK95" s="1" t="s">
        <v>45</v>
      </c>
      <c r="AO95" s="1">
        <v>9294</v>
      </c>
      <c r="AP95" s="1">
        <v>-5.5144927318906412E-4</v>
      </c>
    </row>
    <row r="96" spans="1:42">
      <c r="A96" s="29" t="s">
        <v>64</v>
      </c>
      <c r="B96" s="123"/>
      <c r="C96" s="124">
        <v>44489.428</v>
      </c>
      <c r="D96" s="124"/>
      <c r="E96" s="1">
        <f t="shared" si="8"/>
        <v>8237.9907968825755</v>
      </c>
      <c r="F96" s="1">
        <f t="shared" si="14"/>
        <v>8238</v>
      </c>
      <c r="G96" s="22">
        <f t="shared" si="15"/>
        <v>-2.807114171446301E-3</v>
      </c>
      <c r="I96" s="1">
        <f t="shared" si="16"/>
        <v>-2.807114171446301E-3</v>
      </c>
      <c r="M96" s="5"/>
      <c r="N96" s="60">
        <f t="shared" si="11"/>
        <v>5.6919861804027713E-3</v>
      </c>
      <c r="O96" s="9">
        <f t="shared" si="12"/>
        <v>29470.928</v>
      </c>
      <c r="P96" s="117"/>
      <c r="Q96" s="1">
        <f t="shared" si="17"/>
        <v>7.2234706790801043E-5</v>
      </c>
      <c r="R96" s="27">
        <v>0.1</v>
      </c>
      <c r="AG96" s="1" t="s">
        <v>46</v>
      </c>
      <c r="AH96" s="1">
        <v>7</v>
      </c>
      <c r="AI96" s="1" t="s">
        <v>53</v>
      </c>
      <c r="AK96" s="1" t="s">
        <v>45</v>
      </c>
      <c r="AO96" s="1">
        <v>9294</v>
      </c>
      <c r="AP96" s="1">
        <v>3.4485507276258431E-3</v>
      </c>
    </row>
    <row r="97" spans="1:42">
      <c r="A97" s="29" t="s">
        <v>65</v>
      </c>
      <c r="B97" s="123" t="s">
        <v>125</v>
      </c>
      <c r="C97" s="124">
        <v>44528.324999999997</v>
      </c>
      <c r="D97" s="124"/>
      <c r="E97" s="1">
        <f t="shared" si="8"/>
        <v>8365.5145228281308</v>
      </c>
      <c r="F97" s="1">
        <f t="shared" si="14"/>
        <v>8365.5</v>
      </c>
      <c r="G97" s="22">
        <f t="shared" si="15"/>
        <v>4.4297203639871441E-3</v>
      </c>
      <c r="I97" s="1">
        <f t="shared" si="16"/>
        <v>4.4297203639871441E-3</v>
      </c>
      <c r="M97" s="5"/>
      <c r="N97" s="60">
        <f t="shared" si="11"/>
        <v>5.7916380355203228E-3</v>
      </c>
      <c r="O97" s="9">
        <f t="shared" si="12"/>
        <v>29509.824999999997</v>
      </c>
      <c r="P97" s="117"/>
      <c r="Q97" s="1">
        <f t="shared" si="17"/>
        <v>1.8548197440343553E-6</v>
      </c>
      <c r="R97" s="26">
        <v>0.1</v>
      </c>
      <c r="AG97" s="1" t="s">
        <v>46</v>
      </c>
      <c r="AH97" s="1">
        <v>6</v>
      </c>
      <c r="AI97" s="1" t="s">
        <v>43</v>
      </c>
      <c r="AK97" s="1" t="s">
        <v>45</v>
      </c>
      <c r="AO97" s="1">
        <v>9409</v>
      </c>
      <c r="AP97" s="1">
        <v>8.4072642275714315E-3</v>
      </c>
    </row>
    <row r="98" spans="1:42">
      <c r="A98" s="29" t="s">
        <v>65</v>
      </c>
      <c r="B98" s="123"/>
      <c r="C98" s="124">
        <v>44531.218999999997</v>
      </c>
      <c r="D98" s="124"/>
      <c r="E98" s="1">
        <f t="shared" si="8"/>
        <v>8375.0024952395379</v>
      </c>
      <c r="F98" s="1">
        <f t="shared" si="14"/>
        <v>8375</v>
      </c>
      <c r="G98" s="22">
        <f t="shared" si="15"/>
        <v>7.6109234942123294E-4</v>
      </c>
      <c r="I98" s="1">
        <f t="shared" si="16"/>
        <v>7.6109234942123294E-4</v>
      </c>
      <c r="M98" s="5"/>
      <c r="N98" s="60">
        <f t="shared" si="11"/>
        <v>5.7990284244245098E-3</v>
      </c>
      <c r="O98" s="9">
        <f t="shared" si="12"/>
        <v>29512.718999999997</v>
      </c>
      <c r="P98" s="117"/>
      <c r="Q98" s="1">
        <f t="shared" si="17"/>
        <v>2.5380799895819423E-5</v>
      </c>
      <c r="R98" s="27">
        <v>0.1</v>
      </c>
      <c r="AG98" s="1" t="s">
        <v>46</v>
      </c>
      <c r="AH98" s="1">
        <v>8</v>
      </c>
      <c r="AI98" s="1" t="s">
        <v>43</v>
      </c>
      <c r="AK98" s="1" t="s">
        <v>45</v>
      </c>
      <c r="AO98" s="1">
        <v>9536</v>
      </c>
      <c r="AP98" s="1">
        <v>1.2152973933552857E-2</v>
      </c>
    </row>
    <row r="99" spans="1:42">
      <c r="A99" s="29" t="s">
        <v>65</v>
      </c>
      <c r="B99" s="123" t="s">
        <v>125</v>
      </c>
      <c r="C99" s="124">
        <v>44531.377999999997</v>
      </c>
      <c r="D99" s="124"/>
      <c r="E99" s="1">
        <f t="shared" si="8"/>
        <v>8375.5237763775513</v>
      </c>
      <c r="F99" s="1">
        <f t="shared" si="14"/>
        <v>8375.5</v>
      </c>
      <c r="G99" s="22">
        <f t="shared" si="15"/>
        <v>7.252217190398369E-3</v>
      </c>
      <c r="I99" s="1">
        <f t="shared" si="16"/>
        <v>7.252217190398369E-3</v>
      </c>
      <c r="M99" s="5"/>
      <c r="N99" s="60">
        <f t="shared" si="11"/>
        <v>5.7994172591410154E-3</v>
      </c>
      <c r="O99" s="9">
        <f t="shared" si="12"/>
        <v>29512.877999999997</v>
      </c>
      <c r="P99" s="117"/>
      <c r="Q99" s="1">
        <f t="shared" si="17"/>
        <v>2.1106276402613716E-6</v>
      </c>
      <c r="R99" s="27">
        <v>0.1</v>
      </c>
      <c r="AG99" s="1" t="s">
        <v>46</v>
      </c>
      <c r="AH99" s="1">
        <v>5</v>
      </c>
      <c r="AI99" s="1" t="s">
        <v>43</v>
      </c>
      <c r="AK99" s="1" t="s">
        <v>45</v>
      </c>
      <c r="AO99" s="1">
        <v>9549</v>
      </c>
      <c r="AP99" s="1">
        <v>6.9222198071656749E-3</v>
      </c>
    </row>
    <row r="100" spans="1:42">
      <c r="A100" s="29" t="s">
        <v>65</v>
      </c>
      <c r="B100" s="123"/>
      <c r="C100" s="124">
        <v>44566.315999999999</v>
      </c>
      <c r="D100" s="124"/>
      <c r="E100" s="1">
        <f t="shared" si="8"/>
        <v>8490.0679298363357</v>
      </c>
      <c r="F100" s="1">
        <f t="shared" si="14"/>
        <v>8490</v>
      </c>
      <c r="M100" s="5"/>
      <c r="N100" s="60">
        <f t="shared" si="11"/>
        <v>5.8881098362333108E-3</v>
      </c>
      <c r="O100" s="9">
        <f t="shared" si="12"/>
        <v>29547.815999999999</v>
      </c>
      <c r="P100" s="117">
        <v>2.0719805856060702E-2</v>
      </c>
      <c r="AG100" s="1" t="s">
        <v>46</v>
      </c>
      <c r="AH100" s="1">
        <v>6</v>
      </c>
      <c r="AI100" s="1" t="s">
        <v>43</v>
      </c>
      <c r="AK100" s="1" t="s">
        <v>45</v>
      </c>
      <c r="AO100" s="1">
        <v>9824.5</v>
      </c>
      <c r="AP100" s="1">
        <v>3.5320073802722618E-3</v>
      </c>
    </row>
    <row r="101" spans="1:42">
      <c r="A101" s="29" t="s">
        <v>65</v>
      </c>
      <c r="B101" s="123" t="s">
        <v>125</v>
      </c>
      <c r="C101" s="124">
        <v>44566.455000000002</v>
      </c>
      <c r="D101" s="124"/>
      <c r="E101" s="1">
        <f t="shared" si="8"/>
        <v>8490.5236410198922</v>
      </c>
      <c r="F101" s="1">
        <f t="shared" si="14"/>
        <v>8490.5</v>
      </c>
      <c r="G101" s="22">
        <f>C101-(C$7+C$8*F101)</f>
        <v>7.2109307002392597E-3</v>
      </c>
      <c r="I101" s="1">
        <f>G101</f>
        <v>7.2109307002392597E-3</v>
      </c>
      <c r="M101" s="5"/>
      <c r="N101" s="60">
        <f t="shared" si="11"/>
        <v>5.888495609177001E-3</v>
      </c>
      <c r="O101" s="9">
        <f t="shared" si="12"/>
        <v>29547.955000000002</v>
      </c>
      <c r="P101" s="117"/>
      <c r="Q101" s="1">
        <f>(N101-G101)^2</f>
        <v>1.7488345700728445E-6</v>
      </c>
      <c r="R101" s="26">
        <v>0.1</v>
      </c>
      <c r="AG101" s="1" t="s">
        <v>46</v>
      </c>
      <c r="AH101" s="1">
        <v>5</v>
      </c>
      <c r="AI101" s="1" t="s">
        <v>43</v>
      </c>
      <c r="AK101" s="1" t="s">
        <v>45</v>
      </c>
      <c r="AO101" s="1">
        <v>9860.5</v>
      </c>
      <c r="AP101" s="1">
        <v>-1.0700404527597129E-4</v>
      </c>
    </row>
    <row r="102" spans="1:42">
      <c r="A102" s="29" t="s">
        <v>65</v>
      </c>
      <c r="B102" s="123"/>
      <c r="C102" s="124">
        <v>44566.608999999997</v>
      </c>
      <c r="D102" s="124"/>
      <c r="E102" s="1">
        <f t="shared" si="8"/>
        <v>8491.0285296692746</v>
      </c>
      <c r="F102" s="1">
        <f t="shared" si="14"/>
        <v>8491</v>
      </c>
      <c r="G102" s="22">
        <f>C102-(C$7+C$8*F102)</f>
        <v>8.7020555365597829E-3</v>
      </c>
      <c r="I102" s="1">
        <f>G102</f>
        <v>8.7020555365597829E-3</v>
      </c>
      <c r="M102" s="5"/>
      <c r="N102" s="60">
        <f t="shared" si="11"/>
        <v>5.888881368808635E-3</v>
      </c>
      <c r="O102" s="9">
        <f t="shared" si="12"/>
        <v>29548.108999999997</v>
      </c>
      <c r="P102" s="117"/>
      <c r="Q102" s="1">
        <f>(N102-G102)^2</f>
        <v>7.913948898102363E-6</v>
      </c>
      <c r="R102" s="27">
        <v>0.1</v>
      </c>
      <c r="AG102" s="1" t="s">
        <v>46</v>
      </c>
      <c r="AH102" s="1">
        <v>7</v>
      </c>
      <c r="AI102" s="1" t="s">
        <v>43</v>
      </c>
      <c r="AK102" s="1" t="s">
        <v>45</v>
      </c>
      <c r="AO102" s="1">
        <v>9864</v>
      </c>
      <c r="AP102" s="1">
        <v>3.3308698475593701E-3</v>
      </c>
    </row>
    <row r="103" spans="1:42">
      <c r="A103" s="29" t="s">
        <v>66</v>
      </c>
      <c r="B103" s="123"/>
      <c r="C103" s="124">
        <v>44613.264999999999</v>
      </c>
      <c r="D103" s="124"/>
      <c r="E103" s="1">
        <f t="shared" si="8"/>
        <v>8643.9901194504037</v>
      </c>
      <c r="F103" s="1">
        <f t="shared" si="14"/>
        <v>8644</v>
      </c>
      <c r="M103" s="5"/>
      <c r="N103" s="60">
        <f t="shared" si="11"/>
        <v>6.006298535519275E-3</v>
      </c>
      <c r="O103" s="9">
        <f t="shared" si="12"/>
        <v>29594.764999999999</v>
      </c>
      <c r="P103" s="117">
        <v>-3.0137430076138116E-3</v>
      </c>
      <c r="AG103" s="1" t="s">
        <v>46</v>
      </c>
      <c r="AH103" s="1">
        <v>8</v>
      </c>
      <c r="AI103" s="1" t="s">
        <v>53</v>
      </c>
      <c r="AK103" s="1" t="s">
        <v>45</v>
      </c>
      <c r="AO103" s="1">
        <v>9864</v>
      </c>
      <c r="AP103" s="1">
        <v>4.3308698514010757E-3</v>
      </c>
    </row>
    <row r="104" spans="1:42">
      <c r="A104" s="29" t="s">
        <v>66</v>
      </c>
      <c r="B104" s="123" t="s">
        <v>125</v>
      </c>
      <c r="C104" s="124">
        <v>44629.285000000003</v>
      </c>
      <c r="D104" s="124"/>
      <c r="E104" s="1">
        <f t="shared" si="8"/>
        <v>8696.5116529786574</v>
      </c>
      <c r="F104" s="1">
        <f t="shared" si="14"/>
        <v>8696.5</v>
      </c>
      <c r="G104" s="22">
        <f t="shared" ref="G104:G111" si="18">C104-(C$7+C$8*F104)</f>
        <v>3.5543653357308358E-3</v>
      </c>
      <c r="I104" s="1">
        <f t="shared" ref="I104:I111" si="19">G104</f>
        <v>3.5543653357308358E-3</v>
      </c>
      <c r="M104" s="5"/>
      <c r="N104" s="60">
        <f t="shared" si="11"/>
        <v>6.0463014989004084E-3</v>
      </c>
      <c r="O104" s="9">
        <f t="shared" si="12"/>
        <v>29610.785000000003</v>
      </c>
      <c r="P104" s="117"/>
      <c r="Q104" s="1">
        <f t="shared" ref="Q104:Q111" si="20">(N104-G104)^2</f>
        <v>6.2097458413122906E-6</v>
      </c>
      <c r="R104" s="27">
        <v>0.1</v>
      </c>
      <c r="AG104" s="1" t="s">
        <v>46</v>
      </c>
      <c r="AH104" s="1">
        <v>6</v>
      </c>
      <c r="AI104" s="1" t="s">
        <v>43</v>
      </c>
      <c r="AK104" s="1" t="s">
        <v>45</v>
      </c>
      <c r="AO104" s="1">
        <v>9864</v>
      </c>
      <c r="AP104" s="1">
        <v>5.3308698479668237E-3</v>
      </c>
    </row>
    <row r="105" spans="1:42">
      <c r="A105" s="29" t="s">
        <v>68</v>
      </c>
      <c r="B105" s="123"/>
      <c r="C105" s="124">
        <v>44637.366000000002</v>
      </c>
      <c r="D105" s="124"/>
      <c r="E105" s="1">
        <f t="shared" si="8"/>
        <v>8723.0051930811296</v>
      </c>
      <c r="F105" s="1">
        <f t="shared" si="14"/>
        <v>8723</v>
      </c>
      <c r="G105" s="22">
        <f t="shared" si="18"/>
        <v>1.5839819243410602E-3</v>
      </c>
      <c r="I105" s="1">
        <f t="shared" si="19"/>
        <v>1.5839819243410602E-3</v>
      </c>
      <c r="M105" s="5"/>
      <c r="N105" s="60">
        <f t="shared" si="11"/>
        <v>6.0664377333154856E-3</v>
      </c>
      <c r="O105" s="9">
        <f t="shared" si="12"/>
        <v>29618.866000000002</v>
      </c>
      <c r="P105" s="117"/>
      <c r="Q105" s="1">
        <f t="shared" si="20"/>
        <v>2.0092410079408571E-5</v>
      </c>
      <c r="R105" s="26">
        <v>0.1</v>
      </c>
      <c r="AG105" s="1" t="s">
        <v>46</v>
      </c>
      <c r="AH105" s="1">
        <v>15</v>
      </c>
      <c r="AI105" s="1" t="s">
        <v>67</v>
      </c>
      <c r="AK105" s="1" t="s">
        <v>45</v>
      </c>
      <c r="AO105" s="1">
        <v>9864</v>
      </c>
      <c r="AP105" s="1">
        <v>6.3308698518085293E-3</v>
      </c>
    </row>
    <row r="106" spans="1:42">
      <c r="A106" s="29" t="s">
        <v>69</v>
      </c>
      <c r="B106" s="123"/>
      <c r="C106" s="124">
        <v>44639.347999999998</v>
      </c>
      <c r="D106" s="124"/>
      <c r="E106" s="1">
        <f t="shared" si="8"/>
        <v>8729.5031755688196</v>
      </c>
      <c r="F106" s="1">
        <f t="shared" si="14"/>
        <v>8729.5</v>
      </c>
      <c r="G106" s="22">
        <f t="shared" si="18"/>
        <v>9.6860485791694373E-4</v>
      </c>
      <c r="I106" s="1">
        <f t="shared" si="19"/>
        <v>9.6860485791694373E-4</v>
      </c>
      <c r="M106" s="5"/>
      <c r="N106" s="60">
        <f t="shared" si="11"/>
        <v>6.0713710988095429E-3</v>
      </c>
      <c r="O106" s="9">
        <f t="shared" si="12"/>
        <v>29620.847999999998</v>
      </c>
      <c r="P106" s="117"/>
      <c r="Q106" s="1">
        <f t="shared" si="20"/>
        <v>2.6038223309193186E-5</v>
      </c>
      <c r="R106" s="27">
        <v>0.1</v>
      </c>
      <c r="AG106" s="1" t="s">
        <v>46</v>
      </c>
      <c r="AK106" s="1" t="s">
        <v>70</v>
      </c>
      <c r="AO106" s="1">
        <v>3.5</v>
      </c>
      <c r="AP106" s="1">
        <v>-1.6421261170762591E-3</v>
      </c>
    </row>
    <row r="107" spans="1:42">
      <c r="A107" s="29" t="s">
        <v>68</v>
      </c>
      <c r="B107" s="123" t="s">
        <v>125</v>
      </c>
      <c r="C107" s="124">
        <v>44639.347999999998</v>
      </c>
      <c r="D107" s="124"/>
      <c r="E107" s="1">
        <f t="shared" si="8"/>
        <v>8729.5031755688196</v>
      </c>
      <c r="F107" s="1">
        <f t="shared" si="14"/>
        <v>8729.5</v>
      </c>
      <c r="G107" s="22">
        <f t="shared" si="18"/>
        <v>9.6860485791694373E-4</v>
      </c>
      <c r="I107" s="1">
        <f t="shared" si="19"/>
        <v>9.6860485791694373E-4</v>
      </c>
      <c r="M107" s="5"/>
      <c r="N107" s="60">
        <f t="shared" si="11"/>
        <v>6.0713710988095429E-3</v>
      </c>
      <c r="O107" s="9">
        <f t="shared" si="12"/>
        <v>29620.847999999998</v>
      </c>
      <c r="P107" s="117"/>
      <c r="Q107" s="1">
        <f t="shared" si="20"/>
        <v>2.6038223309193186E-5</v>
      </c>
      <c r="R107" s="27">
        <v>0.1</v>
      </c>
      <c r="AE107" s="1">
        <v>1</v>
      </c>
      <c r="AH107" s="1">
        <v>15</v>
      </c>
      <c r="AI107" s="1" t="s">
        <v>67</v>
      </c>
      <c r="AK107" s="1" t="s">
        <v>45</v>
      </c>
      <c r="AO107" s="1">
        <v>9926</v>
      </c>
      <c r="AP107" s="1">
        <v>3.2303501720889471E-3</v>
      </c>
    </row>
    <row r="108" spans="1:42">
      <c r="A108" s="29" t="s">
        <v>515</v>
      </c>
      <c r="B108" s="123" t="s">
        <v>125</v>
      </c>
      <c r="C108" s="124">
        <v>44639.348100000003</v>
      </c>
      <c r="D108" s="29" t="s">
        <v>154</v>
      </c>
      <c r="E108" s="29">
        <f t="shared" si="8"/>
        <v>8729.5035034186076</v>
      </c>
      <c r="F108" s="1">
        <f t="shared" si="14"/>
        <v>8729.5</v>
      </c>
      <c r="G108" s="22">
        <f t="shared" si="18"/>
        <v>1.0686048626666889E-3</v>
      </c>
      <c r="I108" s="22">
        <f t="shared" si="19"/>
        <v>1.0686048626666889E-3</v>
      </c>
      <c r="M108" s="5">
        <f ca="1">+C$11+C$12*F108</f>
        <v>5.4201021631741703E-2</v>
      </c>
      <c r="N108" s="60">
        <f t="shared" si="11"/>
        <v>6.0713710988095429E-3</v>
      </c>
      <c r="O108" s="9">
        <f t="shared" si="12"/>
        <v>29620.848100000003</v>
      </c>
      <c r="Q108" s="1">
        <f t="shared" si="20"/>
        <v>2.502767001349094E-5</v>
      </c>
      <c r="R108" s="27">
        <v>0.1</v>
      </c>
    </row>
    <row r="109" spans="1:42">
      <c r="A109" s="29" t="s">
        <v>68</v>
      </c>
      <c r="B109" s="123" t="s">
        <v>125</v>
      </c>
      <c r="C109" s="124">
        <v>44640.266000000003</v>
      </c>
      <c r="D109" s="124"/>
      <c r="E109" s="1">
        <f t="shared" si="8"/>
        <v>8732.5128364788816</v>
      </c>
      <c r="F109" s="1">
        <f t="shared" si="14"/>
        <v>8732.5</v>
      </c>
      <c r="G109" s="22">
        <f t="shared" si="18"/>
        <v>3.91535391099751E-3</v>
      </c>
      <c r="I109" s="1">
        <f t="shared" si="19"/>
        <v>3.91535391099751E-3</v>
      </c>
      <c r="M109" s="5"/>
      <c r="N109" s="60">
        <f t="shared" si="11"/>
        <v>6.0736472779427033E-3</v>
      </c>
      <c r="O109" s="9">
        <f t="shared" si="12"/>
        <v>29621.766000000003</v>
      </c>
      <c r="P109" s="117"/>
      <c r="Q109" s="1">
        <f t="shared" si="20"/>
        <v>4.6582302577996191E-6</v>
      </c>
      <c r="R109" s="27">
        <v>0.1</v>
      </c>
      <c r="AG109" s="1" t="s">
        <v>46</v>
      </c>
      <c r="AH109" s="1">
        <v>14</v>
      </c>
      <c r="AI109" s="1" t="s">
        <v>67</v>
      </c>
      <c r="AK109" s="1" t="s">
        <v>45</v>
      </c>
      <c r="AO109" s="1">
        <v>10113</v>
      </c>
      <c r="AP109" s="1">
        <v>1.0911040830251295E-2</v>
      </c>
    </row>
    <row r="110" spans="1:42">
      <c r="A110" s="29" t="s">
        <v>68</v>
      </c>
      <c r="B110" s="123"/>
      <c r="C110" s="124">
        <v>44644.377999999997</v>
      </c>
      <c r="D110" s="124"/>
      <c r="E110" s="1">
        <f t="shared" si="8"/>
        <v>8745.9940191173209</v>
      </c>
      <c r="F110" s="1">
        <f t="shared" si="14"/>
        <v>8746</v>
      </c>
      <c r="G110" s="22">
        <f t="shared" si="18"/>
        <v>-1.8242753794766031E-3</v>
      </c>
      <c r="I110" s="1">
        <f t="shared" si="19"/>
        <v>-1.8242753794766031E-3</v>
      </c>
      <c r="M110" s="5"/>
      <c r="N110" s="60">
        <f t="shared" si="11"/>
        <v>6.0838841535210911E-3</v>
      </c>
      <c r="O110" s="9">
        <f t="shared" si="12"/>
        <v>29625.877999999997</v>
      </c>
      <c r="P110" s="117"/>
      <c r="Q110" s="1">
        <f t="shared" si="20"/>
        <v>6.2538987199342309E-5</v>
      </c>
      <c r="R110" s="27">
        <v>0.1</v>
      </c>
      <c r="AG110" s="1" t="s">
        <v>46</v>
      </c>
      <c r="AH110" s="1">
        <v>6</v>
      </c>
      <c r="AI110" s="1" t="s">
        <v>43</v>
      </c>
      <c r="AK110" s="1" t="s">
        <v>45</v>
      </c>
      <c r="AO110" s="1">
        <v>10245</v>
      </c>
      <c r="AP110" s="1">
        <v>2.5679989412310533E-3</v>
      </c>
    </row>
    <row r="111" spans="1:42">
      <c r="A111" s="29" t="s">
        <v>68</v>
      </c>
      <c r="B111" s="123" t="s">
        <v>125</v>
      </c>
      <c r="C111" s="124">
        <v>44650.33</v>
      </c>
      <c r="D111" s="124"/>
      <c r="E111" s="1">
        <f t="shared" si="8"/>
        <v>8765.5076375667795</v>
      </c>
      <c r="F111" s="1">
        <f t="shared" si="14"/>
        <v>8765.5</v>
      </c>
      <c r="G111" s="22">
        <f t="shared" si="18"/>
        <v>2.3295934370253235E-3</v>
      </c>
      <c r="I111" s="1">
        <f t="shared" si="19"/>
        <v>2.3295934370253235E-3</v>
      </c>
      <c r="M111" s="5"/>
      <c r="N111" s="60">
        <f t="shared" si="11"/>
        <v>6.0986536189630517E-3</v>
      </c>
      <c r="O111" s="9">
        <f t="shared" si="12"/>
        <v>29631.83</v>
      </c>
      <c r="P111" s="117"/>
      <c r="Q111" s="1">
        <f t="shared" si="20"/>
        <v>1.4205814655068461E-5</v>
      </c>
      <c r="R111" s="27">
        <v>0.1</v>
      </c>
      <c r="AG111" s="1" t="s">
        <v>46</v>
      </c>
      <c r="AH111" s="1">
        <v>11</v>
      </c>
      <c r="AI111" s="1" t="s">
        <v>43</v>
      </c>
      <c r="AK111" s="1" t="s">
        <v>45</v>
      </c>
      <c r="AO111" s="1">
        <v>10487.5</v>
      </c>
      <c r="AP111" s="1">
        <v>2.7635469959932379E-3</v>
      </c>
    </row>
    <row r="112" spans="1:42">
      <c r="A112" s="29" t="s">
        <v>68</v>
      </c>
      <c r="B112" s="123" t="s">
        <v>125</v>
      </c>
      <c r="C112" s="124">
        <v>44661.305</v>
      </c>
      <c r="D112" s="124"/>
      <c r="E112" s="1">
        <f t="shared" si="8"/>
        <v>8801.4891500806589</v>
      </c>
      <c r="F112" s="1">
        <f t="shared" si="14"/>
        <v>8801.5</v>
      </c>
      <c r="M112" s="5"/>
      <c r="N112" s="60">
        <f t="shared" si="11"/>
        <v>6.1258671294196999E-3</v>
      </c>
      <c r="O112" s="9">
        <f t="shared" si="12"/>
        <v>29642.805</v>
      </c>
      <c r="P112" s="117">
        <v>-3.3094179889303632E-3</v>
      </c>
      <c r="AG112" s="1" t="s">
        <v>46</v>
      </c>
      <c r="AH112" s="1">
        <v>11</v>
      </c>
      <c r="AI112" s="1" t="s">
        <v>43</v>
      </c>
      <c r="AK112" s="1" t="s">
        <v>45</v>
      </c>
      <c r="AO112" s="1">
        <v>10592.5</v>
      </c>
      <c r="AP112" s="1">
        <v>1.2899763671157416E-2</v>
      </c>
    </row>
    <row r="113" spans="1:42">
      <c r="A113" s="29" t="s">
        <v>68</v>
      </c>
      <c r="B113" s="123"/>
      <c r="C113" s="124">
        <v>44663.292999999998</v>
      </c>
      <c r="D113" s="124"/>
      <c r="E113" s="1">
        <f t="shared" si="8"/>
        <v>8808.0068035546919</v>
      </c>
      <c r="F113" s="1">
        <f t="shared" si="14"/>
        <v>8808</v>
      </c>
      <c r="G113" s="22">
        <f>C113-(C$7+C$8*F113)</f>
        <v>2.0752049458678812E-3</v>
      </c>
      <c r="I113" s="1">
        <f>G113</f>
        <v>2.0752049458678812E-3</v>
      </c>
      <c r="M113" s="5"/>
      <c r="N113" s="60">
        <f t="shared" si="11"/>
        <v>6.1307733250080317E-3</v>
      </c>
      <c r="O113" s="9">
        <f t="shared" si="12"/>
        <v>29644.792999999998</v>
      </c>
      <c r="P113" s="117"/>
      <c r="Q113" s="1">
        <f>(N113-G113)^2</f>
        <v>1.6447634877881468E-5</v>
      </c>
      <c r="R113" s="27">
        <v>0.1</v>
      </c>
      <c r="AG113" s="1" t="s">
        <v>46</v>
      </c>
      <c r="AH113" s="1">
        <v>6</v>
      </c>
      <c r="AI113" s="1" t="s">
        <v>43</v>
      </c>
      <c r="AK113" s="1" t="s">
        <v>45</v>
      </c>
      <c r="AO113" s="1">
        <v>10595.5</v>
      </c>
      <c r="AP113" s="1">
        <v>6.8465127187664621E-3</v>
      </c>
    </row>
    <row r="114" spans="1:42">
      <c r="A114" s="29" t="s">
        <v>68</v>
      </c>
      <c r="B114" s="123"/>
      <c r="C114" s="124">
        <v>44670.294999999998</v>
      </c>
      <c r="D114" s="124"/>
      <c r="E114" s="1">
        <f t="shared" si="8"/>
        <v>8830.9628446136667</v>
      </c>
      <c r="F114" s="1">
        <f t="shared" si="14"/>
        <v>8831</v>
      </c>
      <c r="M114" s="5"/>
      <c r="N114" s="60">
        <f t="shared" si="11"/>
        <v>6.1481156449378991E-3</v>
      </c>
      <c r="O114" s="9">
        <f t="shared" si="12"/>
        <v>29651.794999999998</v>
      </c>
      <c r="P114" s="117">
        <v>-1.1333052352711093E-2</v>
      </c>
      <c r="AG114" s="1" t="s">
        <v>46</v>
      </c>
      <c r="AH114" s="1">
        <v>8</v>
      </c>
      <c r="AI114" s="1" t="s">
        <v>67</v>
      </c>
      <c r="AK114" s="1" t="s">
        <v>45</v>
      </c>
      <c r="AO114" s="1">
        <v>10595.5</v>
      </c>
      <c r="AP114" s="1">
        <v>1.1846512716147117E-2</v>
      </c>
    </row>
    <row r="115" spans="1:42">
      <c r="A115" s="29" t="s">
        <v>68</v>
      </c>
      <c r="B115" s="123"/>
      <c r="C115" s="124">
        <v>44673.360999999997</v>
      </c>
      <c r="D115" s="124"/>
      <c r="E115" s="1">
        <f t="shared" si="8"/>
        <v>8841.0147186334871</v>
      </c>
      <c r="F115" s="1">
        <f t="shared" si="14"/>
        <v>8841</v>
      </c>
      <c r="G115" s="22">
        <f>C115-(C$7+C$8*F115)</f>
        <v>4.489444472710602E-3</v>
      </c>
      <c r="I115" s="1">
        <f>G115</f>
        <v>4.489444472710602E-3</v>
      </c>
      <c r="M115" s="5"/>
      <c r="N115" s="60">
        <f t="shared" si="11"/>
        <v>6.1556469980810647E-3</v>
      </c>
      <c r="O115" s="9">
        <f t="shared" si="12"/>
        <v>29654.860999999997</v>
      </c>
      <c r="P115" s="117"/>
      <c r="Q115" s="1">
        <f>(N115-G115)^2</f>
        <v>2.7762308555509073E-6</v>
      </c>
      <c r="R115" s="27">
        <v>0.1</v>
      </c>
      <c r="AG115" s="1" t="s">
        <v>46</v>
      </c>
      <c r="AH115" s="1">
        <v>17</v>
      </c>
      <c r="AI115" s="1" t="s">
        <v>67</v>
      </c>
      <c r="AK115" s="1" t="s">
        <v>45</v>
      </c>
      <c r="AO115" s="1">
        <v>10755.5</v>
      </c>
      <c r="AP115" s="1">
        <v>9.0064619507757016E-3</v>
      </c>
    </row>
    <row r="116" spans="1:42">
      <c r="A116" s="29" t="s">
        <v>71</v>
      </c>
      <c r="B116" s="123" t="s">
        <v>125</v>
      </c>
      <c r="C116" s="124">
        <v>44755.561000000002</v>
      </c>
      <c r="D116" s="124"/>
      <c r="E116" s="1">
        <f t="shared" si="8"/>
        <v>9110.5072314937588</v>
      </c>
      <c r="F116" s="1">
        <f t="shared" si="14"/>
        <v>9110.5</v>
      </c>
      <c r="G116" s="22">
        <f>C116-(C$7+C$8*F116)</f>
        <v>2.2057339592720382E-3</v>
      </c>
      <c r="I116" s="1">
        <f>G116</f>
        <v>2.2057339592720382E-3</v>
      </c>
      <c r="M116" s="5"/>
      <c r="N116" s="60">
        <f t="shared" si="11"/>
        <v>6.356611497438977E-3</v>
      </c>
      <c r="O116" s="9">
        <f t="shared" si="12"/>
        <v>29737.061000000002</v>
      </c>
      <c r="P116" s="117"/>
      <c r="Q116" s="1">
        <f>(N116-G116)^2</f>
        <v>1.7229784336858825E-5</v>
      </c>
      <c r="R116" s="27">
        <v>0.1</v>
      </c>
      <c r="AG116" s="1" t="s">
        <v>46</v>
      </c>
      <c r="AH116" s="1">
        <v>6</v>
      </c>
      <c r="AI116" s="1" t="s">
        <v>43</v>
      </c>
      <c r="AK116" s="1" t="s">
        <v>45</v>
      </c>
      <c r="AO116" s="1">
        <v>10758.5</v>
      </c>
      <c r="AP116" s="1">
        <v>1.3953210996987764E-2</v>
      </c>
    </row>
    <row r="117" spans="1:42">
      <c r="A117" s="29" t="s">
        <v>72</v>
      </c>
      <c r="B117" s="123" t="s">
        <v>125</v>
      </c>
      <c r="C117" s="124">
        <v>44770.516000000003</v>
      </c>
      <c r="D117" s="124"/>
      <c r="E117" s="1">
        <f t="shared" si="8"/>
        <v>9159.5371649466251</v>
      </c>
      <c r="F117" s="1">
        <f t="shared" si="14"/>
        <v>9159.5</v>
      </c>
      <c r="G117" s="22">
        <f>C117-(C$7+C$8*F117)</f>
        <v>1.1335968411003705E-2</v>
      </c>
      <c r="I117" s="1">
        <f>G117</f>
        <v>1.1335968411003705E-2</v>
      </c>
      <c r="M117" s="5"/>
      <c r="N117" s="60">
        <f t="shared" si="11"/>
        <v>6.3927349881270114E-3</v>
      </c>
      <c r="O117" s="9">
        <f t="shared" si="12"/>
        <v>29752.016000000003</v>
      </c>
      <c r="P117" s="117"/>
      <c r="Q117" s="1">
        <f>(N117-G117)^2</f>
        <v>2.4435556673045234E-5</v>
      </c>
      <c r="R117" s="27">
        <v>0.1</v>
      </c>
      <c r="AG117" s="1" t="s">
        <v>46</v>
      </c>
      <c r="AH117" s="1">
        <v>6</v>
      </c>
      <c r="AI117" s="1" t="s">
        <v>43</v>
      </c>
      <c r="AK117" s="1" t="s">
        <v>45</v>
      </c>
      <c r="AO117" s="1">
        <v>11004.5</v>
      </c>
      <c r="AP117" s="1">
        <v>1.2586632932652719E-2</v>
      </c>
    </row>
    <row r="118" spans="1:42">
      <c r="A118" s="29" t="s">
        <v>73</v>
      </c>
      <c r="B118" s="123"/>
      <c r="C118" s="124">
        <v>44808.500999999997</v>
      </c>
      <c r="D118" s="124"/>
      <c r="E118" s="1">
        <f t="shared" si="8"/>
        <v>9284.0709009684633</v>
      </c>
      <c r="F118" s="1">
        <f t="shared" ref="F118:F149" si="21">ROUND(2*E118,0)/2</f>
        <v>9284</v>
      </c>
      <c r="M118" s="5"/>
      <c r="N118" s="60">
        <f t="shared" si="11"/>
        <v>6.4839430422632127E-3</v>
      </c>
      <c r="O118" s="9">
        <f t="shared" si="12"/>
        <v>29790.000999999997</v>
      </c>
      <c r="P118" s="117">
        <v>2.1626053894578945E-2</v>
      </c>
      <c r="AE118" s="1">
        <v>0</v>
      </c>
      <c r="AH118" s="1">
        <v>23</v>
      </c>
      <c r="AI118" s="1" t="s">
        <v>67</v>
      </c>
      <c r="AK118" s="1" t="s">
        <v>45</v>
      </c>
      <c r="AO118" s="1">
        <v>11005</v>
      </c>
      <c r="AP118" s="1">
        <v>1.4077757768973242E-2</v>
      </c>
    </row>
    <row r="119" spans="1:42">
      <c r="A119" s="29" t="s">
        <v>73</v>
      </c>
      <c r="B119" s="123"/>
      <c r="C119" s="124">
        <v>44811.527999999998</v>
      </c>
      <c r="D119" s="124"/>
      <c r="E119" s="1">
        <f t="shared" si="8"/>
        <v>9293.9949135770821</v>
      </c>
      <c r="F119" s="1">
        <f t="shared" si="21"/>
        <v>9294</v>
      </c>
      <c r="G119" s="22">
        <f t="shared" ref="G119:G125" si="22">C119-(C$7+C$8*F119)</f>
        <v>-1.5514492770307697E-3</v>
      </c>
      <c r="I119" s="1">
        <f t="shared" ref="I119:I125" si="23">G119</f>
        <v>-1.5514492770307697E-3</v>
      </c>
      <c r="M119" s="5"/>
      <c r="N119" s="60">
        <f t="shared" si="11"/>
        <v>6.4912331809567139E-3</v>
      </c>
      <c r="O119" s="9">
        <f t="shared" si="12"/>
        <v>29793.027999999998</v>
      </c>
      <c r="P119" s="117"/>
      <c r="Q119" s="1">
        <f t="shared" ref="Q119:Q125" si="24">(N119-G119)^2</f>
        <v>6.4684741120019595E-5</v>
      </c>
      <c r="R119" s="27">
        <v>0.1</v>
      </c>
      <c r="AE119" s="1">
        <v>0</v>
      </c>
      <c r="AH119" s="1">
        <v>7</v>
      </c>
      <c r="AI119" s="1" t="s">
        <v>67</v>
      </c>
      <c r="AK119" s="1" t="s">
        <v>45</v>
      </c>
      <c r="AO119" s="1">
        <v>11644.5</v>
      </c>
      <c r="AP119" s="1">
        <v>4.2264298463123851E-3</v>
      </c>
    </row>
    <row r="120" spans="1:42">
      <c r="A120" s="29" t="s">
        <v>73</v>
      </c>
      <c r="B120" s="123"/>
      <c r="C120" s="124">
        <v>44811.529000000002</v>
      </c>
      <c r="D120" s="124"/>
      <c r="E120" s="1">
        <f t="shared" si="8"/>
        <v>9293.9981920748178</v>
      </c>
      <c r="F120" s="1">
        <f t="shared" si="21"/>
        <v>9294</v>
      </c>
      <c r="G120" s="22">
        <f t="shared" si="22"/>
        <v>-5.5144927318906412E-4</v>
      </c>
      <c r="I120" s="1">
        <f t="shared" si="23"/>
        <v>-5.5144927318906412E-4</v>
      </c>
      <c r="M120" s="5"/>
      <c r="N120" s="60">
        <f t="shared" si="11"/>
        <v>6.4912331809567139E-3</v>
      </c>
      <c r="O120" s="9">
        <f t="shared" si="12"/>
        <v>29793.029000000002</v>
      </c>
      <c r="P120" s="117"/>
      <c r="Q120" s="1">
        <f t="shared" si="24"/>
        <v>4.95993761499328E-5</v>
      </c>
      <c r="R120" s="27">
        <v>0.1</v>
      </c>
      <c r="AE120" s="1">
        <v>0</v>
      </c>
      <c r="AH120" s="1">
        <v>7</v>
      </c>
      <c r="AI120" s="1" t="s">
        <v>43</v>
      </c>
      <c r="AK120" s="1" t="s">
        <v>45</v>
      </c>
      <c r="AO120" s="1">
        <v>11707</v>
      </c>
      <c r="AP120" s="1">
        <v>9.6170350079773925E-3</v>
      </c>
    </row>
    <row r="121" spans="1:42">
      <c r="A121" s="29" t="s">
        <v>73</v>
      </c>
      <c r="B121" s="123"/>
      <c r="C121" s="124">
        <v>44811.533000000003</v>
      </c>
      <c r="D121" s="124"/>
      <c r="E121" s="1">
        <f t="shared" si="8"/>
        <v>9294.011306065715</v>
      </c>
      <c r="F121" s="1">
        <f t="shared" si="21"/>
        <v>9294</v>
      </c>
      <c r="G121" s="22">
        <f t="shared" si="22"/>
        <v>3.4485507276258431E-3</v>
      </c>
      <c r="I121" s="1">
        <f t="shared" si="23"/>
        <v>3.4485507276258431E-3</v>
      </c>
      <c r="M121" s="5"/>
      <c r="N121" s="60">
        <f t="shared" si="11"/>
        <v>6.4912331809567139E-3</v>
      </c>
      <c r="O121" s="9">
        <f t="shared" si="12"/>
        <v>29793.033000000003</v>
      </c>
      <c r="P121" s="117"/>
      <c r="Q121" s="1">
        <f t="shared" si="24"/>
        <v>9.2579165118075665E-6</v>
      </c>
      <c r="R121" s="27">
        <v>0.1</v>
      </c>
      <c r="AE121" s="1">
        <v>0</v>
      </c>
      <c r="AH121" s="1">
        <v>7</v>
      </c>
      <c r="AI121" s="1" t="s">
        <v>74</v>
      </c>
      <c r="AK121" s="1" t="s">
        <v>45</v>
      </c>
      <c r="AO121" s="1">
        <v>11707</v>
      </c>
      <c r="AP121" s="1">
        <v>1.1617035008384846E-2</v>
      </c>
    </row>
    <row r="122" spans="1:42">
      <c r="A122" s="29" t="s">
        <v>73</v>
      </c>
      <c r="B122" s="123"/>
      <c r="C122" s="124">
        <v>44846.614999999998</v>
      </c>
      <c r="D122" s="124"/>
      <c r="E122" s="1">
        <f t="shared" si="8"/>
        <v>9409.0275631966415</v>
      </c>
      <c r="F122" s="1">
        <f t="shared" si="21"/>
        <v>9409</v>
      </c>
      <c r="G122" s="22">
        <f t="shared" si="22"/>
        <v>8.4072642275714315E-3</v>
      </c>
      <c r="I122" s="1">
        <f t="shared" si="23"/>
        <v>8.4072642275714315E-3</v>
      </c>
      <c r="M122" s="5"/>
      <c r="N122" s="60">
        <f t="shared" si="11"/>
        <v>6.5746870543299798E-3</v>
      </c>
      <c r="O122" s="9">
        <f t="shared" si="12"/>
        <v>29828.114999999998</v>
      </c>
      <c r="P122" s="117"/>
      <c r="Q122" s="1">
        <f t="shared" si="24"/>
        <v>3.3583390958856298E-6</v>
      </c>
      <c r="R122" s="27">
        <v>0.1</v>
      </c>
      <c r="AE122" s="1">
        <v>0</v>
      </c>
      <c r="AH122" s="1">
        <v>7</v>
      </c>
      <c r="AI122" s="1" t="s">
        <v>43</v>
      </c>
      <c r="AK122" s="1" t="s">
        <v>45</v>
      </c>
      <c r="AO122" s="1">
        <v>11710.5</v>
      </c>
      <c r="AP122" s="1">
        <v>7.054908899590373E-3</v>
      </c>
    </row>
    <row r="123" spans="1:42">
      <c r="A123" s="29" t="s">
        <v>75</v>
      </c>
      <c r="B123" s="123"/>
      <c r="C123" s="124">
        <v>44885.356</v>
      </c>
      <c r="D123" s="124"/>
      <c r="E123" s="1">
        <f t="shared" si="8"/>
        <v>9536.0398434973667</v>
      </c>
      <c r="F123" s="1">
        <f t="shared" si="21"/>
        <v>9536</v>
      </c>
      <c r="G123" s="22">
        <f t="shared" si="22"/>
        <v>1.2152973933552857E-2</v>
      </c>
      <c r="I123" s="1">
        <f t="shared" si="23"/>
        <v>1.2152973933552857E-2</v>
      </c>
      <c r="M123" s="5"/>
      <c r="N123" s="60">
        <f t="shared" si="11"/>
        <v>6.6660308925272204E-3</v>
      </c>
      <c r="O123" s="9">
        <f t="shared" si="12"/>
        <v>29866.856</v>
      </c>
      <c r="P123" s="117"/>
      <c r="Q123" s="1">
        <f t="shared" si="24"/>
        <v>3.0106543935459665E-5</v>
      </c>
      <c r="R123" s="27">
        <v>0.1</v>
      </c>
      <c r="AG123" s="1" t="s">
        <v>46</v>
      </c>
      <c r="AH123" s="1">
        <v>6</v>
      </c>
      <c r="AI123" s="1" t="s">
        <v>43</v>
      </c>
      <c r="AK123" s="1" t="s">
        <v>45</v>
      </c>
      <c r="AO123" s="1">
        <v>11864</v>
      </c>
      <c r="AP123" s="1">
        <v>1.7830235185101628E-2</v>
      </c>
    </row>
    <row r="124" spans="1:42">
      <c r="A124" s="29" t="s">
        <v>75</v>
      </c>
      <c r="B124" s="123"/>
      <c r="C124" s="124">
        <v>44889.315999999999</v>
      </c>
      <c r="D124" s="124"/>
      <c r="E124" s="1">
        <f t="shared" si="8"/>
        <v>9549.0226944818733</v>
      </c>
      <c r="F124" s="1">
        <f t="shared" si="21"/>
        <v>9549</v>
      </c>
      <c r="G124" s="22">
        <f t="shared" si="22"/>
        <v>6.9222198071656749E-3</v>
      </c>
      <c r="I124" s="1">
        <f t="shared" si="23"/>
        <v>6.9222198071656749E-3</v>
      </c>
      <c r="M124" s="5"/>
      <c r="N124" s="60">
        <f t="shared" si="11"/>
        <v>6.6753325933102542E-3</v>
      </c>
      <c r="O124" s="9">
        <f t="shared" si="12"/>
        <v>29870.815999999999</v>
      </c>
      <c r="P124" s="117"/>
      <c r="Q124" s="1">
        <f t="shared" si="24"/>
        <v>6.0953296365292228E-8</v>
      </c>
      <c r="R124" s="27">
        <v>0.1</v>
      </c>
      <c r="AG124" s="1" t="s">
        <v>46</v>
      </c>
      <c r="AH124" s="1">
        <v>7</v>
      </c>
      <c r="AI124" s="1" t="s">
        <v>43</v>
      </c>
      <c r="AK124" s="1" t="s">
        <v>45</v>
      </c>
      <c r="AO124" s="1">
        <v>11880</v>
      </c>
      <c r="AP124" s="1">
        <v>6.5462301063234918E-3</v>
      </c>
    </row>
    <row r="125" spans="1:42">
      <c r="A125" s="29" t="s">
        <v>76</v>
      </c>
      <c r="B125" s="123" t="s">
        <v>125</v>
      </c>
      <c r="C125" s="124">
        <v>44973.345000000001</v>
      </c>
      <c r="D125" s="124"/>
      <c r="E125" s="1">
        <f t="shared" si="8"/>
        <v>9824.5115796781647</v>
      </c>
      <c r="F125" s="1">
        <f t="shared" si="21"/>
        <v>9824.5</v>
      </c>
      <c r="G125" s="22">
        <f t="shared" si="22"/>
        <v>3.5320073802722618E-3</v>
      </c>
      <c r="I125" s="1">
        <f t="shared" si="23"/>
        <v>3.5320073802722618E-3</v>
      </c>
      <c r="M125" s="5"/>
      <c r="N125" s="60">
        <f t="shared" si="11"/>
        <v>6.8703409673964797E-3</v>
      </c>
      <c r="O125" s="9">
        <f t="shared" si="12"/>
        <v>29954.845000000001</v>
      </c>
      <c r="P125" s="117"/>
      <c r="Q125" s="1">
        <f t="shared" si="24"/>
        <v>1.1144471138921649E-5</v>
      </c>
      <c r="R125" s="27">
        <v>0.1</v>
      </c>
      <c r="AG125" s="1" t="s">
        <v>46</v>
      </c>
      <c r="AK125" s="1" t="s">
        <v>70</v>
      </c>
      <c r="AO125" s="1">
        <v>4</v>
      </c>
      <c r="AP125" s="1">
        <v>4.9489987286506221E-3</v>
      </c>
    </row>
    <row r="126" spans="1:42">
      <c r="A126" s="29" t="s">
        <v>77</v>
      </c>
      <c r="B126" s="123" t="s">
        <v>125</v>
      </c>
      <c r="C126" s="124">
        <v>44974.345000000001</v>
      </c>
      <c r="D126" s="124"/>
      <c r="E126" s="1">
        <f t="shared" si="8"/>
        <v>9827.7900774015252</v>
      </c>
      <c r="F126" s="1">
        <f t="shared" si="21"/>
        <v>9828</v>
      </c>
      <c r="M126" s="5"/>
      <c r="N126" s="60">
        <f t="shared" si="11"/>
        <v>6.8727923893120981E-3</v>
      </c>
      <c r="O126" s="9">
        <f t="shared" si="12"/>
        <v>29955.845000000001</v>
      </c>
      <c r="P126" s="117">
        <v>-6.4030118730443064E-2</v>
      </c>
      <c r="AE126" s="1">
        <v>0</v>
      </c>
      <c r="AH126" s="1">
        <v>8</v>
      </c>
      <c r="AI126" s="1" t="s">
        <v>43</v>
      </c>
      <c r="AK126" s="1" t="s">
        <v>45</v>
      </c>
      <c r="AO126" s="1">
        <v>11880.5</v>
      </c>
      <c r="AP126" s="1">
        <v>1.1037354946893174E-2</v>
      </c>
    </row>
    <row r="127" spans="1:42">
      <c r="A127" s="29" t="s">
        <v>77</v>
      </c>
      <c r="B127" s="123" t="s">
        <v>125</v>
      </c>
      <c r="C127" s="124">
        <v>44984.322</v>
      </c>
      <c r="D127" s="124"/>
      <c r="E127" s="1">
        <f t="shared" si="8"/>
        <v>9860.4996491874936</v>
      </c>
      <c r="F127" s="1">
        <f t="shared" si="21"/>
        <v>9860.5</v>
      </c>
      <c r="G127" s="22">
        <f t="shared" ref="G127:G140" si="25">C127-(C$7+C$8*F127)</f>
        <v>-1.0700404527597129E-4</v>
      </c>
      <c r="I127" s="1">
        <f t="shared" ref="I127:I140" si="26">G127</f>
        <v>-1.0700404527597129E-4</v>
      </c>
      <c r="M127" s="5"/>
      <c r="N127" s="60">
        <f t="shared" si="11"/>
        <v>6.8955244426038859E-3</v>
      </c>
      <c r="O127" s="9">
        <f t="shared" si="12"/>
        <v>29965.822</v>
      </c>
      <c r="P127" s="117"/>
      <c r="Q127" s="1">
        <f t="shared" ref="Q127:Q140" si="27">(N127-G127)^2</f>
        <v>4.9035405223568961E-5</v>
      </c>
      <c r="R127" s="27">
        <v>0.1</v>
      </c>
      <c r="AG127" s="1" t="s">
        <v>46</v>
      </c>
      <c r="AH127" s="1">
        <v>7</v>
      </c>
      <c r="AI127" s="1" t="s">
        <v>43</v>
      </c>
      <c r="AK127" s="1" t="s">
        <v>45</v>
      </c>
      <c r="AO127" s="1">
        <v>12112.5</v>
      </c>
      <c r="AP127" s="1">
        <v>4.9192813312401995E-3</v>
      </c>
    </row>
    <row r="128" spans="1:42">
      <c r="A128" s="29" t="s">
        <v>77</v>
      </c>
      <c r="B128" s="123"/>
      <c r="C128" s="124">
        <v>44985.392999999996</v>
      </c>
      <c r="D128" s="124"/>
      <c r="E128" s="1">
        <f t="shared" si="8"/>
        <v>9864.0109202492004</v>
      </c>
      <c r="F128" s="1">
        <f t="shared" si="21"/>
        <v>9864</v>
      </c>
      <c r="G128" s="22">
        <f t="shared" si="25"/>
        <v>3.3308698475593701E-3</v>
      </c>
      <c r="I128" s="1">
        <f t="shared" si="26"/>
        <v>3.3308698475593701E-3</v>
      </c>
      <c r="M128" s="5"/>
      <c r="N128" s="60">
        <f t="shared" si="11"/>
        <v>6.8979691552434209E-3</v>
      </c>
      <c r="O128" s="9">
        <f t="shared" si="12"/>
        <v>29966.892999999996</v>
      </c>
      <c r="P128" s="117"/>
      <c r="Q128" s="1">
        <f t="shared" si="27"/>
        <v>1.2724197470880035E-5</v>
      </c>
      <c r="R128" s="27">
        <v>0.1</v>
      </c>
      <c r="AG128" s="1" t="s">
        <v>46</v>
      </c>
      <c r="AH128" s="1">
        <v>6</v>
      </c>
      <c r="AI128" s="1" t="s">
        <v>78</v>
      </c>
      <c r="AK128" s="1" t="s">
        <v>45</v>
      </c>
      <c r="AO128" s="1">
        <v>12342</v>
      </c>
      <c r="AP128" s="1">
        <v>1.1345583501679357E-2</v>
      </c>
    </row>
    <row r="129" spans="1:42">
      <c r="A129" s="29" t="s">
        <v>77</v>
      </c>
      <c r="B129" s="123"/>
      <c r="C129" s="124">
        <v>44985.394</v>
      </c>
      <c r="D129" s="124"/>
      <c r="E129" s="1">
        <f t="shared" si="8"/>
        <v>9864.014198746936</v>
      </c>
      <c r="F129" s="1">
        <f t="shared" si="21"/>
        <v>9864</v>
      </c>
      <c r="G129" s="22">
        <f t="shared" si="25"/>
        <v>4.3308698514010757E-3</v>
      </c>
      <c r="I129" s="1">
        <f t="shared" si="26"/>
        <v>4.3308698514010757E-3</v>
      </c>
      <c r="M129" s="5"/>
      <c r="N129" s="60">
        <f t="shared" si="11"/>
        <v>6.8979691552434209E-3</v>
      </c>
      <c r="O129" s="9">
        <f t="shared" si="12"/>
        <v>29966.894</v>
      </c>
      <c r="P129" s="117"/>
      <c r="Q129" s="1">
        <f t="shared" si="27"/>
        <v>6.589998835787853E-6</v>
      </c>
      <c r="R129" s="27">
        <v>0.1</v>
      </c>
      <c r="AG129" s="1" t="s">
        <v>46</v>
      </c>
      <c r="AH129" s="1">
        <v>6</v>
      </c>
      <c r="AI129" s="1" t="s">
        <v>79</v>
      </c>
      <c r="AK129" s="1" t="s">
        <v>45</v>
      </c>
      <c r="AO129" s="1">
        <v>12457</v>
      </c>
      <c r="AP129" s="1">
        <v>6.304297006863635E-3</v>
      </c>
    </row>
    <row r="130" spans="1:42">
      <c r="A130" s="29" t="s">
        <v>77</v>
      </c>
      <c r="B130" s="123"/>
      <c r="C130" s="124">
        <v>44985.394999999997</v>
      </c>
      <c r="D130" s="124"/>
      <c r="E130" s="1">
        <f t="shared" si="8"/>
        <v>9864.017477244648</v>
      </c>
      <c r="F130" s="1">
        <f t="shared" si="21"/>
        <v>9864</v>
      </c>
      <c r="G130" s="22">
        <f t="shared" si="25"/>
        <v>5.3308698479668237E-3</v>
      </c>
      <c r="I130" s="1">
        <f t="shared" si="26"/>
        <v>5.3308698479668237E-3</v>
      </c>
      <c r="M130" s="5"/>
      <c r="N130" s="60">
        <f t="shared" si="11"/>
        <v>6.8979691552434209E-3</v>
      </c>
      <c r="O130" s="9">
        <f t="shared" si="12"/>
        <v>29966.894999999997</v>
      </c>
      <c r="P130" s="117"/>
      <c r="Q130" s="1">
        <f t="shared" si="27"/>
        <v>2.4558002388667905E-6</v>
      </c>
      <c r="R130" s="27">
        <v>0.1</v>
      </c>
      <c r="AG130" s="1" t="s">
        <v>46</v>
      </c>
      <c r="AH130" s="1">
        <v>6</v>
      </c>
      <c r="AI130" s="1" t="s">
        <v>80</v>
      </c>
      <c r="AK130" s="1" t="s">
        <v>45</v>
      </c>
      <c r="AO130" s="1">
        <v>12851</v>
      </c>
      <c r="AP130" s="1">
        <v>9.3106719796196558E-3</v>
      </c>
    </row>
    <row r="131" spans="1:42">
      <c r="A131" s="29" t="s">
        <v>77</v>
      </c>
      <c r="B131" s="123"/>
      <c r="C131" s="124">
        <v>44985.396000000001</v>
      </c>
      <c r="D131" s="124"/>
      <c r="E131" s="1">
        <f t="shared" si="8"/>
        <v>9864.0207557423837</v>
      </c>
      <c r="F131" s="1">
        <f t="shared" si="21"/>
        <v>9864</v>
      </c>
      <c r="G131" s="22">
        <f t="shared" si="25"/>
        <v>6.3308698518085293E-3</v>
      </c>
      <c r="I131" s="1">
        <f t="shared" si="26"/>
        <v>6.3308698518085293E-3</v>
      </c>
      <c r="M131" s="5"/>
      <c r="N131" s="60">
        <f t="shared" si="11"/>
        <v>6.8979691552434209E-3</v>
      </c>
      <c r="O131" s="9">
        <f t="shared" si="12"/>
        <v>29966.896000000001</v>
      </c>
      <c r="P131" s="117"/>
      <c r="Q131" s="1">
        <f t="shared" si="27"/>
        <v>3.2160161995633918E-7</v>
      </c>
      <c r="R131" s="27">
        <v>0.1</v>
      </c>
      <c r="AG131" s="1" t="s">
        <v>46</v>
      </c>
      <c r="AH131" s="1">
        <v>6</v>
      </c>
      <c r="AI131" s="1" t="s">
        <v>81</v>
      </c>
      <c r="AK131" s="1" t="s">
        <v>45</v>
      </c>
      <c r="AO131" s="1">
        <v>13029.5</v>
      </c>
      <c r="AP131" s="1">
        <v>8.3922403428005055E-3</v>
      </c>
    </row>
    <row r="132" spans="1:42">
      <c r="A132" s="29" t="s">
        <v>82</v>
      </c>
      <c r="B132" s="123"/>
      <c r="C132" s="124">
        <v>45004.303999999996</v>
      </c>
      <c r="D132" s="124"/>
      <c r="E132" s="1">
        <f t="shared" si="8"/>
        <v>9926.010590695676</v>
      </c>
      <c r="F132" s="1">
        <f t="shared" si="21"/>
        <v>9926</v>
      </c>
      <c r="G132" s="22">
        <f t="shared" si="25"/>
        <v>3.2303501720889471E-3</v>
      </c>
      <c r="I132" s="1">
        <f t="shared" si="26"/>
        <v>3.2303501720889471E-3</v>
      </c>
      <c r="M132" s="5"/>
      <c r="N132" s="60">
        <f t="shared" si="11"/>
        <v>6.9411673729129087E-3</v>
      </c>
      <c r="O132" s="9">
        <f t="shared" si="12"/>
        <v>29985.803999999996</v>
      </c>
      <c r="P132" s="117"/>
      <c r="Q132" s="1">
        <f t="shared" si="27"/>
        <v>1.3770164297930982E-5</v>
      </c>
      <c r="R132" s="27">
        <v>0.1</v>
      </c>
      <c r="AG132" s="1" t="s">
        <v>46</v>
      </c>
      <c r="AH132" s="1">
        <v>7</v>
      </c>
      <c r="AI132" s="1" t="s">
        <v>43</v>
      </c>
      <c r="AK132" s="1" t="s">
        <v>45</v>
      </c>
      <c r="AO132" s="1">
        <v>13032.5</v>
      </c>
      <c r="AP132" s="1">
        <v>8.3489893877413124E-3</v>
      </c>
    </row>
    <row r="133" spans="1:42">
      <c r="A133" s="29" t="s">
        <v>83</v>
      </c>
      <c r="B133" s="123"/>
      <c r="C133" s="124">
        <v>45061.35</v>
      </c>
      <c r="D133" s="124"/>
      <c r="E133" s="1">
        <f t="shared" si="8"/>
        <v>10113.035771822522</v>
      </c>
      <c r="F133" s="1">
        <f t="shared" si="21"/>
        <v>10113</v>
      </c>
      <c r="G133" s="22">
        <f t="shared" si="25"/>
        <v>1.0911040830251295E-2</v>
      </c>
      <c r="I133" s="1">
        <f t="shared" si="26"/>
        <v>1.0911040830251295E-2</v>
      </c>
      <c r="M133" s="5"/>
      <c r="N133" s="60">
        <f t="shared" si="11"/>
        <v>7.070219072866573E-3</v>
      </c>
      <c r="O133" s="9">
        <f t="shared" si="12"/>
        <v>30042.85</v>
      </c>
      <c r="P133" s="117"/>
      <c r="Q133" s="1">
        <f t="shared" si="27"/>
        <v>1.4751911771999865E-5</v>
      </c>
      <c r="R133" s="27">
        <v>0.1</v>
      </c>
      <c r="AG133" s="1" t="s">
        <v>46</v>
      </c>
      <c r="AH133" s="1">
        <v>6</v>
      </c>
      <c r="AI133" s="1" t="s">
        <v>43</v>
      </c>
      <c r="AK133" s="1" t="s">
        <v>45</v>
      </c>
      <c r="AO133" s="1">
        <v>13047.5</v>
      </c>
      <c r="AP133" s="1">
        <v>6.3227346254279837E-3</v>
      </c>
    </row>
    <row r="134" spans="1:42">
      <c r="A134" s="29" t="s">
        <v>83</v>
      </c>
      <c r="B134" s="123"/>
      <c r="C134" s="124">
        <v>45101.603999999999</v>
      </c>
      <c r="D134" s="124"/>
      <c r="E134" s="1">
        <f t="shared" si="8"/>
        <v>10245.008419178692</v>
      </c>
      <c r="F134" s="1">
        <f t="shared" si="21"/>
        <v>10245</v>
      </c>
      <c r="G134" s="22">
        <f t="shared" si="25"/>
        <v>2.5679989412310533E-3</v>
      </c>
      <c r="I134" s="1">
        <f t="shared" si="26"/>
        <v>2.5679989412310533E-3</v>
      </c>
      <c r="M134" s="5"/>
      <c r="N134" s="60">
        <f t="shared" si="11"/>
        <v>7.1601933023963168E-3</v>
      </c>
      <c r="O134" s="9">
        <f t="shared" si="12"/>
        <v>30083.103999999999</v>
      </c>
      <c r="P134" s="117"/>
      <c r="Q134" s="1">
        <f t="shared" si="27"/>
        <v>2.1088249050718042E-5</v>
      </c>
      <c r="R134" s="27">
        <v>0.1</v>
      </c>
      <c r="AG134" s="1" t="s">
        <v>46</v>
      </c>
      <c r="AH134" s="1">
        <v>10</v>
      </c>
      <c r="AI134" s="1" t="s">
        <v>43</v>
      </c>
      <c r="AK134" s="1" t="s">
        <v>45</v>
      </c>
      <c r="AO134" s="1">
        <v>13141</v>
      </c>
      <c r="AP134" s="1">
        <v>1.1530799529282376E-3</v>
      </c>
    </row>
    <row r="135" spans="1:42">
      <c r="A135" s="29" t="s">
        <v>84</v>
      </c>
      <c r="B135" s="123" t="s">
        <v>125</v>
      </c>
      <c r="C135" s="124">
        <v>45175.571000000004</v>
      </c>
      <c r="D135" s="124"/>
      <c r="E135" s="1">
        <f t="shared" si="8"/>
        <v>10487.509060282533</v>
      </c>
      <c r="F135" s="1">
        <f t="shared" si="21"/>
        <v>10487.5</v>
      </c>
      <c r="G135" s="22">
        <f t="shared" si="25"/>
        <v>2.7635469959932379E-3</v>
      </c>
      <c r="I135" s="1">
        <f t="shared" si="26"/>
        <v>2.7635469959932379E-3</v>
      </c>
      <c r="M135" s="5"/>
      <c r="N135" s="60">
        <f t="shared" si="11"/>
        <v>7.3230689660489096E-3</v>
      </c>
      <c r="O135" s="9">
        <f t="shared" si="12"/>
        <v>30157.071000000004</v>
      </c>
      <c r="P135" s="117"/>
      <c r="Q135" s="1">
        <f t="shared" si="27"/>
        <v>2.0789240595420354E-5</v>
      </c>
      <c r="R135" s="27">
        <v>0.1</v>
      </c>
      <c r="AG135" s="1" t="s">
        <v>46</v>
      </c>
      <c r="AH135" s="1">
        <v>10</v>
      </c>
      <c r="AI135" s="1" t="s">
        <v>43</v>
      </c>
      <c r="AK135" s="1" t="s">
        <v>45</v>
      </c>
      <c r="AO135" s="1">
        <v>13142.5</v>
      </c>
      <c r="AP135" s="1">
        <v>1.6364544790121727E-3</v>
      </c>
    </row>
    <row r="136" spans="1:42">
      <c r="A136" s="29" t="s">
        <v>85</v>
      </c>
      <c r="B136" s="123" t="s">
        <v>125</v>
      </c>
      <c r="C136" s="124">
        <v>45207.608</v>
      </c>
      <c r="D136" s="124"/>
      <c r="E136" s="1">
        <f t="shared" si="8"/>
        <v>10592.542291845832</v>
      </c>
      <c r="F136" s="1">
        <f t="shared" si="21"/>
        <v>10592.5</v>
      </c>
      <c r="G136" s="22">
        <f t="shared" si="25"/>
        <v>1.2899763671157416E-2</v>
      </c>
      <c r="I136" s="1">
        <f t="shared" si="26"/>
        <v>1.2899763671157416E-2</v>
      </c>
      <c r="M136" s="5"/>
      <c r="N136" s="60">
        <f t="shared" si="11"/>
        <v>7.3926210020136846E-3</v>
      </c>
      <c r="O136" s="9">
        <f t="shared" si="12"/>
        <v>30189.108</v>
      </c>
      <c r="P136" s="117"/>
      <c r="Q136" s="1">
        <f t="shared" si="27"/>
        <v>3.0328620378303543E-5</v>
      </c>
      <c r="R136" s="27">
        <v>0.1</v>
      </c>
      <c r="AG136" s="1" t="s">
        <v>46</v>
      </c>
      <c r="AH136" s="1">
        <v>10</v>
      </c>
      <c r="AI136" s="1" t="s">
        <v>43</v>
      </c>
      <c r="AK136" s="1" t="s">
        <v>45</v>
      </c>
      <c r="AO136" s="1">
        <v>13143.5</v>
      </c>
      <c r="AP136" s="1">
        <v>7.1287041646428406E-3</v>
      </c>
    </row>
    <row r="137" spans="1:42">
      <c r="A137" s="29" t="s">
        <v>85</v>
      </c>
      <c r="B137" s="123" t="s">
        <v>125</v>
      </c>
      <c r="C137" s="124">
        <v>45208.517</v>
      </c>
      <c r="D137" s="124"/>
      <c r="E137" s="1">
        <f t="shared" si="8"/>
        <v>10595.522446276365</v>
      </c>
      <c r="F137" s="1">
        <f t="shared" si="21"/>
        <v>10595.5</v>
      </c>
      <c r="G137" s="22">
        <f t="shared" si="25"/>
        <v>6.8465127187664621E-3</v>
      </c>
      <c r="I137" s="1">
        <f t="shared" si="26"/>
        <v>6.8465127187664621E-3</v>
      </c>
      <c r="M137" s="5"/>
      <c r="N137" s="60">
        <f t="shared" si="11"/>
        <v>7.3945995768291426E-3</v>
      </c>
      <c r="O137" s="9">
        <f t="shared" si="12"/>
        <v>30190.017</v>
      </c>
      <c r="P137" s="117"/>
      <c r="Q137" s="1">
        <f t="shared" si="27"/>
        <v>3.0039920398102089E-7</v>
      </c>
      <c r="R137" s="27">
        <v>0.1</v>
      </c>
      <c r="AG137" s="1" t="s">
        <v>46</v>
      </c>
      <c r="AH137" s="1">
        <v>5</v>
      </c>
      <c r="AI137" s="1" t="s">
        <v>43</v>
      </c>
      <c r="AK137" s="1" t="s">
        <v>45</v>
      </c>
      <c r="AO137" s="1">
        <v>13144</v>
      </c>
      <c r="AP137" s="1">
        <v>7.1298290058621205E-3</v>
      </c>
    </row>
    <row r="138" spans="1:42">
      <c r="A138" s="29" t="s">
        <v>85</v>
      </c>
      <c r="B138" s="123" t="s">
        <v>125</v>
      </c>
      <c r="C138" s="124">
        <v>45208.521999999997</v>
      </c>
      <c r="D138" s="124"/>
      <c r="E138" s="1">
        <f t="shared" si="8"/>
        <v>10595.538838764975</v>
      </c>
      <c r="F138" s="1">
        <f t="shared" si="21"/>
        <v>10595.5</v>
      </c>
      <c r="G138" s="22">
        <f t="shared" si="25"/>
        <v>1.1846512716147117E-2</v>
      </c>
      <c r="I138" s="1">
        <f t="shared" si="26"/>
        <v>1.1846512716147117E-2</v>
      </c>
      <c r="M138" s="5"/>
      <c r="N138" s="60">
        <f t="shared" si="11"/>
        <v>7.3945995768291426E-3</v>
      </c>
      <c r="O138" s="9">
        <f t="shared" si="12"/>
        <v>30190.021999999997</v>
      </c>
      <c r="P138" s="117"/>
      <c r="Q138" s="1">
        <f t="shared" si="27"/>
        <v>1.9819530600032025E-5</v>
      </c>
      <c r="R138" s="27">
        <v>0.1</v>
      </c>
      <c r="AG138" s="1" t="s">
        <v>46</v>
      </c>
      <c r="AH138" s="1">
        <v>5</v>
      </c>
      <c r="AI138" s="1" t="s">
        <v>74</v>
      </c>
      <c r="AK138" s="1" t="s">
        <v>45</v>
      </c>
      <c r="AO138" s="1">
        <v>13146.5</v>
      </c>
      <c r="AP138" s="1">
        <v>7.0954532129690051E-3</v>
      </c>
    </row>
    <row r="139" spans="1:42">
      <c r="A139" s="29" t="s">
        <v>86</v>
      </c>
      <c r="B139" s="123" t="s">
        <v>125</v>
      </c>
      <c r="C139" s="124">
        <v>45257.322</v>
      </c>
      <c r="D139" s="124"/>
      <c r="E139" s="1">
        <f t="shared" si="8"/>
        <v>10755.52952766499</v>
      </c>
      <c r="F139" s="1">
        <f t="shared" si="21"/>
        <v>10755.5</v>
      </c>
      <c r="G139" s="22">
        <f t="shared" si="25"/>
        <v>9.0064619507757016E-3</v>
      </c>
      <c r="I139" s="1">
        <f t="shared" si="26"/>
        <v>9.0064619507757016E-3</v>
      </c>
      <c r="M139" s="5"/>
      <c r="N139" s="60">
        <f t="shared" si="11"/>
        <v>7.4994292101604725E-3</v>
      </c>
      <c r="O139" s="9">
        <f t="shared" si="12"/>
        <v>30238.822</v>
      </c>
      <c r="P139" s="117"/>
      <c r="Q139" s="1">
        <f t="shared" si="27"/>
        <v>2.2711476812862482E-6</v>
      </c>
      <c r="R139" s="27">
        <v>0.1</v>
      </c>
      <c r="AG139" s="1" t="s">
        <v>46</v>
      </c>
      <c r="AH139" s="1">
        <v>6</v>
      </c>
      <c r="AI139" s="1" t="s">
        <v>43</v>
      </c>
      <c r="AK139" s="1" t="s">
        <v>45</v>
      </c>
      <c r="AO139" s="1">
        <v>13147</v>
      </c>
      <c r="AP139" s="1">
        <v>7.096578054188285E-3</v>
      </c>
    </row>
    <row r="140" spans="1:42">
      <c r="A140" s="29" t="s">
        <v>86</v>
      </c>
      <c r="B140" s="123" t="s">
        <v>125</v>
      </c>
      <c r="C140" s="124">
        <v>45258.241999999998</v>
      </c>
      <c r="D140" s="124"/>
      <c r="E140" s="1">
        <f t="shared" si="8"/>
        <v>10758.545745570476</v>
      </c>
      <c r="F140" s="1">
        <f t="shared" si="21"/>
        <v>10758.5</v>
      </c>
      <c r="G140" s="22">
        <f t="shared" si="25"/>
        <v>1.3953210996987764E-2</v>
      </c>
      <c r="I140" s="1">
        <f t="shared" si="26"/>
        <v>1.3953210996987764E-2</v>
      </c>
      <c r="M140" s="5"/>
      <c r="N140" s="60">
        <f t="shared" si="11"/>
        <v>7.5013817465949418E-3</v>
      </c>
      <c r="O140" s="9">
        <f t="shared" si="12"/>
        <v>30239.741999999998</v>
      </c>
      <c r="P140" s="117"/>
      <c r="Q140" s="1">
        <f t="shared" si="27"/>
        <v>4.1626100676224401E-5</v>
      </c>
      <c r="R140" s="27">
        <v>0.1</v>
      </c>
      <c r="AG140" s="1" t="s">
        <v>46</v>
      </c>
      <c r="AH140" s="1">
        <v>6</v>
      </c>
      <c r="AI140" s="1" t="s">
        <v>43</v>
      </c>
      <c r="AK140" s="1" t="s">
        <v>45</v>
      </c>
      <c r="AO140" s="1">
        <v>13215.5</v>
      </c>
      <c r="AP140" s="1">
        <v>6.330681309918873E-3</v>
      </c>
    </row>
    <row r="141" spans="1:42">
      <c r="A141" s="29" t="s">
        <v>87</v>
      </c>
      <c r="B141" s="123"/>
      <c r="C141" s="124">
        <v>45308.423000000003</v>
      </c>
      <c r="D141" s="124"/>
      <c r="E141" s="1">
        <f t="shared" si="8"/>
        <v>10923.064039826459</v>
      </c>
      <c r="F141" s="1">
        <f t="shared" si="21"/>
        <v>10923</v>
      </c>
      <c r="M141" s="5"/>
      <c r="N141" s="60">
        <f t="shared" si="11"/>
        <v>7.6077122336409113E-3</v>
      </c>
      <c r="O141" s="9">
        <f t="shared" si="12"/>
        <v>30289.923000000003</v>
      </c>
      <c r="P141" s="117">
        <v>1.9533283797500189E-2</v>
      </c>
      <c r="AG141" s="1" t="s">
        <v>46</v>
      </c>
      <c r="AH141" s="1">
        <v>9</v>
      </c>
      <c r="AI141" s="1" t="s">
        <v>43</v>
      </c>
      <c r="AK141" s="1" t="s">
        <v>45</v>
      </c>
      <c r="AO141" s="1">
        <v>13218.5</v>
      </c>
      <c r="AP141" s="1">
        <v>6.3074303616303951E-3</v>
      </c>
    </row>
    <row r="142" spans="1:42">
      <c r="A142" s="29" t="s">
        <v>87</v>
      </c>
      <c r="B142" s="123" t="s">
        <v>125</v>
      </c>
      <c r="C142" s="124">
        <v>45333.275000000001</v>
      </c>
      <c r="D142" s="124"/>
      <c r="E142" s="1">
        <f t="shared" si="8"/>
        <v>11004.541265247417</v>
      </c>
      <c r="F142" s="1">
        <f t="shared" si="21"/>
        <v>11004.5</v>
      </c>
      <c r="G142" s="22">
        <f t="shared" ref="G142:G154" si="28">C142-(C$7+C$8*F142)</f>
        <v>1.2586632932652719E-2</v>
      </c>
      <c r="I142" s="1">
        <f t="shared" ref="I142:I154" si="29">G142</f>
        <v>1.2586632932652719E-2</v>
      </c>
      <c r="M142" s="5"/>
      <c r="N142" s="60">
        <f t="shared" si="11"/>
        <v>7.6598589008989755E-3</v>
      </c>
      <c r="O142" s="9">
        <f t="shared" si="12"/>
        <v>30314.775000000001</v>
      </c>
      <c r="P142" s="117"/>
      <c r="Q142" s="1">
        <f t="shared" ref="Q142:Q154" si="30">(N142-G142)^2</f>
        <v>2.4273102359963041E-5</v>
      </c>
      <c r="R142" s="27">
        <v>0.1</v>
      </c>
      <c r="AG142" s="1" t="s">
        <v>46</v>
      </c>
      <c r="AH142" s="1">
        <v>7</v>
      </c>
      <c r="AI142" s="1" t="s">
        <v>43</v>
      </c>
      <c r="AK142" s="1" t="s">
        <v>45</v>
      </c>
      <c r="AO142" s="1">
        <v>13222</v>
      </c>
      <c r="AP142" s="1">
        <v>6.2653042477904819E-3</v>
      </c>
    </row>
    <row r="143" spans="1:42">
      <c r="A143" s="29" t="s">
        <v>87</v>
      </c>
      <c r="B143" s="123"/>
      <c r="C143" s="124">
        <v>45333.428999999996</v>
      </c>
      <c r="D143" s="124"/>
      <c r="E143" s="1">
        <f t="shared" si="8"/>
        <v>11005.046153896797</v>
      </c>
      <c r="F143" s="1">
        <f t="shared" si="21"/>
        <v>11005</v>
      </c>
      <c r="G143" s="22">
        <f t="shared" si="28"/>
        <v>1.4077757768973242E-2</v>
      </c>
      <c r="I143" s="1">
        <f t="shared" si="29"/>
        <v>1.4077757768973242E-2</v>
      </c>
      <c r="M143" s="5"/>
      <c r="N143" s="60">
        <f t="shared" si="11"/>
        <v>7.6601777275144434E-3</v>
      </c>
      <c r="O143" s="9">
        <f t="shared" si="12"/>
        <v>30314.928999999996</v>
      </c>
      <c r="P143" s="117"/>
      <c r="Q143" s="1">
        <f t="shared" si="30"/>
        <v>4.118533358853032E-5</v>
      </c>
      <c r="R143" s="27">
        <v>0.1</v>
      </c>
      <c r="AG143" s="1" t="s">
        <v>46</v>
      </c>
      <c r="AH143" s="1">
        <v>6</v>
      </c>
      <c r="AI143" s="1" t="s">
        <v>43</v>
      </c>
      <c r="AK143" s="1" t="s">
        <v>45</v>
      </c>
      <c r="AO143" s="1">
        <v>13231.5</v>
      </c>
      <c r="AP143" s="1">
        <v>6.1566762378788553E-3</v>
      </c>
    </row>
    <row r="144" spans="1:42">
      <c r="A144" s="29" t="s">
        <v>88</v>
      </c>
      <c r="B144" s="123" t="s">
        <v>125</v>
      </c>
      <c r="C144" s="124">
        <v>45528.478000000003</v>
      </c>
      <c r="D144" s="124"/>
      <c r="E144" s="1">
        <f t="shared" si="8"/>
        <v>11644.513856340618</v>
      </c>
      <c r="F144" s="1">
        <f t="shared" si="21"/>
        <v>11644.5</v>
      </c>
      <c r="G144" s="22">
        <f t="shared" si="28"/>
        <v>4.2264298463123851E-3</v>
      </c>
      <c r="I144" s="1">
        <f t="shared" si="29"/>
        <v>4.2264298463123851E-3</v>
      </c>
      <c r="M144" s="5"/>
      <c r="N144" s="60">
        <f t="shared" si="11"/>
        <v>8.0570602523670556E-3</v>
      </c>
      <c r="O144" s="9">
        <f t="shared" si="12"/>
        <v>30509.978000000003</v>
      </c>
      <c r="P144" s="117"/>
      <c r="Q144" s="1">
        <f t="shared" si="30"/>
        <v>1.4673729307790571E-5</v>
      </c>
      <c r="R144" s="27">
        <v>0.1</v>
      </c>
      <c r="AG144" s="1" t="s">
        <v>46</v>
      </c>
      <c r="AH144" s="1">
        <v>13</v>
      </c>
      <c r="AI144" s="1" t="s">
        <v>67</v>
      </c>
      <c r="AK144" s="1" t="s">
        <v>45</v>
      </c>
      <c r="AO144" s="1">
        <v>13235</v>
      </c>
      <c r="AP144" s="1">
        <v>6.1245501274242997E-3</v>
      </c>
    </row>
    <row r="145" spans="1:42">
      <c r="A145" s="29" t="s">
        <v>88</v>
      </c>
      <c r="B145" s="123"/>
      <c r="C145" s="124">
        <v>45547.546999999999</v>
      </c>
      <c r="D145" s="124"/>
      <c r="E145" s="1">
        <f t="shared" si="8"/>
        <v>11707.031529427371</v>
      </c>
      <c r="F145" s="1">
        <f t="shared" si="21"/>
        <v>11707</v>
      </c>
      <c r="G145" s="22">
        <f t="shared" si="28"/>
        <v>9.6170350079773925E-3</v>
      </c>
      <c r="I145" s="1">
        <f t="shared" si="29"/>
        <v>9.6170350079773925E-3</v>
      </c>
      <c r="M145" s="5"/>
      <c r="N145" s="60">
        <f t="shared" si="11"/>
        <v>8.0946804819533522E-3</v>
      </c>
      <c r="O145" s="9">
        <f t="shared" si="12"/>
        <v>30529.046999999999</v>
      </c>
      <c r="P145" s="117"/>
      <c r="Q145" s="1">
        <f t="shared" si="30"/>
        <v>2.3175633029058807E-6</v>
      </c>
      <c r="R145" s="27">
        <v>0.1</v>
      </c>
      <c r="AG145" s="1" t="s">
        <v>46</v>
      </c>
      <c r="AH145" s="1">
        <v>6</v>
      </c>
      <c r="AI145" s="1" t="s">
        <v>43</v>
      </c>
      <c r="AK145" s="1" t="s">
        <v>45</v>
      </c>
      <c r="AO145" s="1">
        <v>13241.5</v>
      </c>
      <c r="AP145" s="1">
        <v>6.049173061910551E-3</v>
      </c>
    </row>
    <row r="146" spans="1:42">
      <c r="A146" s="29" t="s">
        <v>88</v>
      </c>
      <c r="B146" s="123"/>
      <c r="C146" s="124">
        <v>45547.548999999999</v>
      </c>
      <c r="D146" s="124"/>
      <c r="E146" s="1">
        <f t="shared" si="8"/>
        <v>11707.038086422821</v>
      </c>
      <c r="F146" s="1">
        <f t="shared" si="21"/>
        <v>11707</v>
      </c>
      <c r="G146" s="22">
        <f t="shared" si="28"/>
        <v>1.1617035008384846E-2</v>
      </c>
      <c r="I146" s="1">
        <f t="shared" si="29"/>
        <v>1.1617035008384846E-2</v>
      </c>
      <c r="M146" s="5"/>
      <c r="N146" s="60">
        <f t="shared" si="11"/>
        <v>8.0946804819533522E-3</v>
      </c>
      <c r="O146" s="9">
        <f t="shared" si="12"/>
        <v>30529.048999999999</v>
      </c>
      <c r="P146" s="117"/>
      <c r="Q146" s="1">
        <f t="shared" si="30"/>
        <v>1.2406981409872434E-5</v>
      </c>
      <c r="R146" s="27">
        <v>0.1</v>
      </c>
      <c r="AG146" s="1" t="s">
        <v>46</v>
      </c>
      <c r="AH146" s="1">
        <v>6</v>
      </c>
      <c r="AI146" s="1" t="s">
        <v>67</v>
      </c>
      <c r="AK146" s="1" t="s">
        <v>45</v>
      </c>
      <c r="AO146" s="1">
        <v>13286.5</v>
      </c>
      <c r="AP146" s="1">
        <v>1.1080408781708684E-2</v>
      </c>
    </row>
    <row r="147" spans="1:42">
      <c r="A147" s="29" t="s">
        <v>89</v>
      </c>
      <c r="B147" s="123" t="s">
        <v>125</v>
      </c>
      <c r="C147" s="124">
        <v>45548.612000000001</v>
      </c>
      <c r="D147" s="124"/>
      <c r="E147" s="1">
        <f t="shared" si="8"/>
        <v>11710.523129502759</v>
      </c>
      <c r="F147" s="1">
        <f t="shared" si="21"/>
        <v>11710.5</v>
      </c>
      <c r="G147" s="22">
        <f t="shared" si="28"/>
        <v>7.054908899590373E-3</v>
      </c>
      <c r="I147" s="1">
        <f t="shared" si="29"/>
        <v>7.054908899590373E-3</v>
      </c>
      <c r="M147" s="5"/>
      <c r="N147" s="60">
        <f t="shared" si="11"/>
        <v>8.0967810646404396E-3</v>
      </c>
      <c r="O147" s="9">
        <f t="shared" si="12"/>
        <v>30530.112000000001</v>
      </c>
      <c r="P147" s="117"/>
      <c r="Q147" s="1">
        <f t="shared" si="30"/>
        <v>1.0854976083061133E-6</v>
      </c>
      <c r="R147" s="27">
        <v>0.1</v>
      </c>
      <c r="AG147" s="1" t="s">
        <v>46</v>
      </c>
      <c r="AH147" s="1">
        <v>7</v>
      </c>
      <c r="AI147" s="1" t="s">
        <v>43</v>
      </c>
      <c r="AK147" s="1" t="s">
        <v>45</v>
      </c>
      <c r="AO147" s="1">
        <v>13342.5</v>
      </c>
      <c r="AP147" s="1">
        <v>8.0863910116022453E-3</v>
      </c>
    </row>
    <row r="148" spans="1:42">
      <c r="A148" s="29" t="s">
        <v>91</v>
      </c>
      <c r="B148" s="123"/>
      <c r="C148" s="124">
        <v>45595.442999999999</v>
      </c>
      <c r="D148" s="124"/>
      <c r="E148" s="1">
        <f t="shared" si="8"/>
        <v>11864.058456385463</v>
      </c>
      <c r="F148" s="1">
        <f t="shared" si="21"/>
        <v>11864</v>
      </c>
      <c r="G148" s="22">
        <f t="shared" si="28"/>
        <v>1.7830235185101628E-2</v>
      </c>
      <c r="I148" s="1">
        <f t="shared" si="29"/>
        <v>1.7830235185101628E-2</v>
      </c>
      <c r="M148" s="5"/>
      <c r="N148" s="60">
        <f t="shared" si="11"/>
        <v>8.1882649918576626E-3</v>
      </c>
      <c r="O148" s="9">
        <f t="shared" si="12"/>
        <v>30576.942999999999</v>
      </c>
      <c r="P148" s="117"/>
      <c r="Q148" s="1">
        <f t="shared" si="30"/>
        <v>9.2967589207405081E-5</v>
      </c>
      <c r="R148" s="27">
        <v>0.1</v>
      </c>
      <c r="AG148" s="1" t="s">
        <v>46</v>
      </c>
      <c r="AH148" s="1">
        <v>10</v>
      </c>
      <c r="AI148" s="1" t="s">
        <v>90</v>
      </c>
      <c r="AK148" s="1" t="s">
        <v>45</v>
      </c>
      <c r="AO148" s="1">
        <v>16428</v>
      </c>
      <c r="AP148" s="1">
        <v>1.081778688239865E-2</v>
      </c>
    </row>
    <row r="149" spans="1:42">
      <c r="A149" s="29" t="s">
        <v>89</v>
      </c>
      <c r="B149" s="123"/>
      <c r="C149" s="124">
        <v>45600.311999999998</v>
      </c>
      <c r="D149" s="124"/>
      <c r="E149" s="1">
        <f t="shared" ref="E149:E212" si="31">(C149-C$7)/C$8</f>
        <v>11880.021461800503</v>
      </c>
      <c r="F149" s="1">
        <f t="shared" si="21"/>
        <v>11880</v>
      </c>
      <c r="G149" s="22">
        <f t="shared" si="28"/>
        <v>6.5462301063234918E-3</v>
      </c>
      <c r="I149" s="1">
        <f t="shared" si="29"/>
        <v>6.5462301063234918E-3</v>
      </c>
      <c r="M149" s="5"/>
      <c r="N149" s="60">
        <f t="shared" ref="N149:N212" si="32">+D$11+D$12*F149+D$13*F149^2</f>
        <v>8.1977285712118986E-3</v>
      </c>
      <c r="O149" s="9">
        <f t="shared" ref="O149:O212" si="33">C149-15018.5</f>
        <v>30581.811999999998</v>
      </c>
      <c r="P149" s="117"/>
      <c r="Q149" s="1">
        <f t="shared" si="30"/>
        <v>2.7274471795287642E-6</v>
      </c>
      <c r="R149" s="27">
        <v>0.1</v>
      </c>
      <c r="AG149" s="1" t="s">
        <v>46</v>
      </c>
      <c r="AH149" s="1">
        <v>7</v>
      </c>
      <c r="AI149" s="1" t="s">
        <v>43</v>
      </c>
      <c r="AK149" s="1" t="s">
        <v>45</v>
      </c>
      <c r="AO149" s="1">
        <v>14758.5</v>
      </c>
      <c r="AP149" s="1">
        <v>9.5194167806766927E-4</v>
      </c>
    </row>
    <row r="150" spans="1:42">
      <c r="A150" s="29" t="s">
        <v>89</v>
      </c>
      <c r="B150" s="123" t="s">
        <v>125</v>
      </c>
      <c r="C150" s="124">
        <v>45600.468999999997</v>
      </c>
      <c r="D150" s="124"/>
      <c r="E150" s="1">
        <f t="shared" si="31"/>
        <v>11880.536185943069</v>
      </c>
      <c r="F150" s="1">
        <f t="shared" ref="F150:F155" si="34">ROUND(2*E150,0)/2</f>
        <v>11880.5</v>
      </c>
      <c r="G150" s="22">
        <f t="shared" si="28"/>
        <v>1.1037354946893174E-2</v>
      </c>
      <c r="I150" s="1">
        <f t="shared" si="29"/>
        <v>1.1037354946893174E-2</v>
      </c>
      <c r="M150" s="5"/>
      <c r="N150" s="60">
        <f t="shared" si="32"/>
        <v>8.1980240884177991E-3</v>
      </c>
      <c r="O150" s="9">
        <f t="shared" si="33"/>
        <v>30581.968999999997</v>
      </c>
      <c r="P150" s="117"/>
      <c r="Q150" s="1">
        <f t="shared" si="30"/>
        <v>8.0617997238905116E-6</v>
      </c>
      <c r="R150" s="27">
        <v>0.1</v>
      </c>
      <c r="AG150" s="1" t="s">
        <v>46</v>
      </c>
      <c r="AH150" s="1">
        <v>6</v>
      </c>
      <c r="AI150" s="1" t="s">
        <v>43</v>
      </c>
      <c r="AK150" s="1" t="s">
        <v>45</v>
      </c>
      <c r="AO150" s="1">
        <v>15499.5</v>
      </c>
      <c r="AP150" s="1">
        <v>9.798956525628455E-3</v>
      </c>
    </row>
    <row r="151" spans="1:42">
      <c r="A151" s="29" t="s">
        <v>92</v>
      </c>
      <c r="B151" s="123" t="s">
        <v>125</v>
      </c>
      <c r="C151" s="124">
        <v>45671.226999999999</v>
      </c>
      <c r="D151" s="124"/>
      <c r="E151" s="1">
        <f t="shared" si="31"/>
        <v>12112.516127852636</v>
      </c>
      <c r="F151" s="1">
        <f t="shared" si="34"/>
        <v>12112.5</v>
      </c>
      <c r="G151" s="22">
        <f t="shared" si="28"/>
        <v>4.9192813312401995E-3</v>
      </c>
      <c r="I151" s="1">
        <f t="shared" si="29"/>
        <v>4.9192813312401995E-3</v>
      </c>
      <c r="M151" s="5"/>
      <c r="N151" s="60">
        <f t="shared" si="32"/>
        <v>8.3337079673844149E-3</v>
      </c>
      <c r="O151" s="9">
        <f t="shared" si="33"/>
        <v>30652.726999999999</v>
      </c>
      <c r="P151" s="117"/>
      <c r="Q151" s="1">
        <f t="shared" si="30"/>
        <v>1.1658309253611101E-5</v>
      </c>
      <c r="R151" s="27">
        <v>0.1</v>
      </c>
      <c r="AG151" s="1" t="s">
        <v>46</v>
      </c>
      <c r="AH151" s="1">
        <v>8</v>
      </c>
      <c r="AI151" s="1" t="s">
        <v>43</v>
      </c>
      <c r="AK151" s="1" t="s">
        <v>45</v>
      </c>
      <c r="AO151" s="1">
        <v>16575.5</v>
      </c>
      <c r="AP151" s="1">
        <v>1.4699615087010898E-2</v>
      </c>
    </row>
    <row r="152" spans="1:42">
      <c r="A152" s="29" t="s">
        <v>93</v>
      </c>
      <c r="B152" s="123"/>
      <c r="C152" s="124">
        <v>45741.235000000001</v>
      </c>
      <c r="D152" s="124"/>
      <c r="E152" s="1">
        <f t="shared" si="31"/>
        <v>12342.037196469684</v>
      </c>
      <c r="F152" s="1">
        <f t="shared" si="34"/>
        <v>12342</v>
      </c>
      <c r="G152" s="22">
        <f t="shared" si="28"/>
        <v>1.1345583501679357E-2</v>
      </c>
      <c r="I152" s="1">
        <f t="shared" si="29"/>
        <v>1.1345583501679357E-2</v>
      </c>
      <c r="M152" s="5"/>
      <c r="N152" s="60">
        <f t="shared" si="32"/>
        <v>8.4651098627909899E-3</v>
      </c>
      <c r="O152" s="9">
        <f t="shared" si="33"/>
        <v>30722.735000000001</v>
      </c>
      <c r="P152" s="117"/>
      <c r="Q152" s="1">
        <f t="shared" si="30"/>
        <v>8.297128384330792E-6</v>
      </c>
      <c r="R152" s="27">
        <v>0.1</v>
      </c>
      <c r="AG152" s="1" t="s">
        <v>46</v>
      </c>
      <c r="AH152" s="1">
        <v>6</v>
      </c>
      <c r="AI152" s="1" t="s">
        <v>43</v>
      </c>
      <c r="AK152" s="1" t="s">
        <v>45</v>
      </c>
      <c r="AO152" s="1">
        <v>16628</v>
      </c>
      <c r="AP152" s="1">
        <v>1.2267723424884025E-2</v>
      </c>
    </row>
    <row r="153" spans="1:42">
      <c r="A153" s="29" t="s">
        <v>93</v>
      </c>
      <c r="B153" s="123"/>
      <c r="C153" s="124">
        <v>45776.307000000001</v>
      </c>
      <c r="D153" s="124"/>
      <c r="E153" s="1">
        <f t="shared" si="31"/>
        <v>12457.020668623394</v>
      </c>
      <c r="F153" s="1">
        <f t="shared" si="34"/>
        <v>12457</v>
      </c>
      <c r="G153" s="22">
        <f t="shared" si="28"/>
        <v>6.304297006863635E-3</v>
      </c>
      <c r="I153" s="1">
        <f t="shared" si="29"/>
        <v>6.304297006863635E-3</v>
      </c>
      <c r="M153" s="5"/>
      <c r="N153" s="60">
        <f t="shared" si="32"/>
        <v>8.5298991690788313E-3</v>
      </c>
      <c r="O153" s="9">
        <f t="shared" si="33"/>
        <v>30757.807000000001</v>
      </c>
      <c r="P153" s="117"/>
      <c r="Q153" s="1">
        <f t="shared" si="30"/>
        <v>4.9533049844569564E-6</v>
      </c>
      <c r="R153" s="27">
        <v>0.1</v>
      </c>
      <c r="AG153" s="1" t="s">
        <v>46</v>
      </c>
      <c r="AH153" s="1">
        <v>7</v>
      </c>
      <c r="AI153" s="1" t="s">
        <v>43</v>
      </c>
      <c r="AK153" s="1" t="s">
        <v>45</v>
      </c>
      <c r="AO153" s="1">
        <v>16667</v>
      </c>
      <c r="AP153" s="1">
        <v>1.6575461049797013E-2</v>
      </c>
    </row>
    <row r="154" spans="1:42">
      <c r="A154" s="29" t="s">
        <v>94</v>
      </c>
      <c r="B154" s="123"/>
      <c r="C154" s="124">
        <v>45896.487000000001</v>
      </c>
      <c r="D154" s="124"/>
      <c r="E154" s="1">
        <f t="shared" si="31"/>
        <v>12851.030525016895</v>
      </c>
      <c r="F154" s="1">
        <f t="shared" si="34"/>
        <v>12851</v>
      </c>
      <c r="G154" s="22">
        <f t="shared" si="28"/>
        <v>9.3106719796196558E-3</v>
      </c>
      <c r="I154" s="1">
        <f t="shared" si="29"/>
        <v>9.3106719796196558E-3</v>
      </c>
      <c r="M154" s="5"/>
      <c r="N154" s="60">
        <f t="shared" si="32"/>
        <v>8.7465336072204119E-3</v>
      </c>
      <c r="O154" s="9">
        <f t="shared" si="33"/>
        <v>30877.987000000001</v>
      </c>
      <c r="P154" s="117"/>
      <c r="Q154" s="1">
        <f t="shared" si="30"/>
        <v>3.1825210321326795E-7</v>
      </c>
      <c r="R154" s="27">
        <v>0.1</v>
      </c>
      <c r="AG154" s="1" t="s">
        <v>46</v>
      </c>
      <c r="AH154" s="1">
        <v>7</v>
      </c>
      <c r="AI154" s="1" t="s">
        <v>43</v>
      </c>
      <c r="AK154" s="1" t="s">
        <v>45</v>
      </c>
      <c r="AO154" s="1">
        <v>16687</v>
      </c>
      <c r="AP154" s="1">
        <v>7.2204547032015398E-3</v>
      </c>
    </row>
    <row r="155" spans="1:42">
      <c r="A155" s="29" t="s">
        <v>94</v>
      </c>
      <c r="B155" s="123" t="s">
        <v>125</v>
      </c>
      <c r="C155" s="124">
        <v>45935.366000000002</v>
      </c>
      <c r="D155" s="124"/>
      <c r="E155" s="1">
        <f t="shared" si="31"/>
        <v>12978.495238003443</v>
      </c>
      <c r="F155" s="1">
        <f t="shared" si="34"/>
        <v>12978.5</v>
      </c>
      <c r="M155" s="5"/>
      <c r="N155" s="60">
        <f t="shared" si="32"/>
        <v>8.8148671206868569E-3</v>
      </c>
      <c r="O155" s="9">
        <f t="shared" si="33"/>
        <v>30916.866000000002</v>
      </c>
      <c r="P155" s="117">
        <v>-1.4524934740620665E-3</v>
      </c>
      <c r="AG155" s="1" t="s">
        <v>46</v>
      </c>
      <c r="AH155" s="1">
        <v>6</v>
      </c>
      <c r="AI155" s="1" t="s">
        <v>43</v>
      </c>
      <c r="AK155" s="1" t="s">
        <v>45</v>
      </c>
      <c r="AO155" s="1">
        <v>16820.5</v>
      </c>
      <c r="AP155" s="1">
        <v>1.0350787335482892E-2</v>
      </c>
    </row>
    <row r="156" spans="1:42">
      <c r="A156" s="29" t="s">
        <v>12</v>
      </c>
      <c r="B156" s="123"/>
      <c r="C156" s="124">
        <v>45950.931750000003</v>
      </c>
      <c r="D156" s="124"/>
      <c r="E156" s="1">
        <f t="shared" si="31"/>
        <v>13029.527513940851</v>
      </c>
      <c r="F156" s="53">
        <v>13029.5</v>
      </c>
      <c r="G156" s="25">
        <f t="shared" ref="G156:G170" si="35">C156-(C$7+C$8*F156)</f>
        <v>8.3922403428005055E-3</v>
      </c>
      <c r="J156" s="1">
        <f>G156</f>
        <v>8.3922403428005055E-3</v>
      </c>
      <c r="M156" s="5"/>
      <c r="N156" s="60">
        <f t="shared" si="32"/>
        <v>8.8419581534749242E-3</v>
      </c>
      <c r="O156" s="9">
        <f t="shared" si="33"/>
        <v>30932.431750000003</v>
      </c>
      <c r="P156" s="117"/>
      <c r="Q156" s="1">
        <f t="shared" ref="Q156:Q170" si="36">(N156-G156)^2</f>
        <v>2.0224610923779235E-7</v>
      </c>
      <c r="R156" s="27">
        <v>1</v>
      </c>
      <c r="AO156" s="1">
        <v>35947.5</v>
      </c>
      <c r="AP156" s="1">
        <v>7.7404677504091524E-3</v>
      </c>
    </row>
    <row r="157" spans="1:42">
      <c r="A157" s="29" t="s">
        <v>643</v>
      </c>
      <c r="B157" s="123" t="s">
        <v>125</v>
      </c>
      <c r="C157" s="124">
        <v>45950.931799999998</v>
      </c>
      <c r="D157" s="29" t="s">
        <v>237</v>
      </c>
      <c r="E157" s="29">
        <f t="shared" si="31"/>
        <v>13029.527677865721</v>
      </c>
      <c r="F157" s="1">
        <f>ROUND(2*E157,0)/2</f>
        <v>13029.5</v>
      </c>
      <c r="G157" s="22">
        <f t="shared" si="35"/>
        <v>8.4422403378994204E-3</v>
      </c>
      <c r="J157" s="22">
        <f>G157</f>
        <v>8.4422403378994204E-3</v>
      </c>
      <c r="M157" s="5">
        <f ca="1">+C$11+C$12*F157</f>
        <v>4.7514687914766374E-2</v>
      </c>
      <c r="N157" s="60">
        <f t="shared" si="32"/>
        <v>8.8419581534749242E-3</v>
      </c>
      <c r="O157" s="9">
        <f t="shared" si="33"/>
        <v>30932.431799999998</v>
      </c>
      <c r="Q157" s="1">
        <f t="shared" si="36"/>
        <v>1.5977433208845245E-7</v>
      </c>
      <c r="R157" s="27">
        <v>1</v>
      </c>
    </row>
    <row r="158" spans="1:42">
      <c r="A158" s="29" t="s">
        <v>12</v>
      </c>
      <c r="B158" s="123"/>
      <c r="C158" s="124">
        <v>45951.84676</v>
      </c>
      <c r="D158" s="124"/>
      <c r="E158" s="1">
        <f t="shared" si="31"/>
        <v>13032.527372142693</v>
      </c>
      <c r="F158" s="53">
        <v>13032.5</v>
      </c>
      <c r="G158" s="25">
        <f t="shared" si="35"/>
        <v>8.3489893877413124E-3</v>
      </c>
      <c r="J158" s="1">
        <f>G158</f>
        <v>8.3489893877413124E-3</v>
      </c>
      <c r="M158" s="5"/>
      <c r="N158" s="60">
        <f t="shared" si="32"/>
        <v>8.8435474305328735E-3</v>
      </c>
      <c r="O158" s="9">
        <f t="shared" si="33"/>
        <v>30933.34676</v>
      </c>
      <c r="P158" s="117"/>
      <c r="Q158" s="1">
        <f t="shared" si="36"/>
        <v>2.4458765768981958E-7</v>
      </c>
      <c r="R158" s="27">
        <v>1</v>
      </c>
      <c r="AO158" s="1">
        <v>35947.5</v>
      </c>
      <c r="AP158" s="1">
        <v>7.940467752632685E-3</v>
      </c>
    </row>
    <row r="159" spans="1:42">
      <c r="A159" s="29" t="s">
        <v>643</v>
      </c>
      <c r="B159" s="123" t="s">
        <v>125</v>
      </c>
      <c r="C159" s="124">
        <v>45951.846799999999</v>
      </c>
      <c r="D159" s="29" t="s">
        <v>237</v>
      </c>
      <c r="E159" s="29">
        <f t="shared" si="31"/>
        <v>13032.527503282599</v>
      </c>
      <c r="F159" s="1">
        <f>ROUND(2*E159,0)/2</f>
        <v>13032.5</v>
      </c>
      <c r="G159" s="22">
        <f t="shared" si="35"/>
        <v>8.3889893867308274E-3</v>
      </c>
      <c r="J159" s="22">
        <f>G159</f>
        <v>8.3889893867308274E-3</v>
      </c>
      <c r="M159" s="5">
        <f ca="1">+C$11+C$12*F159</f>
        <v>4.7510023030777788E-2</v>
      </c>
      <c r="N159" s="60">
        <f t="shared" si="32"/>
        <v>8.8435474305328735E-3</v>
      </c>
      <c r="O159" s="9">
        <f t="shared" si="33"/>
        <v>30933.346799999999</v>
      </c>
      <c r="Q159" s="1">
        <f t="shared" si="36"/>
        <v>2.0662301518514283E-7</v>
      </c>
      <c r="R159" s="27">
        <v>1</v>
      </c>
    </row>
    <row r="160" spans="1:42">
      <c r="A160" s="29" t="s">
        <v>95</v>
      </c>
      <c r="B160" s="123" t="s">
        <v>125</v>
      </c>
      <c r="C160" s="124">
        <v>45956.42</v>
      </c>
      <c r="D160" s="124"/>
      <c r="E160" s="1">
        <f t="shared" si="31"/>
        <v>13047.52072907107</v>
      </c>
      <c r="F160" s="1">
        <f>ROUND(2*E160,0)/2</f>
        <v>13047.5</v>
      </c>
      <c r="G160" s="22">
        <f t="shared" si="35"/>
        <v>6.3227346254279837E-3</v>
      </c>
      <c r="I160" s="1">
        <f>G160</f>
        <v>6.3227346254279837E-3</v>
      </c>
      <c r="M160" s="5"/>
      <c r="N160" s="60">
        <f t="shared" si="32"/>
        <v>8.8514866273125339E-3</v>
      </c>
      <c r="O160" s="9">
        <f t="shared" si="33"/>
        <v>30937.919999999998</v>
      </c>
      <c r="P160" s="117"/>
      <c r="Q160" s="1">
        <f t="shared" si="36"/>
        <v>6.3945866870351208E-6</v>
      </c>
      <c r="R160" s="27">
        <v>0.1</v>
      </c>
      <c r="AG160" s="1" t="s">
        <v>46</v>
      </c>
      <c r="AH160" s="1">
        <v>7</v>
      </c>
      <c r="AI160" s="1" t="s">
        <v>43</v>
      </c>
      <c r="AK160" s="1" t="s">
        <v>45</v>
      </c>
      <c r="AO160" s="1">
        <v>17027</v>
      </c>
      <c r="AP160" s="1">
        <v>5.1853468103217892E-3</v>
      </c>
    </row>
    <row r="161" spans="1:42">
      <c r="A161" s="29" t="s">
        <v>12</v>
      </c>
      <c r="B161" s="123" t="s">
        <v>125</v>
      </c>
      <c r="C161" s="124">
        <v>45984.933989999998</v>
      </c>
      <c r="D161" s="124"/>
      <c r="E161" s="1">
        <f t="shared" si="31"/>
        <v>13141.00378037</v>
      </c>
      <c r="F161" s="53">
        <v>13141</v>
      </c>
      <c r="G161" s="25">
        <f t="shared" si="35"/>
        <v>1.1530799529282376E-3</v>
      </c>
      <c r="J161" s="1">
        <f>G161</f>
        <v>1.1530799529282376E-3</v>
      </c>
      <c r="M161" s="5"/>
      <c r="N161" s="60">
        <f t="shared" si="32"/>
        <v>8.9007041922845379E-3</v>
      </c>
      <c r="O161" s="9">
        <f t="shared" si="33"/>
        <v>30966.433989999998</v>
      </c>
      <c r="P161" s="117"/>
      <c r="Q161" s="1">
        <f t="shared" si="36"/>
        <v>6.002568135426129E-5</v>
      </c>
      <c r="R161" s="27">
        <v>1</v>
      </c>
      <c r="AO161" s="1">
        <v>35947.5</v>
      </c>
      <c r="AP161" s="1">
        <v>8.1404677548562177E-3</v>
      </c>
    </row>
    <row r="162" spans="1:42">
      <c r="A162" s="125" t="s">
        <v>12</v>
      </c>
      <c r="B162" s="126" t="s">
        <v>125</v>
      </c>
      <c r="C162" s="125">
        <v>45984.939989999999</v>
      </c>
      <c r="D162" s="125" t="s">
        <v>237</v>
      </c>
      <c r="E162" s="29">
        <f t="shared" si="31"/>
        <v>13141.023451356345</v>
      </c>
      <c r="F162" s="1">
        <f>ROUND(2*E162,0)/2</f>
        <v>13141</v>
      </c>
      <c r="G162" s="22">
        <f t="shared" si="35"/>
        <v>7.1530799541505985E-3</v>
      </c>
      <c r="J162" s="22">
        <f>G162</f>
        <v>7.1530799541505985E-3</v>
      </c>
      <c r="M162" s="5">
        <f ca="1">+C$11+C$12*F162</f>
        <v>4.7341309726523881E-2</v>
      </c>
      <c r="N162" s="60">
        <f t="shared" si="32"/>
        <v>8.9007041922845379E-3</v>
      </c>
      <c r="O162" s="9">
        <f t="shared" si="33"/>
        <v>30966.439989999999</v>
      </c>
      <c r="P162" s="117"/>
      <c r="Q162" s="1">
        <f t="shared" si="36"/>
        <v>3.0541904777132318E-6</v>
      </c>
      <c r="R162" s="27">
        <v>1</v>
      </c>
      <c r="AO162" s="1">
        <v>35948</v>
      </c>
      <c r="AP162" s="1">
        <v>8.2315925974398851E-3</v>
      </c>
    </row>
    <row r="163" spans="1:42">
      <c r="A163" s="29" t="s">
        <v>643</v>
      </c>
      <c r="B163" s="123" t="s">
        <v>126</v>
      </c>
      <c r="C163" s="124">
        <v>45984.94</v>
      </c>
      <c r="D163" s="29" t="s">
        <v>237</v>
      </c>
      <c r="E163" s="29">
        <f t="shared" si="31"/>
        <v>13141.023484141333</v>
      </c>
      <c r="F163" s="1">
        <f>ROUND(2*E163,0)/2</f>
        <v>13141</v>
      </c>
      <c r="G163" s="22">
        <f t="shared" si="35"/>
        <v>7.1630799575359561E-3</v>
      </c>
      <c r="J163" s="22">
        <f>G163</f>
        <v>7.1630799575359561E-3</v>
      </c>
      <c r="M163" s="5">
        <f ca="1">+C$11+C$12*F163</f>
        <v>4.7341309726523881E-2</v>
      </c>
      <c r="N163" s="60">
        <f t="shared" si="32"/>
        <v>8.9007041922845379E-3</v>
      </c>
      <c r="O163" s="9">
        <f t="shared" si="33"/>
        <v>30966.440000000002</v>
      </c>
      <c r="Q163" s="1">
        <f t="shared" si="36"/>
        <v>3.0193379811855943E-6</v>
      </c>
      <c r="R163" s="27">
        <v>1</v>
      </c>
    </row>
    <row r="164" spans="1:42">
      <c r="A164" s="29" t="s">
        <v>95</v>
      </c>
      <c r="B164" s="123" t="s">
        <v>125</v>
      </c>
      <c r="C164" s="124">
        <v>45985.392</v>
      </c>
      <c r="D164" s="124"/>
      <c r="E164" s="1">
        <f t="shared" si="31"/>
        <v>13142.505365112283</v>
      </c>
      <c r="F164" s="1">
        <f>ROUND(2*E164,0)/2</f>
        <v>13142.5</v>
      </c>
      <c r="G164" s="22">
        <f t="shared" si="35"/>
        <v>1.6364544790121727E-3</v>
      </c>
      <c r="I164" s="1">
        <f>G164</f>
        <v>1.6364544790121727E-3</v>
      </c>
      <c r="M164" s="5"/>
      <c r="N164" s="60">
        <f t="shared" si="32"/>
        <v>8.9014899849524862E-3</v>
      </c>
      <c r="O164" s="9">
        <f t="shared" si="33"/>
        <v>30966.892</v>
      </c>
      <c r="P164" s="117"/>
      <c r="Q164" s="1">
        <f t="shared" si="36"/>
        <v>5.278074090257343E-5</v>
      </c>
      <c r="R164" s="27">
        <v>0.1</v>
      </c>
      <c r="AG164" s="1" t="s">
        <v>46</v>
      </c>
      <c r="AH164" s="1">
        <v>8</v>
      </c>
      <c r="AI164" s="1" t="s">
        <v>43</v>
      </c>
      <c r="AK164" s="1" t="s">
        <v>45</v>
      </c>
    </row>
    <row r="165" spans="1:42">
      <c r="A165" s="29" t="s">
        <v>643</v>
      </c>
      <c r="B165" s="123" t="s">
        <v>125</v>
      </c>
      <c r="C165" s="124">
        <v>45985.702499999999</v>
      </c>
      <c r="D165" s="29" t="s">
        <v>237</v>
      </c>
      <c r="E165" s="29">
        <f t="shared" si="31"/>
        <v>13143.523338655386</v>
      </c>
      <c r="F165" s="1">
        <f>ROUND(2*E165,0)/2</f>
        <v>13143.5</v>
      </c>
      <c r="G165" s="22">
        <f t="shared" si="35"/>
        <v>7.1187041612574831E-3</v>
      </c>
      <c r="J165" s="22">
        <f t="shared" ref="J165:J170" si="37">G165</f>
        <v>7.1187041612574831E-3</v>
      </c>
      <c r="M165" s="5">
        <f ca="1">+C$11+C$12*F165</f>
        <v>4.7337422323200054E-2</v>
      </c>
      <c r="N165" s="60">
        <f t="shared" si="32"/>
        <v>8.9020137801708414E-3</v>
      </c>
      <c r="O165" s="9">
        <f t="shared" si="33"/>
        <v>30967.202499999999</v>
      </c>
      <c r="Q165" s="1">
        <f t="shared" si="36"/>
        <v>3.1801931969089074E-6</v>
      </c>
      <c r="R165" s="27">
        <v>1</v>
      </c>
    </row>
    <row r="166" spans="1:42">
      <c r="A166" s="29" t="s">
        <v>12</v>
      </c>
      <c r="B166" s="123"/>
      <c r="C166" s="124">
        <v>45985.702510000003</v>
      </c>
      <c r="D166" s="124"/>
      <c r="E166" s="1">
        <f t="shared" si="31"/>
        <v>13143.523371440373</v>
      </c>
      <c r="F166" s="53">
        <v>13143.5</v>
      </c>
      <c r="G166" s="25">
        <f t="shared" si="35"/>
        <v>7.1287041646428406E-3</v>
      </c>
      <c r="J166" s="1">
        <f t="shared" si="37"/>
        <v>7.1287041646428406E-3</v>
      </c>
      <c r="M166" s="5"/>
      <c r="N166" s="60">
        <f t="shared" si="32"/>
        <v>8.9020137801708414E-3</v>
      </c>
      <c r="O166" s="9">
        <f t="shared" si="33"/>
        <v>30967.202510000003</v>
      </c>
      <c r="P166" s="117"/>
      <c r="Q166" s="1">
        <f t="shared" si="36"/>
        <v>3.1446269925240661E-6</v>
      </c>
      <c r="R166" s="27">
        <v>1</v>
      </c>
      <c r="AO166" s="1">
        <v>35948</v>
      </c>
      <c r="AP166" s="1">
        <v>8.3315925949136727E-3</v>
      </c>
    </row>
    <row r="167" spans="1:42">
      <c r="A167" s="29" t="s">
        <v>643</v>
      </c>
      <c r="B167" s="123" t="s">
        <v>126</v>
      </c>
      <c r="C167" s="124">
        <v>45985.855000000003</v>
      </c>
      <c r="D167" s="29" t="s">
        <v>237</v>
      </c>
      <c r="E167" s="29">
        <f t="shared" si="31"/>
        <v>13144.02330955821</v>
      </c>
      <c r="F167" s="1">
        <f>ROUND(2*E167,0)/2</f>
        <v>13144</v>
      </c>
      <c r="G167" s="22">
        <f t="shared" si="35"/>
        <v>7.109829006367363E-3</v>
      </c>
      <c r="J167" s="22">
        <f t="shared" si="37"/>
        <v>7.109829006367363E-3</v>
      </c>
      <c r="M167" s="5">
        <f ca="1">+C$11+C$12*F167</f>
        <v>4.7336644842535289E-2</v>
      </c>
      <c r="N167" s="60">
        <f t="shared" si="32"/>
        <v>8.9022756578119346E-3</v>
      </c>
      <c r="O167" s="9">
        <f t="shared" si="33"/>
        <v>30967.355000000003</v>
      </c>
      <c r="Q167" s="1">
        <f t="shared" si="36"/>
        <v>3.2128649982748572E-6</v>
      </c>
      <c r="R167" s="27">
        <v>1</v>
      </c>
    </row>
    <row r="168" spans="1:42">
      <c r="A168" s="29" t="s">
        <v>12</v>
      </c>
      <c r="B168" s="123" t="s">
        <v>125</v>
      </c>
      <c r="C168" s="124">
        <v>45985.855020000003</v>
      </c>
      <c r="D168" s="124"/>
      <c r="E168" s="1">
        <f t="shared" si="31"/>
        <v>13144.023375128163</v>
      </c>
      <c r="F168" s="53">
        <v>13144</v>
      </c>
      <c r="G168" s="25">
        <f t="shared" si="35"/>
        <v>7.1298290058621205E-3</v>
      </c>
      <c r="J168" s="1">
        <f t="shared" si="37"/>
        <v>7.1298290058621205E-3</v>
      </c>
      <c r="M168" s="5"/>
      <c r="N168" s="60">
        <f t="shared" si="32"/>
        <v>8.9022756578119346E-3</v>
      </c>
      <c r="O168" s="9">
        <f t="shared" si="33"/>
        <v>30967.355020000003</v>
      </c>
      <c r="P168" s="117"/>
      <c r="Q168" s="1">
        <f t="shared" si="36"/>
        <v>3.141567134008105E-6</v>
      </c>
      <c r="R168" s="27">
        <v>1</v>
      </c>
      <c r="AO168" s="1">
        <v>35948</v>
      </c>
      <c r="AP168" s="1">
        <v>8.5315925971372053E-3</v>
      </c>
    </row>
    <row r="169" spans="1:42">
      <c r="A169" s="29" t="s">
        <v>643</v>
      </c>
      <c r="B169" s="123" t="s">
        <v>125</v>
      </c>
      <c r="C169" s="124">
        <v>45986.6175</v>
      </c>
      <c r="D169" s="29" t="s">
        <v>237</v>
      </c>
      <c r="E169" s="29">
        <f t="shared" si="31"/>
        <v>13146.523164072263</v>
      </c>
      <c r="F169" s="1">
        <f>ROUND(2*E169,0)/2</f>
        <v>13146.5</v>
      </c>
      <c r="G169" s="22">
        <f t="shared" si="35"/>
        <v>7.06545321008889E-3</v>
      </c>
      <c r="J169" s="22">
        <f t="shared" si="37"/>
        <v>7.06545321008889E-3</v>
      </c>
      <c r="M169" s="5">
        <f ca="1">+C$11+C$12*F169</f>
        <v>4.7332757439211469E-2</v>
      </c>
      <c r="N169" s="60">
        <f t="shared" si="32"/>
        <v>8.9035848463365624E-3</v>
      </c>
      <c r="O169" s="9">
        <f t="shared" si="33"/>
        <v>30968.1175</v>
      </c>
      <c r="Q169" s="1">
        <f t="shared" si="36"/>
        <v>3.3787279121745455E-6</v>
      </c>
      <c r="R169" s="27">
        <v>1</v>
      </c>
    </row>
    <row r="170" spans="1:42">
      <c r="A170" s="29" t="s">
        <v>12</v>
      </c>
      <c r="B170" s="123" t="s">
        <v>17</v>
      </c>
      <c r="C170" s="158">
        <v>45986.617530000003</v>
      </c>
      <c r="D170" s="124"/>
      <c r="E170" s="1">
        <f t="shared" si="31"/>
        <v>13146.523262427205</v>
      </c>
      <c r="F170" s="53">
        <v>13146.5</v>
      </c>
      <c r="G170" s="25">
        <f t="shared" si="35"/>
        <v>7.0954532129690051E-3</v>
      </c>
      <c r="H170" s="2"/>
      <c r="J170" s="1">
        <f t="shared" si="37"/>
        <v>7.0954532129690051E-3</v>
      </c>
      <c r="M170" s="5"/>
      <c r="N170" s="60">
        <f t="shared" si="32"/>
        <v>8.9035848463365624E-3</v>
      </c>
      <c r="O170" s="9">
        <f t="shared" si="33"/>
        <v>30968.117530000003</v>
      </c>
      <c r="P170" s="117"/>
      <c r="Q170" s="1">
        <f t="shared" si="36"/>
        <v>3.2693400035844309E-6</v>
      </c>
      <c r="R170" s="27">
        <v>1</v>
      </c>
      <c r="U170" s="99" t="s">
        <v>16</v>
      </c>
      <c r="AO170" s="1">
        <v>36082.5</v>
      </c>
      <c r="AP170" s="1">
        <v>7.344174911850132E-3</v>
      </c>
    </row>
    <row r="171" spans="1:42">
      <c r="A171" s="125" t="s">
        <v>12</v>
      </c>
      <c r="B171" s="126" t="s">
        <v>126</v>
      </c>
      <c r="C171" s="125">
        <v>45986.661050000002</v>
      </c>
      <c r="D171" s="125" t="s">
        <v>237</v>
      </c>
      <c r="E171" s="29">
        <f t="shared" si="31"/>
        <v>13146.665942648124</v>
      </c>
      <c r="F171" s="1">
        <f>ROUND(2*E171,0)/2</f>
        <v>13146.5</v>
      </c>
      <c r="G171" s="25"/>
      <c r="J171" s="22"/>
      <c r="M171" s="5"/>
      <c r="N171" s="60">
        <f t="shared" si="32"/>
        <v>8.9035848463365624E-3</v>
      </c>
      <c r="O171" s="9">
        <f t="shared" si="33"/>
        <v>30968.161050000002</v>
      </c>
      <c r="P171" s="121">
        <f>C171-(C$7+C$8*F171)</f>
        <v>5.0615453212230932E-2</v>
      </c>
      <c r="Q171" s="1">
        <f>(N171-P171)^2</f>
        <v>1.7398799625736995E-3</v>
      </c>
      <c r="R171" s="27">
        <v>0.1</v>
      </c>
      <c r="AO171" s="1">
        <v>36082.5</v>
      </c>
      <c r="AP171" s="1">
        <v>7.7441749090212397E-3</v>
      </c>
    </row>
    <row r="172" spans="1:42">
      <c r="A172" s="29" t="s">
        <v>643</v>
      </c>
      <c r="B172" s="123" t="s">
        <v>126</v>
      </c>
      <c r="C172" s="124">
        <v>45986.77</v>
      </c>
      <c r="D172" s="29" t="s">
        <v>237</v>
      </c>
      <c r="E172" s="29">
        <f t="shared" si="31"/>
        <v>13147.023134975065</v>
      </c>
      <c r="F172" s="1">
        <f>ROUND(2*E172,0)/2</f>
        <v>13147</v>
      </c>
      <c r="G172" s="22">
        <f t="shared" ref="G172:G196" si="38">C172-(C$7+C$8*F172)</f>
        <v>7.0565780479228124E-3</v>
      </c>
      <c r="J172" s="22">
        <f t="shared" ref="J172:J184" si="39">G172</f>
        <v>7.0565780479228124E-3</v>
      </c>
      <c r="M172" s="5">
        <f ca="1">+C$11+C$12*F172</f>
        <v>4.7331979958546704E-2</v>
      </c>
      <c r="N172" s="60">
        <f t="shared" si="32"/>
        <v>8.9038466441053211E-3</v>
      </c>
      <c r="O172" s="9">
        <f t="shared" si="33"/>
        <v>30968.269999999997</v>
      </c>
      <c r="Q172" s="1">
        <f t="shared" ref="Q172:Q196" si="40">(N172-G172)^2</f>
        <v>3.4124012664420964E-6</v>
      </c>
      <c r="R172" s="27">
        <v>1</v>
      </c>
    </row>
    <row r="173" spans="1:42">
      <c r="A173" s="29" t="s">
        <v>12</v>
      </c>
      <c r="B173" s="123" t="s">
        <v>125</v>
      </c>
      <c r="C173" s="124">
        <v>45986.770040000003</v>
      </c>
      <c r="D173" s="124"/>
      <c r="E173" s="1">
        <f t="shared" si="31"/>
        <v>13147.023266114995</v>
      </c>
      <c r="F173" s="53">
        <v>13147</v>
      </c>
      <c r="G173" s="25">
        <f t="shared" si="38"/>
        <v>7.096578054188285E-3</v>
      </c>
      <c r="J173" s="1">
        <f t="shared" si="39"/>
        <v>7.096578054188285E-3</v>
      </c>
      <c r="M173" s="5"/>
      <c r="N173" s="60">
        <f t="shared" si="32"/>
        <v>8.9038466441053211E-3</v>
      </c>
      <c r="O173" s="9">
        <f t="shared" si="33"/>
        <v>30968.270040000003</v>
      </c>
      <c r="P173" s="117"/>
      <c r="Q173" s="1">
        <f t="shared" si="40"/>
        <v>3.2662197561007121E-6</v>
      </c>
      <c r="R173" s="27">
        <v>1</v>
      </c>
      <c r="AO173" s="1">
        <v>36082.5</v>
      </c>
      <c r="AP173" s="1">
        <v>7.8441749137709849E-3</v>
      </c>
    </row>
    <row r="174" spans="1:42">
      <c r="A174" s="29" t="s">
        <v>12</v>
      </c>
      <c r="B174" s="123"/>
      <c r="C174" s="124">
        <v>46007.662989999997</v>
      </c>
      <c r="D174" s="124"/>
      <c r="E174" s="1">
        <f t="shared" si="31"/>
        <v>13215.520755124266</v>
      </c>
      <c r="F174" s="53">
        <v>13215.5</v>
      </c>
      <c r="G174" s="25">
        <f t="shared" si="38"/>
        <v>6.330681309918873E-3</v>
      </c>
      <c r="J174" s="1">
        <f t="shared" si="39"/>
        <v>6.330681309918873E-3</v>
      </c>
      <c r="M174" s="5"/>
      <c r="N174" s="60">
        <f t="shared" si="32"/>
        <v>8.9395870995625619E-3</v>
      </c>
      <c r="O174" s="9">
        <f t="shared" si="33"/>
        <v>30989.162989999997</v>
      </c>
      <c r="P174" s="117"/>
      <c r="Q174" s="1">
        <f t="shared" si="40"/>
        <v>6.8063894192363599E-6</v>
      </c>
      <c r="R174" s="27">
        <v>1</v>
      </c>
      <c r="AO174" s="1">
        <v>36111.5</v>
      </c>
      <c r="AP174" s="1">
        <v>1.0929415708233137E-2</v>
      </c>
    </row>
    <row r="175" spans="1:42">
      <c r="A175" s="29" t="s">
        <v>643</v>
      </c>
      <c r="B175" s="123" t="s">
        <v>125</v>
      </c>
      <c r="C175" s="124">
        <v>46007.663</v>
      </c>
      <c r="D175" s="29" t="s">
        <v>237</v>
      </c>
      <c r="E175" s="29">
        <f t="shared" si="31"/>
        <v>13215.520787909254</v>
      </c>
      <c r="F175" s="1">
        <f>ROUND(2*E175,0)/2</f>
        <v>13215.5</v>
      </c>
      <c r="G175" s="22">
        <f t="shared" si="38"/>
        <v>6.3406813133042306E-3</v>
      </c>
      <c r="J175" s="22">
        <f t="shared" si="39"/>
        <v>6.3406813133042306E-3</v>
      </c>
      <c r="M175" s="5">
        <f ca="1">+C$11+C$12*F175</f>
        <v>4.7225465107473955E-2</v>
      </c>
      <c r="N175" s="60">
        <f t="shared" si="32"/>
        <v>8.9395870995625619E-3</v>
      </c>
      <c r="O175" s="9">
        <f t="shared" si="33"/>
        <v>30989.163</v>
      </c>
      <c r="Q175" s="1">
        <f t="shared" si="40"/>
        <v>6.7543112858470355E-6</v>
      </c>
      <c r="R175" s="27">
        <v>1</v>
      </c>
    </row>
    <row r="176" spans="1:42">
      <c r="A176" s="139" t="s">
        <v>643</v>
      </c>
      <c r="B176" s="159" t="s">
        <v>125</v>
      </c>
      <c r="C176" s="160">
        <v>46008.578000000001</v>
      </c>
      <c r="D176" s="139" t="s">
        <v>237</v>
      </c>
      <c r="E176" s="29">
        <f t="shared" si="31"/>
        <v>13218.520613326131</v>
      </c>
      <c r="F176" s="1">
        <f>ROUND(2*E176,0)/2</f>
        <v>13218.5</v>
      </c>
      <c r="G176" s="22">
        <f t="shared" si="38"/>
        <v>6.2874303621356376E-3</v>
      </c>
      <c r="J176" s="22">
        <f t="shared" si="39"/>
        <v>6.2874303621356376E-3</v>
      </c>
      <c r="M176" s="5">
        <f ca="1">+C$11+C$12*F176</f>
        <v>4.7220800223485369E-2</v>
      </c>
      <c r="N176" s="60">
        <f t="shared" si="32"/>
        <v>8.9411466641121443E-3</v>
      </c>
      <c r="O176" s="9">
        <f t="shared" si="33"/>
        <v>30990.078000000001</v>
      </c>
      <c r="Q176" s="1">
        <f t="shared" si="40"/>
        <v>7.0422102113758658E-6</v>
      </c>
      <c r="R176" s="27">
        <v>1</v>
      </c>
    </row>
    <row r="177" spans="1:42">
      <c r="A177" s="139" t="s">
        <v>12</v>
      </c>
      <c r="B177" s="159"/>
      <c r="C177" s="160">
        <v>46008.578020000001</v>
      </c>
      <c r="D177" s="160"/>
      <c r="E177" s="1">
        <f t="shared" si="31"/>
        <v>13218.520678896084</v>
      </c>
      <c r="F177" s="53">
        <v>13218.5</v>
      </c>
      <c r="G177" s="25">
        <f t="shared" si="38"/>
        <v>6.3074303616303951E-3</v>
      </c>
      <c r="J177" s="1">
        <f t="shared" si="39"/>
        <v>6.3074303616303951E-3</v>
      </c>
      <c r="M177" s="5"/>
      <c r="N177" s="60">
        <f t="shared" si="32"/>
        <v>8.9411466641121443E-3</v>
      </c>
      <c r="O177" s="9">
        <f t="shared" si="33"/>
        <v>30990.078020000001</v>
      </c>
      <c r="P177" s="117"/>
      <c r="Q177" s="1">
        <f t="shared" si="40"/>
        <v>6.9364615619581368E-6</v>
      </c>
      <c r="R177" s="27">
        <v>1</v>
      </c>
      <c r="AO177" s="1">
        <v>36141.5</v>
      </c>
      <c r="AP177" s="1">
        <v>7.4969061897718348E-3</v>
      </c>
    </row>
    <row r="178" spans="1:42">
      <c r="A178" s="31" t="s">
        <v>643</v>
      </c>
      <c r="B178" s="161" t="s">
        <v>126</v>
      </c>
      <c r="C178" s="162">
        <v>46009.645499999999</v>
      </c>
      <c r="D178" s="31" t="s">
        <v>237</v>
      </c>
      <c r="E178" s="29">
        <f t="shared" si="31"/>
        <v>13222.020409645811</v>
      </c>
      <c r="F178" s="1">
        <f>ROUND(2*E178,0)/2</f>
        <v>13222</v>
      </c>
      <c r="G178" s="22">
        <f t="shared" si="38"/>
        <v>6.2253042488009669E-3</v>
      </c>
      <c r="J178" s="22">
        <f t="shared" si="39"/>
        <v>6.2253042488009669E-3</v>
      </c>
      <c r="M178" s="5">
        <f ca="1">+C$11+C$12*F178</f>
        <v>4.7215357858832019E-2</v>
      </c>
      <c r="N178" s="60">
        <f t="shared" si="32"/>
        <v>8.9429655503881177E-3</v>
      </c>
      <c r="O178" s="9">
        <f t="shared" si="33"/>
        <v>30991.145499999999</v>
      </c>
      <c r="Q178" s="1">
        <f t="shared" si="40"/>
        <v>7.3856829501443662E-6</v>
      </c>
      <c r="R178" s="27">
        <v>1</v>
      </c>
    </row>
    <row r="179" spans="1:42">
      <c r="A179" s="139" t="s">
        <v>12</v>
      </c>
      <c r="B179" s="159" t="s">
        <v>125</v>
      </c>
      <c r="C179" s="160">
        <v>46009.645539999998</v>
      </c>
      <c r="D179" s="160"/>
      <c r="E179" s="1">
        <f t="shared" si="31"/>
        <v>13222.020540785716</v>
      </c>
      <c r="F179" s="53">
        <v>13222</v>
      </c>
      <c r="G179" s="25">
        <f t="shared" si="38"/>
        <v>6.2653042477904819E-3</v>
      </c>
      <c r="J179" s="1">
        <f t="shared" si="39"/>
        <v>6.2653042477904819E-3</v>
      </c>
      <c r="M179" s="5"/>
      <c r="N179" s="60">
        <f t="shared" si="32"/>
        <v>8.9429655503881177E-3</v>
      </c>
      <c r="O179" s="9">
        <f t="shared" si="33"/>
        <v>30991.145539999998</v>
      </c>
      <c r="P179" s="117"/>
      <c r="Q179" s="1">
        <f t="shared" si="40"/>
        <v>7.1698700514288677E-6</v>
      </c>
      <c r="R179" s="27">
        <v>1</v>
      </c>
      <c r="AO179" s="1">
        <v>36141.5</v>
      </c>
      <c r="AP179" s="1">
        <v>7.9969061916926876E-3</v>
      </c>
    </row>
    <row r="180" spans="1:42">
      <c r="A180" s="139" t="s">
        <v>12</v>
      </c>
      <c r="B180" s="159"/>
      <c r="C180" s="160">
        <v>46012.543100000003</v>
      </c>
      <c r="D180" s="160"/>
      <c r="E180" s="1">
        <f t="shared" si="31"/>
        <v>13231.520184649034</v>
      </c>
      <c r="F180" s="53">
        <v>13231.5</v>
      </c>
      <c r="G180" s="25">
        <f t="shared" si="38"/>
        <v>6.1566762378788553E-3</v>
      </c>
      <c r="J180" s="1">
        <f t="shared" si="39"/>
        <v>6.1566762378788553E-3</v>
      </c>
      <c r="M180" s="5"/>
      <c r="N180" s="60">
        <f t="shared" si="32"/>
        <v>8.9478992393451466E-3</v>
      </c>
      <c r="O180" s="9">
        <f t="shared" si="33"/>
        <v>30994.043100000003</v>
      </c>
      <c r="P180" s="117"/>
      <c r="Q180" s="1">
        <f t="shared" si="40"/>
        <v>7.7909258439144924E-6</v>
      </c>
      <c r="R180" s="27">
        <v>1</v>
      </c>
      <c r="AO180" s="1">
        <v>36141.5</v>
      </c>
      <c r="AP180" s="1">
        <v>8.0969061891664751E-3</v>
      </c>
    </row>
    <row r="181" spans="1:42">
      <c r="A181" s="31" t="s">
        <v>643</v>
      </c>
      <c r="B181" s="161" t="s">
        <v>126</v>
      </c>
      <c r="C181" s="162">
        <v>46013.6106</v>
      </c>
      <c r="D181" s="31" t="s">
        <v>237</v>
      </c>
      <c r="E181" s="29">
        <f t="shared" si="31"/>
        <v>13235.019980968713</v>
      </c>
      <c r="F181" s="1">
        <f>ROUND(2*E181,0)/2</f>
        <v>13235</v>
      </c>
      <c r="G181" s="22">
        <f t="shared" si="38"/>
        <v>6.0945501245441847E-3</v>
      </c>
      <c r="J181" s="22">
        <f t="shared" si="39"/>
        <v>6.0945501245441847E-3</v>
      </c>
      <c r="M181" s="5">
        <f ca="1">+C$11+C$12*F181</f>
        <v>4.7195143361548134E-2</v>
      </c>
      <c r="N181" s="60">
        <f t="shared" si="32"/>
        <v>8.9497157028269794E-3</v>
      </c>
      <c r="O181" s="9">
        <f t="shared" si="33"/>
        <v>30995.1106</v>
      </c>
      <c r="Q181" s="1">
        <f t="shared" si="40"/>
        <v>8.1519704794109247E-6</v>
      </c>
      <c r="R181" s="27">
        <v>1</v>
      </c>
    </row>
    <row r="182" spans="1:42">
      <c r="A182" s="139" t="s">
        <v>12</v>
      </c>
      <c r="B182" s="159" t="s">
        <v>125</v>
      </c>
      <c r="C182" s="160">
        <v>46013.610630000003</v>
      </c>
      <c r="D182" s="160"/>
      <c r="E182" s="1">
        <f t="shared" si="31"/>
        <v>13235.020079323654</v>
      </c>
      <c r="F182" s="53">
        <v>13235</v>
      </c>
      <c r="G182" s="25">
        <f t="shared" si="38"/>
        <v>6.1245501274242997E-3</v>
      </c>
      <c r="J182" s="1">
        <f t="shared" si="39"/>
        <v>6.1245501274242997E-3</v>
      </c>
      <c r="M182" s="5"/>
      <c r="N182" s="60">
        <f t="shared" si="32"/>
        <v>8.9497157028269794E-3</v>
      </c>
      <c r="O182" s="9">
        <f t="shared" si="33"/>
        <v>30995.110630000003</v>
      </c>
      <c r="P182" s="117"/>
      <c r="Q182" s="1">
        <f t="shared" si="40"/>
        <v>7.9815605284403546E-6</v>
      </c>
      <c r="R182" s="27">
        <v>1</v>
      </c>
    </row>
    <row r="183" spans="1:42">
      <c r="A183" s="139" t="s">
        <v>12</v>
      </c>
      <c r="B183" s="159"/>
      <c r="C183" s="160">
        <v>46015.59317</v>
      </c>
      <c r="D183" s="160"/>
      <c r="E183" s="1">
        <f t="shared" si="31"/>
        <v>13241.519832200116</v>
      </c>
      <c r="F183" s="1">
        <f t="shared" ref="F183:F214" si="41">ROUND(2*E183,0)/2</f>
        <v>13241.5</v>
      </c>
      <c r="G183" s="22">
        <f t="shared" si="38"/>
        <v>6.049173061910551E-3</v>
      </c>
      <c r="J183" s="1">
        <f t="shared" si="39"/>
        <v>6.049173061910551E-3</v>
      </c>
      <c r="M183" s="5"/>
      <c r="N183" s="60">
        <f t="shared" si="32"/>
        <v>8.9530874044402887E-3</v>
      </c>
      <c r="O183" s="9">
        <f t="shared" si="33"/>
        <v>30997.09317</v>
      </c>
      <c r="P183" s="117"/>
      <c r="Q183" s="1">
        <f t="shared" si="40"/>
        <v>8.4327185087499185E-6</v>
      </c>
      <c r="R183" s="27">
        <v>1</v>
      </c>
      <c r="AO183" s="1">
        <v>36954.5</v>
      </c>
      <c r="AP183" s="1">
        <v>6.7058982021990232E-3</v>
      </c>
    </row>
    <row r="184" spans="1:42">
      <c r="A184" s="139" t="s">
        <v>643</v>
      </c>
      <c r="B184" s="159" t="s">
        <v>125</v>
      </c>
      <c r="C184" s="160">
        <v>46015.593200000003</v>
      </c>
      <c r="D184" s="139" t="s">
        <v>237</v>
      </c>
      <c r="E184" s="29">
        <f t="shared" si="31"/>
        <v>13241.519930555058</v>
      </c>
      <c r="F184" s="1">
        <f t="shared" si="41"/>
        <v>13241.5</v>
      </c>
      <c r="G184" s="22">
        <f t="shared" si="38"/>
        <v>6.0791730647906661E-3</v>
      </c>
      <c r="J184" s="22">
        <f t="shared" si="39"/>
        <v>6.0791730647906661E-3</v>
      </c>
      <c r="M184" s="5">
        <f ca="1">+C$11+C$12*F184</f>
        <v>4.7185036112906198E-2</v>
      </c>
      <c r="N184" s="60">
        <f t="shared" si="32"/>
        <v>8.9530874044402887E-3</v>
      </c>
      <c r="O184" s="9">
        <f t="shared" si="33"/>
        <v>30997.093200000003</v>
      </c>
      <c r="Q184" s="1">
        <f t="shared" si="40"/>
        <v>8.2593836316437269E-6</v>
      </c>
      <c r="R184" s="27">
        <v>1</v>
      </c>
    </row>
    <row r="185" spans="1:42">
      <c r="A185" s="139" t="s">
        <v>95</v>
      </c>
      <c r="B185" s="159" t="s">
        <v>125</v>
      </c>
      <c r="C185" s="160">
        <v>46029.324000000001</v>
      </c>
      <c r="D185" s="160"/>
      <c r="E185" s="1">
        <f t="shared" si="31"/>
        <v>13286.536327094973</v>
      </c>
      <c r="F185" s="1">
        <f t="shared" si="41"/>
        <v>13286.5</v>
      </c>
      <c r="G185" s="22">
        <f t="shared" si="38"/>
        <v>1.1080408781708684E-2</v>
      </c>
      <c r="I185" s="1">
        <f t="shared" ref="I185:I196" si="42">G185</f>
        <v>1.1080408781708684E-2</v>
      </c>
      <c r="M185" s="5"/>
      <c r="N185" s="60">
        <f t="shared" si="32"/>
        <v>8.9763682526925979E-3</v>
      </c>
      <c r="O185" s="9">
        <f t="shared" si="33"/>
        <v>31010.824000000001</v>
      </c>
      <c r="P185" s="117"/>
      <c r="Q185" s="1">
        <f t="shared" si="40"/>
        <v>4.4269865477422903E-6</v>
      </c>
      <c r="R185" s="27">
        <v>0.1</v>
      </c>
      <c r="AG185" s="1" t="s">
        <v>46</v>
      </c>
      <c r="AH185" s="1">
        <v>9</v>
      </c>
      <c r="AI185" s="1" t="s">
        <v>43</v>
      </c>
      <c r="AK185" s="1" t="s">
        <v>45</v>
      </c>
      <c r="AO185" s="1">
        <v>17526.5</v>
      </c>
      <c r="AP185" s="1">
        <v>8.8190633032354526E-3</v>
      </c>
    </row>
    <row r="186" spans="1:42">
      <c r="A186" s="139" t="s">
        <v>96</v>
      </c>
      <c r="B186" s="159" t="s">
        <v>125</v>
      </c>
      <c r="C186" s="160">
        <v>46046.402000000002</v>
      </c>
      <c r="D186" s="160"/>
      <c r="E186" s="1">
        <f t="shared" si="31"/>
        <v>13342.526511214532</v>
      </c>
      <c r="F186" s="1">
        <f t="shared" si="41"/>
        <v>13342.5</v>
      </c>
      <c r="G186" s="22">
        <f t="shared" si="38"/>
        <v>8.0863910116022453E-3</v>
      </c>
      <c r="I186" s="1">
        <f t="shared" si="42"/>
        <v>8.0863910116022453E-3</v>
      </c>
      <c r="M186" s="5"/>
      <c r="N186" s="60">
        <f t="shared" si="32"/>
        <v>9.0051893889878196E-3</v>
      </c>
      <c r="O186" s="9">
        <f t="shared" si="33"/>
        <v>31027.902000000002</v>
      </c>
      <c r="P186" s="117"/>
      <c r="Q186" s="1">
        <f t="shared" si="40"/>
        <v>8.4419045828636438E-7</v>
      </c>
      <c r="R186" s="27">
        <v>0.1</v>
      </c>
      <c r="AG186" s="1" t="s">
        <v>46</v>
      </c>
      <c r="AH186" s="1">
        <v>6</v>
      </c>
      <c r="AI186" s="1" t="s">
        <v>43</v>
      </c>
      <c r="AK186" s="1" t="s">
        <v>45</v>
      </c>
      <c r="AO186" s="1">
        <v>17948.5</v>
      </c>
      <c r="AP186" s="1">
        <v>1.3328429391549435E-2</v>
      </c>
    </row>
    <row r="187" spans="1:42">
      <c r="A187" s="139" t="s">
        <v>97</v>
      </c>
      <c r="B187" s="159" t="s">
        <v>125</v>
      </c>
      <c r="C187" s="160">
        <v>46478.3</v>
      </c>
      <c r="D187" s="160"/>
      <c r="E187" s="1">
        <f t="shared" si="31"/>
        <v>14758.503120938616</v>
      </c>
      <c r="F187" s="1">
        <f t="shared" si="41"/>
        <v>14758.5</v>
      </c>
      <c r="G187" s="22">
        <f t="shared" si="38"/>
        <v>9.5194167806766927E-4</v>
      </c>
      <c r="I187" s="1">
        <f t="shared" si="42"/>
        <v>9.5194167806766927E-4</v>
      </c>
      <c r="M187" s="5"/>
      <c r="N187" s="60">
        <f t="shared" si="32"/>
        <v>9.6784583868057533E-3</v>
      </c>
      <c r="O187" s="9">
        <f t="shared" si="33"/>
        <v>31459.800000000003</v>
      </c>
      <c r="P187" s="117"/>
      <c r="Q187" s="1">
        <f t="shared" si="40"/>
        <v>7.6152093867884967E-5</v>
      </c>
      <c r="R187" s="27">
        <v>0.1</v>
      </c>
      <c r="AG187" s="1" t="s">
        <v>46</v>
      </c>
      <c r="AH187" s="1">
        <v>7</v>
      </c>
      <c r="AI187" s="1" t="s">
        <v>43</v>
      </c>
      <c r="AK187" s="1" t="s">
        <v>45</v>
      </c>
      <c r="AO187" s="1">
        <v>18053.5</v>
      </c>
      <c r="AP187" s="1">
        <v>1.446464606851805E-2</v>
      </c>
    </row>
    <row r="188" spans="1:42">
      <c r="A188" s="139" t="s">
        <v>98</v>
      </c>
      <c r="B188" s="159" t="s">
        <v>125</v>
      </c>
      <c r="C188" s="160">
        <v>46704.326999999997</v>
      </c>
      <c r="D188" s="160"/>
      <c r="E188" s="1">
        <f t="shared" si="31"/>
        <v>15499.532125856669</v>
      </c>
      <c r="F188" s="1">
        <f t="shared" si="41"/>
        <v>15499.5</v>
      </c>
      <c r="G188" s="22">
        <f t="shared" si="38"/>
        <v>9.798956525628455E-3</v>
      </c>
      <c r="I188" s="1">
        <f t="shared" si="42"/>
        <v>9.798956525628455E-3</v>
      </c>
      <c r="M188" s="5"/>
      <c r="N188" s="60">
        <f t="shared" si="32"/>
        <v>9.9882291743554029E-3</v>
      </c>
      <c r="O188" s="9">
        <f t="shared" si="33"/>
        <v>31685.826999999997</v>
      </c>
      <c r="P188" s="117"/>
      <c r="Q188" s="1">
        <f t="shared" si="40"/>
        <v>3.5824135556114615E-8</v>
      </c>
      <c r="R188" s="27">
        <v>0.1</v>
      </c>
      <c r="AG188" s="1" t="s">
        <v>46</v>
      </c>
      <c r="AH188" s="1">
        <v>6</v>
      </c>
      <c r="AI188" s="1" t="s">
        <v>43</v>
      </c>
      <c r="AK188" s="1" t="s">
        <v>45</v>
      </c>
      <c r="AO188" s="1">
        <v>18224</v>
      </c>
      <c r="AP188" s="1">
        <v>1.5938216965878382E-2</v>
      </c>
    </row>
    <row r="189" spans="1:42">
      <c r="A189" s="139" t="s">
        <v>99</v>
      </c>
      <c r="B189" s="159"/>
      <c r="C189" s="160">
        <v>46987.536999999997</v>
      </c>
      <c r="D189" s="160"/>
      <c r="E189" s="1">
        <f t="shared" si="31"/>
        <v>16428.035466089677</v>
      </c>
      <c r="F189" s="1">
        <f t="shared" si="41"/>
        <v>16428</v>
      </c>
      <c r="G189" s="22">
        <f t="shared" si="38"/>
        <v>1.081778688239865E-2</v>
      </c>
      <c r="I189" s="1">
        <f t="shared" si="42"/>
        <v>1.081778688239865E-2</v>
      </c>
      <c r="M189" s="5"/>
      <c r="N189" s="60">
        <f t="shared" si="32"/>
        <v>1.0335112404511853E-2</v>
      </c>
      <c r="O189" s="9">
        <f t="shared" si="33"/>
        <v>31969.036999999997</v>
      </c>
      <c r="P189" s="117"/>
      <c r="Q189" s="1">
        <f t="shared" si="40"/>
        <v>2.3297465160329184E-7</v>
      </c>
      <c r="R189" s="27">
        <v>0.1</v>
      </c>
      <c r="AG189" s="1" t="s">
        <v>46</v>
      </c>
      <c r="AH189" s="1">
        <v>6</v>
      </c>
      <c r="AI189" s="1" t="s">
        <v>43</v>
      </c>
      <c r="AK189" s="1" t="s">
        <v>45</v>
      </c>
    </row>
    <row r="190" spans="1:42">
      <c r="A190" s="139" t="s">
        <v>100</v>
      </c>
      <c r="B190" s="159" t="s">
        <v>125</v>
      </c>
      <c r="C190" s="160">
        <v>47032.531000000003</v>
      </c>
      <c r="D190" s="160"/>
      <c r="E190" s="1">
        <f t="shared" si="31"/>
        <v>16575.548192654591</v>
      </c>
      <c r="F190" s="1">
        <f t="shared" si="41"/>
        <v>16575.5</v>
      </c>
      <c r="G190" s="22">
        <f t="shared" si="38"/>
        <v>1.4699615087010898E-2</v>
      </c>
      <c r="I190" s="1">
        <f t="shared" si="42"/>
        <v>1.4699615087010898E-2</v>
      </c>
      <c r="M190" s="5"/>
      <c r="N190" s="60">
        <f t="shared" si="32"/>
        <v>1.0385992197598627E-2</v>
      </c>
      <c r="O190" s="9">
        <f t="shared" si="33"/>
        <v>32014.031000000003</v>
      </c>
      <c r="P190" s="117"/>
      <c r="Q190" s="1">
        <f t="shared" si="40"/>
        <v>1.8607342432061469E-5</v>
      </c>
      <c r="R190" s="27">
        <v>0.1</v>
      </c>
      <c r="AG190" s="1" t="s">
        <v>46</v>
      </c>
      <c r="AK190" s="1" t="s">
        <v>70</v>
      </c>
      <c r="AO190" s="1">
        <v>33613</v>
      </c>
      <c r="AP190" s="1">
        <v>9.5785835655988194E-3</v>
      </c>
    </row>
    <row r="191" spans="1:42">
      <c r="A191" s="139" t="s">
        <v>101</v>
      </c>
      <c r="B191" s="159"/>
      <c r="C191" s="160">
        <v>47048.542000000001</v>
      </c>
      <c r="D191" s="160"/>
      <c r="E191" s="1">
        <f t="shared" si="31"/>
        <v>16628.040219703318</v>
      </c>
      <c r="F191" s="1">
        <f t="shared" si="41"/>
        <v>16628</v>
      </c>
      <c r="G191" s="22">
        <f t="shared" si="38"/>
        <v>1.2267723424884025E-2</v>
      </c>
      <c r="I191" s="1">
        <f t="shared" si="42"/>
        <v>1.2267723424884025E-2</v>
      </c>
      <c r="M191" s="5"/>
      <c r="N191" s="60">
        <f t="shared" si="32"/>
        <v>1.0403822401289876E-2</v>
      </c>
      <c r="O191" s="9">
        <f t="shared" si="33"/>
        <v>32030.042000000001</v>
      </c>
      <c r="P191" s="117"/>
      <c r="Q191" s="1">
        <f t="shared" si="40"/>
        <v>3.474127025755315E-6</v>
      </c>
      <c r="R191" s="27">
        <v>0.1</v>
      </c>
      <c r="AG191" s="1" t="s">
        <v>46</v>
      </c>
      <c r="AH191" s="1">
        <v>8</v>
      </c>
      <c r="AI191" s="1" t="s">
        <v>43</v>
      </c>
      <c r="AK191" s="1" t="s">
        <v>45</v>
      </c>
      <c r="AO191" s="1">
        <v>18325.5</v>
      </c>
      <c r="AP191" s="1">
        <v>1.4636559753853362E-2</v>
      </c>
    </row>
    <row r="192" spans="1:42">
      <c r="A192" s="139" t="s">
        <v>100</v>
      </c>
      <c r="B192" s="159"/>
      <c r="C192" s="160">
        <v>47060.442000000003</v>
      </c>
      <c r="D192" s="160"/>
      <c r="E192" s="1">
        <f t="shared" si="31"/>
        <v>16667.054342611314</v>
      </c>
      <c r="F192" s="1">
        <f t="shared" si="41"/>
        <v>16667</v>
      </c>
      <c r="G192" s="22">
        <f t="shared" si="38"/>
        <v>1.6575461049797013E-2</v>
      </c>
      <c r="I192" s="1">
        <f t="shared" si="42"/>
        <v>1.6575461049797013E-2</v>
      </c>
      <c r="M192" s="5"/>
      <c r="N192" s="60">
        <f t="shared" si="32"/>
        <v>1.0416972687318837E-2</v>
      </c>
      <c r="O192" s="9">
        <f t="shared" si="33"/>
        <v>32041.942000000003</v>
      </c>
      <c r="P192" s="117"/>
      <c r="Q192" s="1">
        <f t="shared" si="40"/>
        <v>3.7926978910779127E-5</v>
      </c>
      <c r="R192" s="27">
        <v>0.1</v>
      </c>
      <c r="AG192" s="1" t="s">
        <v>46</v>
      </c>
      <c r="AK192" s="1" t="s">
        <v>70</v>
      </c>
      <c r="AO192" s="1">
        <v>33616.5</v>
      </c>
      <c r="AP192" s="1">
        <v>9.916457456711214E-3</v>
      </c>
    </row>
    <row r="193" spans="1:42">
      <c r="A193" s="139" t="s">
        <v>100</v>
      </c>
      <c r="B193" s="159"/>
      <c r="C193" s="160">
        <v>47066.533000000003</v>
      </c>
      <c r="D193" s="160"/>
      <c r="E193" s="1">
        <f t="shared" si="31"/>
        <v>16687.023672244308</v>
      </c>
      <c r="F193" s="1">
        <f t="shared" si="41"/>
        <v>16687</v>
      </c>
      <c r="G193" s="22">
        <f t="shared" si="38"/>
        <v>7.2204547032015398E-3</v>
      </c>
      <c r="I193" s="1">
        <f t="shared" si="42"/>
        <v>7.2204547032015398E-3</v>
      </c>
      <c r="M193" s="5"/>
      <c r="N193" s="60">
        <f t="shared" si="32"/>
        <v>1.0423685007292446E-2</v>
      </c>
      <c r="O193" s="9">
        <f t="shared" si="33"/>
        <v>32048.033000000003</v>
      </c>
      <c r="P193" s="117"/>
      <c r="Q193" s="1">
        <f t="shared" si="40"/>
        <v>1.0260684381046322E-5</v>
      </c>
      <c r="R193" s="27">
        <v>0.1</v>
      </c>
      <c r="AG193" s="1" t="s">
        <v>46</v>
      </c>
      <c r="AK193" s="1" t="s">
        <v>70</v>
      </c>
      <c r="AO193" s="1">
        <v>33616.5</v>
      </c>
      <c r="AP193" s="1">
        <v>9.916457456711214E-3</v>
      </c>
    </row>
    <row r="194" spans="1:42">
      <c r="A194" s="139" t="s">
        <v>698</v>
      </c>
      <c r="B194" s="159" t="s">
        <v>126</v>
      </c>
      <c r="C194" s="160">
        <v>47095.504999999997</v>
      </c>
      <c r="D194" s="139" t="s">
        <v>154</v>
      </c>
      <c r="E194" s="29">
        <f t="shared" si="31"/>
        <v>16782.008308285498</v>
      </c>
      <c r="F194" s="1">
        <f t="shared" si="41"/>
        <v>16782</v>
      </c>
      <c r="G194" s="22">
        <f t="shared" si="38"/>
        <v>2.5341745495097712E-3</v>
      </c>
      <c r="I194" s="22">
        <f t="shared" si="42"/>
        <v>2.5341745495097712E-3</v>
      </c>
      <c r="M194" s="5">
        <f ca="1">+C$11+C$12*F194</f>
        <v>4.1679695525708257E-2</v>
      </c>
      <c r="N194" s="60">
        <f t="shared" si="32"/>
        <v>1.0455277658749575E-2</v>
      </c>
      <c r="O194" s="9">
        <f t="shared" si="33"/>
        <v>32077.004999999997</v>
      </c>
      <c r="Q194" s="1">
        <f t="shared" si="40"/>
        <v>6.2743874467208476E-5</v>
      </c>
      <c r="R194" s="27">
        <v>0.1</v>
      </c>
    </row>
    <row r="195" spans="1:42">
      <c r="A195" s="163" t="s">
        <v>105</v>
      </c>
      <c r="B195" s="164" t="s">
        <v>125</v>
      </c>
      <c r="C195" s="165">
        <v>47107.256000000001</v>
      </c>
      <c r="D195" s="165"/>
      <c r="E195" s="1">
        <f t="shared" si="31"/>
        <v>16820.533935032723</v>
      </c>
      <c r="F195" s="1">
        <f t="shared" si="41"/>
        <v>16820.5</v>
      </c>
      <c r="G195" s="22">
        <f t="shared" si="38"/>
        <v>1.0350787335482892E-2</v>
      </c>
      <c r="I195" s="22">
        <f t="shared" si="42"/>
        <v>1.0350787335482892E-2</v>
      </c>
      <c r="M195" s="5"/>
      <c r="N195" s="60">
        <f t="shared" si="32"/>
        <v>1.0467944155168572E-2</v>
      </c>
      <c r="O195" s="9">
        <f t="shared" si="33"/>
        <v>32088.756000000001</v>
      </c>
      <c r="P195" s="117"/>
      <c r="Q195" s="1">
        <f t="shared" si="40"/>
        <v>1.3725720398863088E-8</v>
      </c>
      <c r="R195" s="27">
        <v>0.1</v>
      </c>
      <c r="AO195" s="1">
        <v>19051</v>
      </c>
      <c r="AP195" s="1">
        <v>1.1258704529609531E-2</v>
      </c>
    </row>
    <row r="196" spans="1:42">
      <c r="A196" s="163" t="s">
        <v>106</v>
      </c>
      <c r="B196" s="164"/>
      <c r="C196" s="165">
        <v>47170.237000000001</v>
      </c>
      <c r="D196" s="165"/>
      <c r="E196" s="1">
        <f t="shared" si="31"/>
        <v>17027.017000147709</v>
      </c>
      <c r="F196" s="1">
        <f t="shared" si="41"/>
        <v>17027</v>
      </c>
      <c r="G196" s="22">
        <f t="shared" si="38"/>
        <v>5.1853468103217892E-3</v>
      </c>
      <c r="I196" s="22">
        <f t="shared" si="42"/>
        <v>5.1853468103217892E-3</v>
      </c>
      <c r="M196" s="5"/>
      <c r="N196" s="60">
        <f t="shared" si="32"/>
        <v>1.0534535655603243E-2</v>
      </c>
      <c r="O196" s="9">
        <f t="shared" si="33"/>
        <v>32151.737000000001</v>
      </c>
      <c r="P196" s="117"/>
      <c r="Q196" s="1">
        <f t="shared" si="40"/>
        <v>2.8613821302483534E-5</v>
      </c>
      <c r="R196" s="27">
        <v>0.1</v>
      </c>
      <c r="AO196" s="1">
        <v>19175</v>
      </c>
      <c r="AP196" s="1">
        <v>9.0576651855371892E-3</v>
      </c>
    </row>
    <row r="197" spans="1:42">
      <c r="A197" s="163" t="s">
        <v>106</v>
      </c>
      <c r="B197" s="164"/>
      <c r="C197" s="165">
        <v>47205.334999999999</v>
      </c>
      <c r="D197" s="165"/>
      <c r="E197" s="1">
        <f t="shared" si="31"/>
        <v>17142.085713242221</v>
      </c>
      <c r="F197" s="1">
        <f t="shared" si="41"/>
        <v>17142</v>
      </c>
      <c r="M197" s="5"/>
      <c r="N197" s="60">
        <f t="shared" si="32"/>
        <v>1.0570636150606562E-2</v>
      </c>
      <c r="O197" s="9">
        <f t="shared" si="33"/>
        <v>32186.834999999999</v>
      </c>
      <c r="P197" s="121">
        <v>2.6144060313527007E-2</v>
      </c>
      <c r="AO197" s="1">
        <v>19551.5</v>
      </c>
      <c r="AP197" s="1">
        <v>1.1874670708493795E-2</v>
      </c>
    </row>
    <row r="198" spans="1:42">
      <c r="A198" s="163" t="s">
        <v>107</v>
      </c>
      <c r="B198" s="164" t="s">
        <v>125</v>
      </c>
      <c r="C198" s="165">
        <v>47322.597000000002</v>
      </c>
      <c r="D198" s="165"/>
      <c r="E198" s="1">
        <f t="shared" si="31"/>
        <v>17526.528913278962</v>
      </c>
      <c r="F198" s="1">
        <f t="shared" si="41"/>
        <v>17526.5</v>
      </c>
      <c r="G198" s="22">
        <f>C198-(C$7+C$8*F198)</f>
        <v>8.8190633032354526E-3</v>
      </c>
      <c r="I198" s="22">
        <f>G198</f>
        <v>8.8190633032354526E-3</v>
      </c>
      <c r="M198" s="5"/>
      <c r="N198" s="60">
        <f t="shared" si="32"/>
        <v>1.0686224003917463E-2</v>
      </c>
      <c r="O198" s="9">
        <f t="shared" si="33"/>
        <v>32304.097000000002</v>
      </c>
      <c r="P198" s="117"/>
      <c r="Q198" s="1">
        <f>(N198-G198)^2</f>
        <v>3.4862890821713357E-6</v>
      </c>
      <c r="R198" s="27">
        <v>0.1</v>
      </c>
      <c r="AO198" s="1">
        <v>19969</v>
      </c>
      <c r="AP198" s="1">
        <v>1.1963913217186928E-2</v>
      </c>
    </row>
    <row r="199" spans="1:42">
      <c r="A199" s="163" t="s">
        <v>108</v>
      </c>
      <c r="B199" s="164" t="s">
        <v>125</v>
      </c>
      <c r="C199" s="165">
        <v>47451.319000000003</v>
      </c>
      <c r="D199" s="165"/>
      <c r="E199" s="12">
        <f t="shared" si="31"/>
        <v>17948.543697225414</v>
      </c>
      <c r="F199" s="12">
        <f t="shared" si="41"/>
        <v>17948.5</v>
      </c>
      <c r="G199" s="28">
        <f>C199-(C$7+C$8*F199)</f>
        <v>1.3328429391549435E-2</v>
      </c>
      <c r="H199" s="12"/>
      <c r="I199" s="28">
        <f>G199</f>
        <v>1.3328429391549435E-2</v>
      </c>
      <c r="K199" s="12"/>
      <c r="M199" s="5"/>
      <c r="N199" s="60">
        <f t="shared" si="32"/>
        <v>1.0804023724924908E-2</v>
      </c>
      <c r="O199" s="9">
        <f t="shared" si="33"/>
        <v>32432.819000000003</v>
      </c>
      <c r="P199" s="117"/>
      <c r="Q199" s="1">
        <f>(N199-G199)^2</f>
        <v>6.3726239696860219E-6</v>
      </c>
      <c r="R199" s="27">
        <v>0.1</v>
      </c>
      <c r="AO199" s="1">
        <v>20561.5</v>
      </c>
      <c r="AP199" s="1">
        <v>1.6946850206295494E-2</v>
      </c>
    </row>
    <row r="200" spans="1:42">
      <c r="A200" s="30" t="s">
        <v>108</v>
      </c>
      <c r="B200" s="127" t="s">
        <v>125</v>
      </c>
      <c r="C200" s="128">
        <v>47468.385000000002</v>
      </c>
      <c r="D200" s="128"/>
      <c r="E200" s="1">
        <f t="shared" si="31"/>
        <v>18004.494539372288</v>
      </c>
      <c r="F200" s="1">
        <f t="shared" si="41"/>
        <v>18004.5</v>
      </c>
      <c r="M200" s="5"/>
      <c r="N200" s="60">
        <f t="shared" si="32"/>
        <v>1.0818943241175265E-2</v>
      </c>
      <c r="O200" s="9">
        <f t="shared" si="33"/>
        <v>32449.885000000002</v>
      </c>
      <c r="P200" s="121">
        <v>-1.6655883810017258E-3</v>
      </c>
      <c r="AO200" s="1">
        <v>21365</v>
      </c>
      <c r="AP200" s="1">
        <v>1.2184470229840372E-2</v>
      </c>
    </row>
    <row r="201" spans="1:42">
      <c r="A201" s="30" t="s">
        <v>108</v>
      </c>
      <c r="B201" s="127" t="s">
        <v>125</v>
      </c>
      <c r="C201" s="128">
        <v>47483.347000000002</v>
      </c>
      <c r="D201" s="128"/>
      <c r="E201" s="1">
        <f t="shared" si="31"/>
        <v>18053.54742230921</v>
      </c>
      <c r="F201" s="1">
        <f t="shared" si="41"/>
        <v>18053.5</v>
      </c>
      <c r="G201" s="22">
        <f>C201-(C$7+C$8*F201)</f>
        <v>1.446464606851805E-2</v>
      </c>
      <c r="I201" s="22">
        <f>G201</f>
        <v>1.446464606851805E-2</v>
      </c>
      <c r="M201" s="5"/>
      <c r="N201" s="60">
        <f t="shared" si="32"/>
        <v>1.083186083684096E-2</v>
      </c>
      <c r="O201" s="9">
        <f t="shared" si="33"/>
        <v>32464.847000000002</v>
      </c>
      <c r="P201" s="117"/>
      <c r="Q201" s="1">
        <f>(N201-G201)^2</f>
        <v>1.319712853949117E-5</v>
      </c>
      <c r="R201" s="27">
        <v>0.1</v>
      </c>
      <c r="AO201" s="1">
        <v>21492.5</v>
      </c>
      <c r="AP201" s="1">
        <v>7.4213047701050527E-3</v>
      </c>
    </row>
    <row r="202" spans="1:42">
      <c r="A202" s="30" t="s">
        <v>108</v>
      </c>
      <c r="B202" s="127" t="s">
        <v>125</v>
      </c>
      <c r="C202" s="128">
        <v>47522.413999999997</v>
      </c>
      <c r="D202" s="128"/>
      <c r="E202" s="1">
        <f t="shared" si="31"/>
        <v>18181.628492867731</v>
      </c>
      <c r="F202" s="1">
        <f t="shared" si="41"/>
        <v>18181.5</v>
      </c>
      <c r="M202" s="5"/>
      <c r="N202" s="60">
        <f t="shared" si="32"/>
        <v>1.0865001564343738E-2</v>
      </c>
      <c r="O202" s="9">
        <f t="shared" si="33"/>
        <v>32503.913999999997</v>
      </c>
      <c r="P202" s="121">
        <v>3.9192605450807605E-2</v>
      </c>
      <c r="AO202" s="1">
        <v>22781.5</v>
      </c>
      <c r="AP202" s="1">
        <v>1.6141145730216522E-2</v>
      </c>
    </row>
    <row r="203" spans="1:42">
      <c r="A203" s="30" t="s">
        <v>109</v>
      </c>
      <c r="B203" s="127"/>
      <c r="C203" s="128">
        <v>47535.353999999999</v>
      </c>
      <c r="D203" s="128"/>
      <c r="E203" s="1">
        <f t="shared" si="31"/>
        <v>18224.052253408026</v>
      </c>
      <c r="F203" s="1">
        <f t="shared" si="41"/>
        <v>18224</v>
      </c>
      <c r="G203" s="22">
        <f>C203-(C$7+C$8*F203)</f>
        <v>1.5938216965878382E-2</v>
      </c>
      <c r="I203" s="22">
        <f>G203</f>
        <v>1.5938216965878382E-2</v>
      </c>
      <c r="M203" s="5"/>
      <c r="N203" s="60">
        <f t="shared" si="32"/>
        <v>1.087581239655485E-2</v>
      </c>
      <c r="O203" s="9">
        <f t="shared" si="33"/>
        <v>32516.853999999999</v>
      </c>
      <c r="P203" s="117"/>
      <c r="Q203" s="1">
        <f>(N203-G203)^2</f>
        <v>2.5627940023507778E-5</v>
      </c>
      <c r="R203" s="27">
        <v>0.1</v>
      </c>
      <c r="AO203" s="1">
        <v>22850</v>
      </c>
      <c r="AP203" s="1">
        <v>8.8252489877049811E-3</v>
      </c>
    </row>
    <row r="204" spans="1:42">
      <c r="A204" s="30" t="s">
        <v>109</v>
      </c>
      <c r="B204" s="127" t="s">
        <v>125</v>
      </c>
      <c r="C204" s="128">
        <v>47566.311999999998</v>
      </c>
      <c r="D204" s="128"/>
      <c r="E204" s="1">
        <f t="shared" si="31"/>
        <v>18325.547985927828</v>
      </c>
      <c r="F204" s="1">
        <f t="shared" si="41"/>
        <v>18325.5</v>
      </c>
      <c r="G204" s="22">
        <f>C204-(C$7+C$8*F204)</f>
        <v>1.4636559753853362E-2</v>
      </c>
      <c r="I204" s="22">
        <f>G204</f>
        <v>1.4636559753853362E-2</v>
      </c>
      <c r="M204" s="5"/>
      <c r="N204" s="60">
        <f t="shared" si="32"/>
        <v>1.0901242069587388E-2</v>
      </c>
      <c r="O204" s="9">
        <f t="shared" si="33"/>
        <v>32547.811999999998</v>
      </c>
      <c r="P204" s="117"/>
      <c r="Q204" s="1">
        <f>(N204-G204)^2</f>
        <v>1.3952598202390117E-5</v>
      </c>
      <c r="R204" s="27">
        <v>0.1</v>
      </c>
      <c r="AO204" s="1">
        <v>23690</v>
      </c>
      <c r="AP204" s="1">
        <v>1.0914982434769627E-2</v>
      </c>
    </row>
    <row r="205" spans="1:42">
      <c r="A205" s="30" t="s">
        <v>110</v>
      </c>
      <c r="B205" s="127" t="s">
        <v>125</v>
      </c>
      <c r="C205" s="128">
        <v>47762.449000000001</v>
      </c>
      <c r="D205" s="128"/>
      <c r="E205" s="1">
        <f t="shared" si="31"/>
        <v>18968.582693894652</v>
      </c>
      <c r="F205" s="1">
        <f t="shared" si="41"/>
        <v>18968.5</v>
      </c>
      <c r="M205" s="5"/>
      <c r="N205" s="60">
        <f t="shared" si="32"/>
        <v>1.1049593100329E-2</v>
      </c>
      <c r="O205" s="9">
        <f t="shared" si="33"/>
        <v>32743.949000000001</v>
      </c>
      <c r="P205" s="121">
        <v>2.5223105709301308E-2</v>
      </c>
      <c r="AO205" s="1">
        <v>24423.5</v>
      </c>
      <c r="AP205" s="1">
        <v>6.3951246775104664E-3</v>
      </c>
    </row>
    <row r="206" spans="1:42">
      <c r="A206" s="30" t="s">
        <v>110</v>
      </c>
      <c r="B206" s="127" t="s">
        <v>125</v>
      </c>
      <c r="C206" s="128">
        <v>47763.466</v>
      </c>
      <c r="D206" s="128"/>
      <c r="E206" s="1">
        <f t="shared" si="31"/>
        <v>18971.91692607931</v>
      </c>
      <c r="F206" s="1">
        <f t="shared" si="41"/>
        <v>18972</v>
      </c>
      <c r="M206" s="5"/>
      <c r="N206" s="60">
        <f t="shared" si="32"/>
        <v>1.1050340366119432E-2</v>
      </c>
      <c r="O206" s="9">
        <f t="shared" si="33"/>
        <v>32744.966</v>
      </c>
      <c r="P206" s="121">
        <v>-2.5339020401588641E-2</v>
      </c>
      <c r="AO206" s="1">
        <v>25426.5</v>
      </c>
      <c r="AP206" s="1">
        <v>1.2591556391271297E-2</v>
      </c>
    </row>
    <row r="207" spans="1:42">
      <c r="A207" s="30" t="s">
        <v>100</v>
      </c>
      <c r="B207" s="127"/>
      <c r="C207" s="128">
        <v>47787.599000000002</v>
      </c>
      <c r="D207" s="128"/>
      <c r="E207" s="1">
        <f t="shared" si="31"/>
        <v>19051.03691163718</v>
      </c>
      <c r="F207" s="1">
        <f t="shared" si="41"/>
        <v>19051</v>
      </c>
      <c r="G207" s="22">
        <f t="shared" ref="G207:G238" si="43">C207-(C$7+C$8*F207)</f>
        <v>1.1258704529609531E-2</v>
      </c>
      <c r="I207" s="22">
        <f t="shared" ref="I207:I213" si="44">G207</f>
        <v>1.1258704529609531E-2</v>
      </c>
      <c r="M207" s="5"/>
      <c r="N207" s="60">
        <f t="shared" si="32"/>
        <v>1.1067033699885615E-2</v>
      </c>
      <c r="O207" s="9">
        <f t="shared" si="33"/>
        <v>32769.099000000002</v>
      </c>
      <c r="P207" s="117"/>
      <c r="Q207" s="1">
        <f t="shared" ref="Q207:Q238" si="45">(N207-G207)^2</f>
        <v>3.6737706967054399E-8</v>
      </c>
      <c r="R207" s="27">
        <v>0.1</v>
      </c>
      <c r="AO207" s="1">
        <v>33617</v>
      </c>
      <c r="AP207" s="1">
        <v>1.0607582298689522E-2</v>
      </c>
    </row>
    <row r="208" spans="1:42">
      <c r="A208" s="30" t="s">
        <v>110</v>
      </c>
      <c r="B208" s="127"/>
      <c r="C208" s="128">
        <v>47825.419000000002</v>
      </c>
      <c r="D208" s="128"/>
      <c r="E208" s="1">
        <f t="shared" si="31"/>
        <v>19175.029695534682</v>
      </c>
      <c r="F208" s="1">
        <f t="shared" si="41"/>
        <v>19175</v>
      </c>
      <c r="G208" s="22">
        <f t="shared" si="43"/>
        <v>9.0576651855371892E-3</v>
      </c>
      <c r="I208" s="22">
        <f t="shared" si="44"/>
        <v>9.0576651855371892E-3</v>
      </c>
      <c r="M208" s="5"/>
      <c r="N208" s="60">
        <f t="shared" si="32"/>
        <v>1.1092565712524639E-2</v>
      </c>
      <c r="O208" s="9">
        <f t="shared" si="33"/>
        <v>32806.919000000002</v>
      </c>
      <c r="P208" s="117"/>
      <c r="Q208" s="1">
        <f t="shared" si="45"/>
        <v>4.1408201547337993E-6</v>
      </c>
      <c r="R208" s="27">
        <v>0.1</v>
      </c>
      <c r="AO208" s="1">
        <v>26126</v>
      </c>
      <c r="AP208" s="1">
        <v>1.9675209419801831E-2</v>
      </c>
    </row>
    <row r="209" spans="1:42">
      <c r="A209" s="30" t="s">
        <v>111</v>
      </c>
      <c r="B209" s="127" t="s">
        <v>125</v>
      </c>
      <c r="C209" s="128">
        <v>47940.260999999999</v>
      </c>
      <c r="D209" s="128"/>
      <c r="E209" s="1">
        <f t="shared" si="31"/>
        <v>19551.538931080875</v>
      </c>
      <c r="F209" s="1">
        <f t="shared" si="41"/>
        <v>19551.5</v>
      </c>
      <c r="G209" s="22">
        <f t="shared" si="43"/>
        <v>1.1874670708493795E-2</v>
      </c>
      <c r="I209" s="22">
        <f t="shared" si="44"/>
        <v>1.1874670708493795E-2</v>
      </c>
      <c r="M209" s="5"/>
      <c r="N209" s="60">
        <f t="shared" si="32"/>
        <v>1.116507131444854E-2</v>
      </c>
      <c r="O209" s="9">
        <f t="shared" si="33"/>
        <v>32921.760999999999</v>
      </c>
      <c r="P209" s="117"/>
      <c r="Q209" s="1">
        <f t="shared" si="45"/>
        <v>5.0353130002939275E-7</v>
      </c>
      <c r="R209" s="27">
        <v>0.1</v>
      </c>
      <c r="AO209" s="1">
        <v>27584.5</v>
      </c>
      <c r="AP209" s="1">
        <v>1.0286371587426402E-2</v>
      </c>
    </row>
    <row r="210" spans="1:42">
      <c r="A210" s="30" t="s">
        <v>112</v>
      </c>
      <c r="B210" s="127"/>
      <c r="C210" s="128">
        <v>48067.606</v>
      </c>
      <c r="D210" s="128"/>
      <c r="E210" s="1">
        <f t="shared" si="31"/>
        <v>19969.039223662257</v>
      </c>
      <c r="F210" s="1">
        <f t="shared" si="41"/>
        <v>19969</v>
      </c>
      <c r="G210" s="22">
        <f t="shared" si="43"/>
        <v>1.1963913217186928E-2</v>
      </c>
      <c r="I210" s="22">
        <f t="shared" si="44"/>
        <v>1.1963913217186928E-2</v>
      </c>
      <c r="M210" s="5"/>
      <c r="N210" s="60">
        <f t="shared" si="32"/>
        <v>1.1236646852908162E-2</v>
      </c>
      <c r="O210" s="9">
        <f t="shared" si="33"/>
        <v>33049.106</v>
      </c>
      <c r="P210" s="117"/>
      <c r="Q210" s="1">
        <f t="shared" si="45"/>
        <v>5.2891636461125454E-7</v>
      </c>
      <c r="R210" s="27">
        <v>0.1</v>
      </c>
      <c r="AO210" s="1">
        <v>29338</v>
      </c>
      <c r="AP210" s="1">
        <v>1.7661190147919115E-2</v>
      </c>
    </row>
    <row r="211" spans="1:42">
      <c r="A211" s="30" t="s">
        <v>113</v>
      </c>
      <c r="B211" s="127" t="s">
        <v>125</v>
      </c>
      <c r="C211" s="128">
        <v>48248.334000000003</v>
      </c>
      <c r="D211" s="128">
        <v>4.0000000000000001E-3</v>
      </c>
      <c r="E211" s="1">
        <f t="shared" si="31"/>
        <v>20561.555560209817</v>
      </c>
      <c r="F211" s="1">
        <f t="shared" si="41"/>
        <v>20561.5</v>
      </c>
      <c r="G211" s="22">
        <f t="shared" si="43"/>
        <v>1.6946850206295494E-2</v>
      </c>
      <c r="I211" s="22">
        <f t="shared" si="44"/>
        <v>1.6946850206295494E-2</v>
      </c>
      <c r="M211" s="5"/>
      <c r="N211" s="60">
        <f t="shared" si="32"/>
        <v>1.132229158018562E-2</v>
      </c>
      <c r="O211" s="9">
        <f t="shared" si="33"/>
        <v>33229.834000000003</v>
      </c>
      <c r="P211" s="117"/>
      <c r="Q211" s="1">
        <f t="shared" si="45"/>
        <v>3.1635659738546994E-5</v>
      </c>
      <c r="R211" s="27">
        <v>0.1</v>
      </c>
      <c r="AO211" s="1">
        <v>30843.5</v>
      </c>
      <c r="AP211" s="1">
        <v>1.2438087404007092E-2</v>
      </c>
    </row>
    <row r="212" spans="1:42">
      <c r="A212" s="30" t="s">
        <v>114</v>
      </c>
      <c r="B212" s="127"/>
      <c r="C212" s="128">
        <v>48493.411</v>
      </c>
      <c r="D212" s="128">
        <v>5.0000000000000001E-3</v>
      </c>
      <c r="E212" s="1">
        <f t="shared" si="31"/>
        <v>21365.039946757901</v>
      </c>
      <c r="F212" s="1">
        <f t="shared" si="41"/>
        <v>21365</v>
      </c>
      <c r="G212" s="22">
        <f t="shared" si="43"/>
        <v>1.2184470229840372E-2</v>
      </c>
      <c r="I212" s="22">
        <f t="shared" si="44"/>
        <v>1.2184470229840372E-2</v>
      </c>
      <c r="M212" s="5"/>
      <c r="N212" s="60">
        <f t="shared" si="32"/>
        <v>1.1408572055671124E-2</v>
      </c>
      <c r="O212" s="9">
        <f t="shared" si="33"/>
        <v>33474.911</v>
      </c>
      <c r="P212" s="117"/>
      <c r="Q212" s="1">
        <f t="shared" si="45"/>
        <v>6.0201797667917156E-7</v>
      </c>
      <c r="R212" s="27">
        <v>0.1</v>
      </c>
      <c r="AO212" s="1">
        <v>33338.5</v>
      </c>
      <c r="AP212" s="1">
        <v>1.0351045668357983E-2</v>
      </c>
    </row>
    <row r="213" spans="1:42">
      <c r="A213" s="30" t="s">
        <v>115</v>
      </c>
      <c r="B213" s="127" t="s">
        <v>125</v>
      </c>
      <c r="C213" s="128">
        <v>48532.296000000002</v>
      </c>
      <c r="D213" s="128">
        <v>4.0000000000000001E-3</v>
      </c>
      <c r="E213" s="1">
        <f t="shared" ref="E213:E276" si="46">(C213-C$7)/C$8</f>
        <v>21492.524330730794</v>
      </c>
      <c r="F213" s="1">
        <f t="shared" si="41"/>
        <v>21492.5</v>
      </c>
      <c r="G213" s="22">
        <f t="shared" si="43"/>
        <v>7.4213047701050527E-3</v>
      </c>
      <c r="I213" s="22">
        <f t="shared" si="44"/>
        <v>7.4213047701050527E-3</v>
      </c>
      <c r="M213" s="5"/>
      <c r="N213" s="60">
        <f t="shared" ref="N213:N276" si="47">+D$11+D$12*F213+D$13*F213^2</f>
        <v>1.1419102759508797E-2</v>
      </c>
      <c r="O213" s="9">
        <f t="shared" ref="O213:O276" si="48">C213-15018.5</f>
        <v>33513.796000000002</v>
      </c>
      <c r="P213" s="117"/>
      <c r="Q213" s="1">
        <f t="shared" si="45"/>
        <v>1.5982388764080617E-5</v>
      </c>
      <c r="R213" s="27">
        <v>0.1</v>
      </c>
      <c r="AO213" s="1">
        <v>33612.5</v>
      </c>
      <c r="AP213" s="1">
        <v>1.0087458722409792E-2</v>
      </c>
    </row>
    <row r="214" spans="1:42">
      <c r="A214" s="30" t="s">
        <v>116</v>
      </c>
      <c r="B214" s="127" t="s">
        <v>125</v>
      </c>
      <c r="C214" s="128">
        <v>48925.472600000001</v>
      </c>
      <c r="D214" s="128"/>
      <c r="E214" s="1">
        <f t="shared" si="46"/>
        <v>22781.552918709527</v>
      </c>
      <c r="F214" s="1">
        <f t="shared" si="41"/>
        <v>22781.5</v>
      </c>
      <c r="G214" s="22">
        <f t="shared" si="43"/>
        <v>1.6141145730216522E-2</v>
      </c>
      <c r="J214" s="22">
        <f>G214</f>
        <v>1.6141145730216522E-2</v>
      </c>
      <c r="M214" s="5"/>
      <c r="N214" s="60">
        <f t="shared" si="47"/>
        <v>1.1476953984041017E-2</v>
      </c>
      <c r="O214" s="9">
        <f t="shared" si="48"/>
        <v>33906.972600000001</v>
      </c>
      <c r="P214" s="117"/>
      <c r="Q214" s="1">
        <f t="shared" si="45"/>
        <v>2.1754684645091707E-5</v>
      </c>
      <c r="R214" s="27">
        <v>1</v>
      </c>
      <c r="AO214" s="1">
        <v>0</v>
      </c>
      <c r="AP214" s="1">
        <v>4.1999999666586518E-4</v>
      </c>
    </row>
    <row r="215" spans="1:42">
      <c r="A215" s="30" t="s">
        <v>117</v>
      </c>
      <c r="B215" s="127"/>
      <c r="C215" s="128">
        <v>48946.358999999997</v>
      </c>
      <c r="D215" s="128">
        <v>5.0000000000000001E-3</v>
      </c>
      <c r="E215" s="1">
        <f t="shared" si="46"/>
        <v>22850.028933558719</v>
      </c>
      <c r="F215" s="1">
        <f t="shared" ref="F215:F246" si="49">ROUND(2*E215,0)/2</f>
        <v>22850</v>
      </c>
      <c r="G215" s="22">
        <f t="shared" si="43"/>
        <v>8.8252489877049811E-3</v>
      </c>
      <c r="I215" s="22">
        <f t="shared" ref="I215:I220" si="50">G215</f>
        <v>8.8252489877049811E-3</v>
      </c>
      <c r="M215" s="5"/>
      <c r="N215" s="60">
        <f t="shared" si="47"/>
        <v>1.1477552569266773E-2</v>
      </c>
      <c r="O215" s="9">
        <f t="shared" si="48"/>
        <v>33927.858999999997</v>
      </c>
      <c r="P215" s="117"/>
      <c r="Q215" s="1">
        <f t="shared" si="45"/>
        <v>7.0347142887655076E-6</v>
      </c>
      <c r="R215" s="27">
        <v>0.1</v>
      </c>
      <c r="AO215" s="1">
        <v>53</v>
      </c>
      <c r="AP215" s="1">
        <v>-6.2076681933831424E-4</v>
      </c>
    </row>
    <row r="216" spans="1:42">
      <c r="A216" s="30" t="s">
        <v>118</v>
      </c>
      <c r="B216" s="127"/>
      <c r="C216" s="128">
        <v>49202.576000000001</v>
      </c>
      <c r="D216" s="128">
        <v>5.0000000000000001E-3</v>
      </c>
      <c r="E216" s="1">
        <f t="shared" si="46"/>
        <v>23690.035784745065</v>
      </c>
      <c r="F216" s="1">
        <f t="shared" si="49"/>
        <v>23690</v>
      </c>
      <c r="G216" s="22">
        <f t="shared" si="43"/>
        <v>1.0914982434769627E-2</v>
      </c>
      <c r="I216" s="22">
        <f t="shared" si="50"/>
        <v>1.0914982434769627E-2</v>
      </c>
      <c r="M216" s="5"/>
      <c r="N216" s="60">
        <f t="shared" si="47"/>
        <v>1.1464574960037935E-2</v>
      </c>
      <c r="O216" s="9">
        <f t="shared" si="48"/>
        <v>34184.076000000001</v>
      </c>
      <c r="P216" s="117"/>
      <c r="Q216" s="1">
        <f t="shared" si="45"/>
        <v>3.0205194383079558E-7</v>
      </c>
      <c r="R216" s="27">
        <v>0.1</v>
      </c>
      <c r="AO216" s="1">
        <v>320</v>
      </c>
      <c r="AP216" s="1">
        <v>-5.2601015486288816E-3</v>
      </c>
    </row>
    <row r="217" spans="1:42">
      <c r="A217" s="30" t="s">
        <v>119</v>
      </c>
      <c r="B217" s="127" t="s">
        <v>125</v>
      </c>
      <c r="C217" s="128">
        <v>49426.302000000003</v>
      </c>
      <c r="D217" s="128"/>
      <c r="E217" s="1">
        <f t="shared" si="46"/>
        <v>24423.520966401687</v>
      </c>
      <c r="F217" s="1">
        <f t="shared" si="49"/>
        <v>24423.5</v>
      </c>
      <c r="G217" s="22">
        <f t="shared" si="43"/>
        <v>6.3951246775104664E-3</v>
      </c>
      <c r="I217" s="22">
        <f t="shared" si="50"/>
        <v>6.3951246775104664E-3</v>
      </c>
      <c r="M217" s="5"/>
      <c r="N217" s="60">
        <f t="shared" si="47"/>
        <v>1.142251418189854E-2</v>
      </c>
      <c r="O217" s="9">
        <f t="shared" si="48"/>
        <v>34407.802000000003</v>
      </c>
      <c r="P217" s="117"/>
      <c r="Q217" s="1">
        <f t="shared" si="45"/>
        <v>2.5274645228831355E-5</v>
      </c>
      <c r="R217" s="27">
        <v>0.1</v>
      </c>
      <c r="AO217" s="1">
        <v>320.5</v>
      </c>
      <c r="AP217" s="1">
        <v>-3.7689767050324008E-3</v>
      </c>
    </row>
    <row r="218" spans="1:42">
      <c r="A218" s="30" t="s">
        <v>120</v>
      </c>
      <c r="B218" s="127" t="s">
        <v>125</v>
      </c>
      <c r="C218" s="128">
        <v>49732.241000000002</v>
      </c>
      <c r="D218" s="128">
        <v>2E-3</v>
      </c>
      <c r="E218" s="1">
        <f t="shared" si="46"/>
        <v>25426.541281388963</v>
      </c>
      <c r="F218" s="1">
        <f t="shared" si="49"/>
        <v>25426.5</v>
      </c>
      <c r="G218" s="22">
        <f t="shared" si="43"/>
        <v>1.2591556391271297E-2</v>
      </c>
      <c r="I218" s="22">
        <f t="shared" si="50"/>
        <v>1.2591556391271297E-2</v>
      </c>
      <c r="M218" s="5"/>
      <c r="N218" s="60">
        <f t="shared" si="47"/>
        <v>1.1318628112197679E-2</v>
      </c>
      <c r="O218" s="9">
        <f t="shared" si="48"/>
        <v>34713.741000000002</v>
      </c>
      <c r="P218" s="117"/>
      <c r="Q218" s="1">
        <f t="shared" si="45"/>
        <v>1.6203464036653226E-6</v>
      </c>
      <c r="R218" s="27">
        <v>0.1</v>
      </c>
      <c r="AO218" s="1">
        <v>326.5</v>
      </c>
      <c r="AP218" s="1">
        <v>2.1245213938527741E-3</v>
      </c>
    </row>
    <row r="219" spans="1:42">
      <c r="A219" s="30" t="s">
        <v>121</v>
      </c>
      <c r="B219" s="127"/>
      <c r="C219" s="128">
        <v>49945.608</v>
      </c>
      <c r="D219" s="128">
        <v>4.0000000000000001E-3</v>
      </c>
      <c r="E219" s="1">
        <f t="shared" si="46"/>
        <v>26126.064505129281</v>
      </c>
      <c r="F219" s="1">
        <f t="shared" si="49"/>
        <v>26126</v>
      </c>
      <c r="G219" s="22">
        <f t="shared" si="43"/>
        <v>1.9675209419801831E-2</v>
      </c>
      <c r="I219" s="22">
        <f t="shared" si="50"/>
        <v>1.9675209419801831E-2</v>
      </c>
      <c r="M219" s="5"/>
      <c r="N219" s="60">
        <f t="shared" si="47"/>
        <v>1.1214470538264267E-2</v>
      </c>
      <c r="O219" s="9">
        <f t="shared" si="48"/>
        <v>34927.108</v>
      </c>
      <c r="P219" s="117"/>
      <c r="Q219" s="1">
        <f t="shared" si="45"/>
        <v>7.1584102421561505E-5</v>
      </c>
      <c r="R219" s="27">
        <v>0.1</v>
      </c>
      <c r="AO219" s="1">
        <v>477.5</v>
      </c>
      <c r="AP219" s="1">
        <v>-7.5557765303528868E-3</v>
      </c>
    </row>
    <row r="220" spans="1:42">
      <c r="A220" s="30" t="s">
        <v>122</v>
      </c>
      <c r="B220" s="127" t="s">
        <v>125</v>
      </c>
      <c r="C220" s="128">
        <v>50390.466999999997</v>
      </c>
      <c r="D220" s="128">
        <v>4.0000000000000001E-3</v>
      </c>
      <c r="E220" s="1">
        <f t="shared" si="46"/>
        <v>27584.533723845831</v>
      </c>
      <c r="F220" s="1">
        <f t="shared" si="49"/>
        <v>27584.5</v>
      </c>
      <c r="G220" s="22">
        <f t="shared" si="43"/>
        <v>1.0286371587426402E-2</v>
      </c>
      <c r="I220" s="22">
        <f t="shared" si="50"/>
        <v>1.0286371587426402E-2</v>
      </c>
      <c r="M220" s="5"/>
      <c r="N220" s="60">
        <f t="shared" si="47"/>
        <v>1.0913497795050228E-2</v>
      </c>
      <c r="O220" s="9">
        <f t="shared" si="48"/>
        <v>35371.966999999997</v>
      </c>
      <c r="P220" s="117"/>
      <c r="Q220" s="1">
        <f t="shared" si="45"/>
        <v>3.9328728028864281E-7</v>
      </c>
      <c r="R220" s="27">
        <v>0.1</v>
      </c>
      <c r="AO220" s="1">
        <v>950.5</v>
      </c>
      <c r="AP220" s="1">
        <v>1.0483233709237538E-3</v>
      </c>
    </row>
    <row r="221" spans="1:42">
      <c r="A221" s="128" t="s">
        <v>241</v>
      </c>
      <c r="B221" s="127" t="s">
        <v>126</v>
      </c>
      <c r="C221" s="128">
        <v>50749.627</v>
      </c>
      <c r="D221" s="128"/>
      <c r="E221" s="29">
        <f t="shared" si="46"/>
        <v>28762.038966168104</v>
      </c>
      <c r="F221" s="1">
        <f t="shared" si="49"/>
        <v>28762</v>
      </c>
      <c r="G221" s="22">
        <f t="shared" si="43"/>
        <v>1.1885372929100413E-2</v>
      </c>
      <c r="K221" s="22">
        <f>G221</f>
        <v>1.1885372929100413E-2</v>
      </c>
      <c r="M221" s="5">
        <f ca="1">+C$11+C$12*F221</f>
        <v>2.3051258797949094E-2</v>
      </c>
      <c r="N221" s="60">
        <f t="shared" si="47"/>
        <v>1.0587873259547687E-2</v>
      </c>
      <c r="O221" s="9">
        <f t="shared" si="48"/>
        <v>35731.127</v>
      </c>
      <c r="P221" s="117"/>
      <c r="Q221" s="1">
        <f t="shared" si="45"/>
        <v>1.683505392489434E-6</v>
      </c>
      <c r="R221" s="27">
        <v>1</v>
      </c>
    </row>
    <row r="222" spans="1:42">
      <c r="A222" s="30" t="s">
        <v>123</v>
      </c>
      <c r="B222" s="127"/>
      <c r="C222" s="128">
        <v>50925.322999999997</v>
      </c>
      <c r="D222" s="128">
        <v>5.0000000000000001E-3</v>
      </c>
      <c r="E222" s="1">
        <f t="shared" si="46"/>
        <v>29338.057902171691</v>
      </c>
      <c r="F222" s="1">
        <f t="shared" si="49"/>
        <v>29338</v>
      </c>
      <c r="G222" s="22">
        <f t="shared" si="43"/>
        <v>1.7661190147919115E-2</v>
      </c>
      <c r="I222" s="22">
        <f>G222</f>
        <v>1.7661190147919115E-2</v>
      </c>
      <c r="M222" s="5"/>
      <c r="N222" s="60">
        <f t="shared" si="47"/>
        <v>1.0401696084020612E-2</v>
      </c>
      <c r="O222" s="9">
        <f t="shared" si="48"/>
        <v>35906.822999999997</v>
      </c>
      <c r="P222" s="117"/>
      <c r="Q222" s="1">
        <f t="shared" si="45"/>
        <v>5.2700254063777598E-5</v>
      </c>
      <c r="R222" s="27">
        <v>0.1</v>
      </c>
      <c r="AO222" s="1">
        <v>973</v>
      </c>
      <c r="AP222" s="1">
        <v>1.0148941233637743E-2</v>
      </c>
    </row>
    <row r="223" spans="1:42">
      <c r="A223" s="108" t="s">
        <v>124</v>
      </c>
      <c r="B223" s="113" t="s">
        <v>125</v>
      </c>
      <c r="C223" s="104">
        <v>51384.521999999997</v>
      </c>
      <c r="D223" s="104">
        <v>5.0000000000000001E-3</v>
      </c>
      <c r="E223" s="5">
        <f t="shared" si="46"/>
        <v>30843.540778241244</v>
      </c>
      <c r="F223" s="5">
        <f t="shared" si="49"/>
        <v>30843.5</v>
      </c>
      <c r="G223" s="24">
        <f t="shared" si="43"/>
        <v>1.2438087404007092E-2</v>
      </c>
      <c r="H223" s="5"/>
      <c r="I223" s="22">
        <f>G223</f>
        <v>1.2438087404007092E-2</v>
      </c>
      <c r="M223" s="5">
        <f t="shared" ref="M223:M254" ca="1" si="51">+C$11+C$12*F223</f>
        <v>1.9814606790534178E-2</v>
      </c>
      <c r="N223" s="60">
        <f t="shared" si="47"/>
        <v>9.8316500245378378E-3</v>
      </c>
      <c r="O223" s="9">
        <f t="shared" si="48"/>
        <v>36366.021999999997</v>
      </c>
      <c r="P223" s="117"/>
      <c r="Q223" s="1">
        <f t="shared" si="45"/>
        <v>6.7935158130945534E-6</v>
      </c>
      <c r="R223" s="27">
        <v>0.1</v>
      </c>
      <c r="AO223" s="1">
        <v>0.5</v>
      </c>
      <c r="AP223" s="1">
        <v>-8.8875160145107657E-5</v>
      </c>
    </row>
    <row r="224" spans="1:42">
      <c r="A224" s="31" t="s">
        <v>807</v>
      </c>
      <c r="B224" s="161" t="s">
        <v>125</v>
      </c>
      <c r="C224" s="162">
        <v>51440.337</v>
      </c>
      <c r="D224" s="31" t="s">
        <v>154</v>
      </c>
      <c r="E224" s="29">
        <f t="shared" si="46"/>
        <v>31026.530128670634</v>
      </c>
      <c r="F224" s="1">
        <f t="shared" si="49"/>
        <v>31026.5</v>
      </c>
      <c r="G224" s="22">
        <f t="shared" si="43"/>
        <v>9.1897793390671723E-3</v>
      </c>
      <c r="I224" s="22">
        <f>G224</f>
        <v>9.1897793390671723E-3</v>
      </c>
      <c r="M224" s="5">
        <f t="shared" ca="1" si="51"/>
        <v>1.9530048867230344E-2</v>
      </c>
      <c r="N224" s="60">
        <f t="shared" si="47"/>
        <v>9.7541317436713494E-3</v>
      </c>
      <c r="O224" s="9">
        <f t="shared" si="48"/>
        <v>36421.837</v>
      </c>
      <c r="Q224" s="1">
        <f t="shared" si="45"/>
        <v>3.1849363658251689E-7</v>
      </c>
      <c r="R224" s="27">
        <v>0.1</v>
      </c>
    </row>
    <row r="225" spans="1:42">
      <c r="A225" s="31" t="s">
        <v>810</v>
      </c>
      <c r="B225" s="161" t="s">
        <v>126</v>
      </c>
      <c r="C225" s="162">
        <v>51712.563000000002</v>
      </c>
      <c r="D225" s="31" t="s">
        <v>154</v>
      </c>
      <c r="E225" s="29">
        <f t="shared" si="46"/>
        <v>31919.022449910259</v>
      </c>
      <c r="F225" s="1">
        <f t="shared" si="49"/>
        <v>31919</v>
      </c>
      <c r="G225" s="22">
        <f t="shared" si="43"/>
        <v>6.8476211235974915E-3</v>
      </c>
      <c r="I225" s="22">
        <f>G225</f>
        <v>6.8476211235974915E-3</v>
      </c>
      <c r="M225" s="5">
        <f t="shared" ca="1" si="51"/>
        <v>1.8142245880625588E-2</v>
      </c>
      <c r="N225" s="60">
        <f t="shared" si="47"/>
        <v>9.3505152235794885E-3</v>
      </c>
      <c r="O225" s="9">
        <f t="shared" si="48"/>
        <v>36694.063000000002</v>
      </c>
      <c r="Q225" s="1">
        <f t="shared" si="45"/>
        <v>6.2644788757246905E-6</v>
      </c>
      <c r="R225" s="27">
        <v>0.1</v>
      </c>
    </row>
    <row r="226" spans="1:42">
      <c r="A226" s="29" t="s">
        <v>127</v>
      </c>
      <c r="B226" s="166" t="s">
        <v>125</v>
      </c>
      <c r="C226" s="167">
        <v>52145.539199999999</v>
      </c>
      <c r="D226" s="167">
        <v>1.8E-3</v>
      </c>
      <c r="E226" s="1">
        <f t="shared" si="46"/>
        <v>33338.533935879663</v>
      </c>
      <c r="F226" s="1">
        <f t="shared" si="49"/>
        <v>33338.5</v>
      </c>
      <c r="G226" s="22">
        <f t="shared" si="43"/>
        <v>1.0351045668357983E-2</v>
      </c>
      <c r="K226" s="22">
        <f t="shared" ref="K226:K233" si="52">G226</f>
        <v>1.0351045668357983E-2</v>
      </c>
      <c r="M226" s="5">
        <f t="shared" ca="1" si="51"/>
        <v>1.5934978273358963E-2</v>
      </c>
      <c r="N226" s="60">
        <f t="shared" si="47"/>
        <v>8.6211955129342245E-3</v>
      </c>
      <c r="O226" s="9">
        <f t="shared" si="48"/>
        <v>37127.039199999999</v>
      </c>
      <c r="P226" s="117"/>
      <c r="Q226" s="1">
        <f t="shared" si="45"/>
        <v>2.9923815602196021E-6</v>
      </c>
      <c r="R226" s="27">
        <v>1</v>
      </c>
      <c r="AO226" s="1">
        <v>37268.5</v>
      </c>
      <c r="AP226" s="1">
        <v>8.3922985577373765E-3</v>
      </c>
    </row>
    <row r="227" spans="1:42">
      <c r="A227" s="29" t="s">
        <v>156</v>
      </c>
      <c r="B227" s="166" t="s">
        <v>125</v>
      </c>
      <c r="C227" s="167">
        <v>52229.113799999999</v>
      </c>
      <c r="D227" s="167"/>
      <c r="E227" s="1">
        <f t="shared" si="46"/>
        <v>33612.533071710452</v>
      </c>
      <c r="F227" s="1">
        <f t="shared" si="49"/>
        <v>33612.5</v>
      </c>
      <c r="G227" s="22">
        <f t="shared" si="43"/>
        <v>1.0087458722409792E-2</v>
      </c>
      <c r="I227" s="22"/>
      <c r="K227" s="22">
        <f t="shared" si="52"/>
        <v>1.0087458722409792E-2</v>
      </c>
      <c r="M227" s="5">
        <f t="shared" ca="1" si="51"/>
        <v>1.5508918869067974E-2</v>
      </c>
      <c r="N227" s="60">
        <f t="shared" si="47"/>
        <v>8.4680639620109653E-3</v>
      </c>
      <c r="O227" s="9">
        <f t="shared" si="48"/>
        <v>37210.613799999999</v>
      </c>
      <c r="P227" s="117"/>
      <c r="Q227" s="1">
        <f t="shared" si="45"/>
        <v>2.622439390007174E-6</v>
      </c>
      <c r="R227" s="27">
        <v>1</v>
      </c>
    </row>
    <row r="228" spans="1:42">
      <c r="A228" s="29" t="s">
        <v>156</v>
      </c>
      <c r="B228" s="166" t="s">
        <v>126</v>
      </c>
      <c r="C228" s="167">
        <v>52229.265800000001</v>
      </c>
      <c r="D228" s="167"/>
      <c r="E228" s="1">
        <f t="shared" si="46"/>
        <v>33613.031403364403</v>
      </c>
      <c r="F228" s="1">
        <f t="shared" si="49"/>
        <v>33613</v>
      </c>
      <c r="G228" s="22">
        <f t="shared" si="43"/>
        <v>9.5785835655988194E-3</v>
      </c>
      <c r="I228" s="22"/>
      <c r="K228" s="22">
        <f t="shared" si="52"/>
        <v>9.5785835655988194E-3</v>
      </c>
      <c r="M228" s="5">
        <f t="shared" ca="1" si="51"/>
        <v>1.5508141388403215E-2</v>
      </c>
      <c r="N228" s="60">
        <f t="shared" si="47"/>
        <v>8.4677808707149457E-3</v>
      </c>
      <c r="O228" s="9">
        <f t="shared" si="48"/>
        <v>37210.765800000001</v>
      </c>
      <c r="P228" s="117"/>
      <c r="Q228" s="1">
        <f t="shared" si="45"/>
        <v>1.2338826269612761E-6</v>
      </c>
      <c r="R228" s="27">
        <v>1</v>
      </c>
    </row>
    <row r="229" spans="1:42">
      <c r="A229" s="128" t="s">
        <v>131</v>
      </c>
      <c r="B229" s="127" t="s">
        <v>125</v>
      </c>
      <c r="C229" s="128">
        <v>52230.333700000003</v>
      </c>
      <c r="D229" s="128">
        <v>1E-4</v>
      </c>
      <c r="E229" s="1">
        <f t="shared" si="46"/>
        <v>33616.532511083191</v>
      </c>
      <c r="F229" s="1">
        <f t="shared" si="49"/>
        <v>33616.5</v>
      </c>
      <c r="G229" s="22">
        <f t="shared" si="43"/>
        <v>9.916457456711214E-3</v>
      </c>
      <c r="I229" s="22"/>
      <c r="K229" s="22">
        <f t="shared" si="52"/>
        <v>9.916457456711214E-3</v>
      </c>
      <c r="M229" s="5">
        <f t="shared" ca="1" si="51"/>
        <v>1.5502699023749858E-2</v>
      </c>
      <c r="N229" s="60">
        <f t="shared" si="47"/>
        <v>8.4657988589052664E-3</v>
      </c>
      <c r="O229" s="9">
        <f t="shared" si="48"/>
        <v>37211.833700000003</v>
      </c>
      <c r="P229" s="117"/>
      <c r="Q229" s="1">
        <f t="shared" si="45"/>
        <v>2.1044103673883182E-6</v>
      </c>
      <c r="R229" s="27">
        <v>1</v>
      </c>
      <c r="AO229" s="1">
        <v>42186.5</v>
      </c>
      <c r="AP229" s="1">
        <v>7.5623792508849874E-4</v>
      </c>
    </row>
    <row r="230" spans="1:42">
      <c r="A230" s="128" t="s">
        <v>131</v>
      </c>
      <c r="B230" s="127" t="s">
        <v>125</v>
      </c>
      <c r="C230" s="128">
        <v>52230.333700000003</v>
      </c>
      <c r="D230" s="128">
        <v>1E-4</v>
      </c>
      <c r="E230" s="1">
        <f t="shared" si="46"/>
        <v>33616.532511083191</v>
      </c>
      <c r="F230" s="1">
        <f t="shared" si="49"/>
        <v>33616.5</v>
      </c>
      <c r="G230" s="22">
        <f t="shared" si="43"/>
        <v>9.916457456711214E-3</v>
      </c>
      <c r="I230" s="22"/>
      <c r="K230" s="22">
        <f t="shared" si="52"/>
        <v>9.916457456711214E-3</v>
      </c>
      <c r="M230" s="5">
        <f t="shared" ca="1" si="51"/>
        <v>1.5502699023749858E-2</v>
      </c>
      <c r="N230" s="60">
        <f t="shared" si="47"/>
        <v>8.4657988589052664E-3</v>
      </c>
      <c r="O230" s="9">
        <f t="shared" si="48"/>
        <v>37211.833700000003</v>
      </c>
      <c r="P230" s="117"/>
      <c r="Q230" s="1">
        <f t="shared" si="45"/>
        <v>2.1044103673883182E-6</v>
      </c>
      <c r="R230" s="27">
        <v>1</v>
      </c>
      <c r="AO230" s="1">
        <v>42823</v>
      </c>
      <c r="AP230" s="1">
        <v>1.1981609495705925E-3</v>
      </c>
    </row>
    <row r="231" spans="1:42">
      <c r="A231" s="128" t="s">
        <v>131</v>
      </c>
      <c r="B231" s="127" t="s">
        <v>126</v>
      </c>
      <c r="C231" s="128">
        <v>52230.486900000004</v>
      </c>
      <c r="D231" s="128">
        <v>4.0000000000000002E-4</v>
      </c>
      <c r="E231" s="1">
        <f t="shared" si="46"/>
        <v>33617.034776934408</v>
      </c>
      <c r="F231" s="1">
        <f t="shared" si="49"/>
        <v>33617</v>
      </c>
      <c r="G231" s="22">
        <f t="shared" si="43"/>
        <v>1.0607582298689522E-2</v>
      </c>
      <c r="I231" s="22"/>
      <c r="K231" s="22">
        <f t="shared" si="52"/>
        <v>1.0607582298689522E-2</v>
      </c>
      <c r="M231" s="5">
        <f t="shared" ca="1" si="51"/>
        <v>1.5501921543085093E-2</v>
      </c>
      <c r="N231" s="60">
        <f t="shared" si="47"/>
        <v>8.4655156611128067E-3</v>
      </c>
      <c r="O231" s="9">
        <f t="shared" si="48"/>
        <v>37211.986900000004</v>
      </c>
      <c r="P231" s="117"/>
      <c r="Q231" s="1">
        <f t="shared" si="45"/>
        <v>4.5884494798192143E-6</v>
      </c>
      <c r="R231" s="27">
        <v>1</v>
      </c>
      <c r="AO231" s="1">
        <v>43073.5</v>
      </c>
      <c r="AP231" s="1">
        <v>1.8517064527259208E-3</v>
      </c>
    </row>
    <row r="232" spans="1:42">
      <c r="A232" s="128" t="s">
        <v>131</v>
      </c>
      <c r="B232" s="127" t="s">
        <v>126</v>
      </c>
      <c r="C232" s="128">
        <v>52230.486900000004</v>
      </c>
      <c r="D232" s="128">
        <v>4.0000000000000002E-4</v>
      </c>
      <c r="E232" s="1">
        <f t="shared" si="46"/>
        <v>33617.034776934408</v>
      </c>
      <c r="F232" s="1">
        <f t="shared" si="49"/>
        <v>33617</v>
      </c>
      <c r="G232" s="22">
        <f t="shared" si="43"/>
        <v>1.0607582298689522E-2</v>
      </c>
      <c r="I232" s="22"/>
      <c r="K232" s="22">
        <f t="shared" si="52"/>
        <v>1.0607582298689522E-2</v>
      </c>
      <c r="M232" s="5">
        <f t="shared" ca="1" si="51"/>
        <v>1.5501921543085093E-2</v>
      </c>
      <c r="N232" s="60">
        <f t="shared" si="47"/>
        <v>8.4655156611128067E-3</v>
      </c>
      <c r="O232" s="9">
        <f t="shared" si="48"/>
        <v>37211.986900000004</v>
      </c>
      <c r="P232" s="117"/>
      <c r="Q232" s="1">
        <f t="shared" si="45"/>
        <v>4.5884494798192143E-6</v>
      </c>
      <c r="R232" s="27">
        <v>1</v>
      </c>
      <c r="AO232" s="1">
        <v>43396</v>
      </c>
      <c r="AP232" s="1">
        <v>6.2722911388846114E-4</v>
      </c>
    </row>
    <row r="233" spans="1:42">
      <c r="A233" s="29" t="s">
        <v>104</v>
      </c>
      <c r="B233" s="123"/>
      <c r="C233" s="124">
        <v>52504.848899999997</v>
      </c>
      <c r="D233" s="124">
        <v>1E-4</v>
      </c>
      <c r="E233" s="1">
        <f t="shared" si="46"/>
        <v>34516.529969311101</v>
      </c>
      <c r="F233" s="1">
        <f t="shared" si="49"/>
        <v>34516.5</v>
      </c>
      <c r="G233" s="22">
        <f t="shared" si="43"/>
        <v>9.1411718531162478E-3</v>
      </c>
      <c r="I233" s="22"/>
      <c r="K233" s="22">
        <f t="shared" si="52"/>
        <v>9.1411718531162478E-3</v>
      </c>
      <c r="M233" s="5">
        <f t="shared" ca="1" si="51"/>
        <v>1.4103233827173628E-2</v>
      </c>
      <c r="N233" s="60">
        <f t="shared" si="47"/>
        <v>7.934489283054777E-3</v>
      </c>
      <c r="O233" s="9">
        <f t="shared" si="48"/>
        <v>37486.348899999997</v>
      </c>
      <c r="P233" s="117"/>
      <c r="Q233" s="1">
        <f t="shared" si="45"/>
        <v>1.4560828248901565E-6</v>
      </c>
      <c r="R233" s="27">
        <v>1</v>
      </c>
      <c r="AO233" s="1">
        <v>36977.5</v>
      </c>
      <c r="AP233" s="1">
        <v>7.3576408976805396E-3</v>
      </c>
    </row>
    <row r="234" spans="1:42">
      <c r="A234" s="29" t="s">
        <v>831</v>
      </c>
      <c r="B234" s="123" t="s">
        <v>125</v>
      </c>
      <c r="C234" s="124">
        <v>52878.499000000003</v>
      </c>
      <c r="D234" s="29" t="s">
        <v>154</v>
      </c>
      <c r="E234" s="29">
        <f t="shared" si="46"/>
        <v>35741.540971494658</v>
      </c>
      <c r="F234" s="1">
        <f t="shared" si="49"/>
        <v>35741.5</v>
      </c>
      <c r="G234" s="22">
        <f t="shared" si="43"/>
        <v>1.2497033130784985E-2</v>
      </c>
      <c r="I234" s="22">
        <f>G234</f>
        <v>1.2497033130784985E-2</v>
      </c>
      <c r="M234" s="5">
        <f t="shared" ca="1" si="51"/>
        <v>1.2198406198500426E-2</v>
      </c>
      <c r="N234" s="60">
        <f t="shared" si="47"/>
        <v>7.1420120258270103E-3</v>
      </c>
      <c r="O234" s="9">
        <f t="shared" si="48"/>
        <v>37859.999000000003</v>
      </c>
      <c r="Q234" s="1">
        <f t="shared" si="45"/>
        <v>2.8676251034545325E-5</v>
      </c>
      <c r="R234" s="27">
        <v>0.1</v>
      </c>
    </row>
    <row r="235" spans="1:42">
      <c r="A235" s="168" t="s">
        <v>151</v>
      </c>
      <c r="B235" s="169" t="s">
        <v>125</v>
      </c>
      <c r="C235" s="168">
        <v>52878.499960000001</v>
      </c>
      <c r="D235" s="168"/>
      <c r="E235" s="1">
        <f t="shared" si="46"/>
        <v>35741.544118852464</v>
      </c>
      <c r="F235" s="1">
        <f t="shared" si="49"/>
        <v>35741.5</v>
      </c>
      <c r="G235" s="22">
        <f t="shared" si="43"/>
        <v>1.3457033128361218E-2</v>
      </c>
      <c r="I235" s="22"/>
      <c r="K235" s="22">
        <f t="shared" ref="K235:K264" si="53">G235</f>
        <v>1.3457033128361218E-2</v>
      </c>
      <c r="L235" s="22"/>
      <c r="M235" s="5">
        <f t="shared" ca="1" si="51"/>
        <v>1.2198406198500426E-2</v>
      </c>
      <c r="N235" s="60">
        <f t="shared" si="47"/>
        <v>7.1420120258270103E-3</v>
      </c>
      <c r="O235" s="9">
        <f t="shared" si="48"/>
        <v>37859.999960000001</v>
      </c>
      <c r="P235" s="117"/>
      <c r="Q235" s="1">
        <f t="shared" si="45"/>
        <v>3.9879491525452354E-5</v>
      </c>
      <c r="R235" s="27">
        <v>1</v>
      </c>
    </row>
    <row r="236" spans="1:42">
      <c r="A236" s="170" t="s">
        <v>133</v>
      </c>
      <c r="B236" s="127" t="s">
        <v>125</v>
      </c>
      <c r="C236" s="171">
        <v>52896.49</v>
      </c>
      <c r="D236" s="128">
        <v>4.0000000000000002E-4</v>
      </c>
      <c r="E236" s="1">
        <f t="shared" si="46"/>
        <v>35800.524424035626</v>
      </c>
      <c r="F236" s="1">
        <f t="shared" si="49"/>
        <v>35800.5</v>
      </c>
      <c r="G236" s="22">
        <f t="shared" si="43"/>
        <v>7.4497644018265419E-3</v>
      </c>
      <c r="I236" s="22"/>
      <c r="K236" s="22">
        <f t="shared" si="53"/>
        <v>7.4497644018265419E-3</v>
      </c>
      <c r="M236" s="5">
        <f t="shared" ca="1" si="51"/>
        <v>1.2106663480058205E-2</v>
      </c>
      <c r="N236" s="60">
        <f t="shared" si="47"/>
        <v>7.101826797251666E-3</v>
      </c>
      <c r="O236" s="9">
        <f t="shared" si="48"/>
        <v>37877.99</v>
      </c>
      <c r="P236" s="117"/>
      <c r="Q236" s="1">
        <f t="shared" si="45"/>
        <v>1.2106057667730266E-7</v>
      </c>
      <c r="R236" s="27">
        <v>1</v>
      </c>
      <c r="AO236" s="1">
        <v>44213.5</v>
      </c>
      <c r="AP236" s="1">
        <v>-9.0365530195413157E-4</v>
      </c>
    </row>
    <row r="237" spans="1:42">
      <c r="A237" s="29" t="s">
        <v>843</v>
      </c>
      <c r="B237" s="123" t="s">
        <v>126</v>
      </c>
      <c r="C237" s="124">
        <v>52917.0772</v>
      </c>
      <c r="D237" s="172" t="s">
        <v>154</v>
      </c>
      <c r="E237" s="29">
        <f t="shared" si="46"/>
        <v>35868.019512366001</v>
      </c>
      <c r="F237" s="1">
        <f t="shared" si="49"/>
        <v>35868</v>
      </c>
      <c r="G237" s="22">
        <f t="shared" si="43"/>
        <v>5.9516179826459847E-3</v>
      </c>
      <c r="K237" s="22">
        <f t="shared" si="53"/>
        <v>5.9516179826459847E-3</v>
      </c>
      <c r="M237" s="5">
        <f t="shared" ca="1" si="51"/>
        <v>1.2001703590314987E-2</v>
      </c>
      <c r="N237" s="60">
        <f t="shared" si="47"/>
        <v>7.0556248347076328E-3</v>
      </c>
      <c r="O237" s="9">
        <f t="shared" si="48"/>
        <v>37898.5772</v>
      </c>
      <c r="Q237" s="1">
        <f t="shared" si="45"/>
        <v>1.2188311293990697E-6</v>
      </c>
      <c r="R237" s="27">
        <v>1</v>
      </c>
    </row>
    <row r="238" spans="1:42">
      <c r="A238" s="31" t="s">
        <v>843</v>
      </c>
      <c r="B238" s="161" t="s">
        <v>125</v>
      </c>
      <c r="C238" s="162">
        <v>52917.230600000003</v>
      </c>
      <c r="D238" s="173" t="s">
        <v>154</v>
      </c>
      <c r="E238" s="29">
        <f t="shared" si="46"/>
        <v>35868.522433916776</v>
      </c>
      <c r="F238" s="1">
        <f t="shared" si="49"/>
        <v>35868.5</v>
      </c>
      <c r="G238" s="22">
        <f t="shared" si="43"/>
        <v>6.8427428268478252E-3</v>
      </c>
      <c r="K238" s="22">
        <f t="shared" si="53"/>
        <v>6.8427428268478252E-3</v>
      </c>
      <c r="M238" s="5">
        <f t="shared" ca="1" si="51"/>
        <v>1.2000926109650221E-2</v>
      </c>
      <c r="N238" s="60">
        <f t="shared" si="47"/>
        <v>7.0552816927282533E-3</v>
      </c>
      <c r="O238" s="9">
        <f t="shared" si="48"/>
        <v>37898.730600000003</v>
      </c>
      <c r="Q238" s="1">
        <f t="shared" si="45"/>
        <v>4.5172769509738597E-8</v>
      </c>
      <c r="R238" s="27">
        <v>1</v>
      </c>
    </row>
    <row r="239" spans="1:42">
      <c r="A239" s="31" t="s">
        <v>132</v>
      </c>
      <c r="B239" s="161" t="s">
        <v>125</v>
      </c>
      <c r="C239" s="162">
        <v>52926.381800000003</v>
      </c>
      <c r="D239" s="162">
        <v>1E-4</v>
      </c>
      <c r="E239" s="1">
        <f t="shared" si="46"/>
        <v>35898.524622282792</v>
      </c>
      <c r="F239" s="1">
        <f t="shared" si="49"/>
        <v>35898.5</v>
      </c>
      <c r="G239" s="22">
        <f t="shared" ref="G239:G264" si="54">C239-(C$7+C$8*F239)</f>
        <v>7.510233306675218E-3</v>
      </c>
      <c r="K239" s="22">
        <f t="shared" si="53"/>
        <v>7.510233306675218E-3</v>
      </c>
      <c r="L239" s="22">
        <f>G239</f>
        <v>7.510233306675218E-3</v>
      </c>
      <c r="M239" s="5">
        <f t="shared" ca="1" si="51"/>
        <v>1.1954277269764349E-2</v>
      </c>
      <c r="N239" s="60">
        <f t="shared" si="47"/>
        <v>7.0346688129038076E-3</v>
      </c>
      <c r="O239" s="9">
        <f t="shared" si="48"/>
        <v>37907.881800000003</v>
      </c>
      <c r="P239" s="117"/>
      <c r="Q239" s="1">
        <f t="shared" ref="Q239:Q264" si="55">(N239-G239)^2</f>
        <v>2.2616158773605786E-7</v>
      </c>
      <c r="R239" s="27">
        <v>1</v>
      </c>
      <c r="AO239" s="1">
        <v>42186.5</v>
      </c>
      <c r="AP239" s="1">
        <v>6.5623792761471123E-4</v>
      </c>
    </row>
    <row r="240" spans="1:42">
      <c r="A240" s="114" t="s">
        <v>132</v>
      </c>
      <c r="B240" s="174" t="s">
        <v>125</v>
      </c>
      <c r="C240" s="111">
        <v>52926.381800000003</v>
      </c>
      <c r="D240" s="111">
        <v>1E-4</v>
      </c>
      <c r="E240" s="1">
        <f t="shared" si="46"/>
        <v>35898.524622282792</v>
      </c>
      <c r="F240" s="1">
        <f t="shared" si="49"/>
        <v>35898.5</v>
      </c>
      <c r="G240" s="22">
        <f t="shared" si="54"/>
        <v>7.510233306675218E-3</v>
      </c>
      <c r="K240" s="22">
        <f t="shared" si="53"/>
        <v>7.510233306675218E-3</v>
      </c>
      <c r="M240" s="5">
        <f t="shared" ca="1" si="51"/>
        <v>1.1954277269764349E-2</v>
      </c>
      <c r="N240" s="60">
        <f t="shared" si="47"/>
        <v>7.0346688129038076E-3</v>
      </c>
      <c r="O240" s="9">
        <f t="shared" si="48"/>
        <v>37907.881800000003</v>
      </c>
      <c r="P240" s="117"/>
      <c r="Q240" s="1">
        <f t="shared" si="55"/>
        <v>2.2616158773605786E-7</v>
      </c>
      <c r="R240" s="27">
        <v>1</v>
      </c>
      <c r="AO240" s="1">
        <v>42186.5</v>
      </c>
      <c r="AP240" s="1">
        <v>6.5623792761471123E-4</v>
      </c>
    </row>
    <row r="241" spans="1:42">
      <c r="A241" s="31" t="s">
        <v>127</v>
      </c>
      <c r="B241" s="140" t="s">
        <v>125</v>
      </c>
      <c r="C241" s="141">
        <v>52941.327899999997</v>
      </c>
      <c r="D241" s="141">
        <v>1.9E-3</v>
      </c>
      <c r="E241" s="1">
        <f t="shared" si="46"/>
        <v>35947.5253771059</v>
      </c>
      <c r="F241" s="1">
        <f t="shared" si="49"/>
        <v>35947.5</v>
      </c>
      <c r="G241" s="22">
        <f t="shared" si="54"/>
        <v>7.7404677504091524E-3</v>
      </c>
      <c r="K241" s="22">
        <f t="shared" si="53"/>
        <v>7.7404677504091524E-3</v>
      </c>
      <c r="M241" s="5">
        <f t="shared" ca="1" si="51"/>
        <v>1.1878084164617421E-2</v>
      </c>
      <c r="N241" s="60">
        <f t="shared" si="47"/>
        <v>7.0008980472551635E-3</v>
      </c>
      <c r="O241" s="9">
        <f t="shared" si="48"/>
        <v>37922.827899999997</v>
      </c>
      <c r="P241" s="117"/>
      <c r="Q241" s="1">
        <f t="shared" si="55"/>
        <v>5.4696334582327921E-7</v>
      </c>
      <c r="R241" s="27">
        <v>1</v>
      </c>
      <c r="AO241" s="1">
        <v>37269</v>
      </c>
      <c r="AP241" s="1">
        <v>7.6834233987028711E-3</v>
      </c>
    </row>
    <row r="242" spans="1:42">
      <c r="A242" s="139" t="s">
        <v>127</v>
      </c>
      <c r="B242" s="156" t="s">
        <v>125</v>
      </c>
      <c r="C242" s="157">
        <v>52941.328099999999</v>
      </c>
      <c r="D242" s="157">
        <v>2E-3</v>
      </c>
      <c r="E242" s="1">
        <f t="shared" si="46"/>
        <v>35947.52603280545</v>
      </c>
      <c r="F242" s="1">
        <f t="shared" si="49"/>
        <v>35947.5</v>
      </c>
      <c r="G242" s="22">
        <f t="shared" si="54"/>
        <v>7.940467752632685E-3</v>
      </c>
      <c r="K242" s="22">
        <f t="shared" si="53"/>
        <v>7.940467752632685E-3</v>
      </c>
      <c r="M242" s="5">
        <f t="shared" ca="1" si="51"/>
        <v>1.1878084164617421E-2</v>
      </c>
      <c r="N242" s="60">
        <f t="shared" si="47"/>
        <v>7.0008980472551635E-3</v>
      </c>
      <c r="O242" s="9">
        <f t="shared" si="48"/>
        <v>37922.828099999999</v>
      </c>
      <c r="P242" s="117"/>
      <c r="Q242" s="1">
        <f t="shared" si="55"/>
        <v>8.8279123126320257E-7</v>
      </c>
      <c r="R242" s="27">
        <v>1</v>
      </c>
      <c r="AO242" s="1">
        <v>37285</v>
      </c>
      <c r="AP242" s="1">
        <v>7.4994183232774958E-3</v>
      </c>
    </row>
    <row r="243" spans="1:42">
      <c r="A243" s="31" t="s">
        <v>127</v>
      </c>
      <c r="B243" s="140" t="s">
        <v>125</v>
      </c>
      <c r="C243" s="141">
        <v>52941.328300000001</v>
      </c>
      <c r="D243" s="141">
        <v>1.9E-3</v>
      </c>
      <c r="E243" s="1">
        <f t="shared" si="46"/>
        <v>35947.526688505</v>
      </c>
      <c r="F243" s="1">
        <f t="shared" si="49"/>
        <v>35947.5</v>
      </c>
      <c r="G243" s="22">
        <f t="shared" si="54"/>
        <v>8.1404677548562177E-3</v>
      </c>
      <c r="K243" s="22">
        <f t="shared" si="53"/>
        <v>8.1404677548562177E-3</v>
      </c>
      <c r="M243" s="5">
        <f t="shared" ca="1" si="51"/>
        <v>1.1878084164617421E-2</v>
      </c>
      <c r="N243" s="60">
        <f t="shared" si="47"/>
        <v>7.0008980472551635E-3</v>
      </c>
      <c r="O243" s="9">
        <f t="shared" si="48"/>
        <v>37922.828300000001</v>
      </c>
      <c r="P243" s="117"/>
      <c r="Q243" s="1">
        <f t="shared" si="55"/>
        <v>1.2986191184819521E-6</v>
      </c>
      <c r="R243" s="27">
        <v>1</v>
      </c>
      <c r="AO243" s="1">
        <v>37321</v>
      </c>
      <c r="AP243" s="1">
        <v>8.8604069023858756E-3</v>
      </c>
    </row>
    <row r="244" spans="1:42">
      <c r="A244" s="31" t="s">
        <v>127</v>
      </c>
      <c r="B244" s="140" t="s">
        <v>126</v>
      </c>
      <c r="C244" s="141">
        <v>52941.480900000002</v>
      </c>
      <c r="D244" s="141">
        <v>2E-3</v>
      </c>
      <c r="E244" s="1">
        <f t="shared" si="46"/>
        <v>35948.026987257588</v>
      </c>
      <c r="F244" s="1">
        <f t="shared" si="49"/>
        <v>35948</v>
      </c>
      <c r="G244" s="22">
        <f t="shared" si="54"/>
        <v>8.2315925974398851E-3</v>
      </c>
      <c r="K244" s="22">
        <f t="shared" si="53"/>
        <v>8.2315925974398851E-3</v>
      </c>
      <c r="M244" s="5">
        <f t="shared" ca="1" si="51"/>
        <v>1.1877306683952656E-2</v>
      </c>
      <c r="N244" s="60">
        <f t="shared" si="47"/>
        <v>7.0005527886589231E-3</v>
      </c>
      <c r="O244" s="9">
        <f t="shared" si="48"/>
        <v>37922.980900000002</v>
      </c>
      <c r="P244" s="117"/>
      <c r="Q244" s="1">
        <f t="shared" si="55"/>
        <v>1.5154590108034676E-6</v>
      </c>
      <c r="R244" s="27">
        <v>1</v>
      </c>
      <c r="AO244" s="1">
        <v>38234.5</v>
      </c>
      <c r="AP244" s="1">
        <v>7.1454920180258341E-3</v>
      </c>
    </row>
    <row r="245" spans="1:42">
      <c r="A245" s="31" t="s">
        <v>127</v>
      </c>
      <c r="B245" s="140" t="s">
        <v>126</v>
      </c>
      <c r="C245" s="141">
        <v>52941.481</v>
      </c>
      <c r="D245" s="141">
        <v>2E-3</v>
      </c>
      <c r="E245" s="1">
        <f t="shared" si="46"/>
        <v>35948.027315107356</v>
      </c>
      <c r="F245" s="1">
        <f t="shared" si="49"/>
        <v>35948</v>
      </c>
      <c r="G245" s="22">
        <f t="shared" si="54"/>
        <v>8.3315925949136727E-3</v>
      </c>
      <c r="K245" s="22">
        <f t="shared" si="53"/>
        <v>8.3315925949136727E-3</v>
      </c>
      <c r="M245" s="5">
        <f t="shared" ca="1" si="51"/>
        <v>1.1877306683952656E-2</v>
      </c>
      <c r="N245" s="60">
        <f t="shared" si="47"/>
        <v>7.0005527886589231E-3</v>
      </c>
      <c r="O245" s="9">
        <f t="shared" si="48"/>
        <v>37922.981</v>
      </c>
      <c r="P245" s="117"/>
      <c r="Q245" s="1">
        <f t="shared" si="55"/>
        <v>1.7716669658346813E-6</v>
      </c>
      <c r="R245" s="27">
        <v>1</v>
      </c>
      <c r="AO245" s="1">
        <v>38439</v>
      </c>
      <c r="AP245" s="1">
        <v>5.1155521287000738E-3</v>
      </c>
    </row>
    <row r="246" spans="1:42">
      <c r="A246" s="31" t="s">
        <v>127</v>
      </c>
      <c r="B246" s="140" t="s">
        <v>126</v>
      </c>
      <c r="C246" s="141">
        <v>52941.481200000002</v>
      </c>
      <c r="D246" s="141">
        <v>1.9E-3</v>
      </c>
      <c r="E246" s="1">
        <f t="shared" si="46"/>
        <v>35948.027970806907</v>
      </c>
      <c r="F246" s="1">
        <f t="shared" si="49"/>
        <v>35948</v>
      </c>
      <c r="G246" s="22">
        <f t="shared" si="54"/>
        <v>8.5315925971372053E-3</v>
      </c>
      <c r="K246" s="22">
        <f t="shared" si="53"/>
        <v>8.5315925971372053E-3</v>
      </c>
      <c r="M246" s="5">
        <f t="shared" ca="1" si="51"/>
        <v>1.1877306683952656E-2</v>
      </c>
      <c r="N246" s="60">
        <f t="shared" si="47"/>
        <v>7.0005527886589231E-3</v>
      </c>
      <c r="O246" s="9">
        <f t="shared" si="48"/>
        <v>37922.981200000002</v>
      </c>
      <c r="P246" s="117"/>
      <c r="Q246" s="1">
        <f t="shared" si="55"/>
        <v>2.3440828951452154E-6</v>
      </c>
      <c r="R246" s="27">
        <v>1</v>
      </c>
      <c r="AO246" s="1">
        <v>38452.5</v>
      </c>
      <c r="AP246" s="1">
        <v>6.085922839702107E-3</v>
      </c>
    </row>
    <row r="247" spans="1:42">
      <c r="A247" s="31" t="s">
        <v>127</v>
      </c>
      <c r="B247" s="140" t="s">
        <v>125</v>
      </c>
      <c r="C247" s="141">
        <v>52982.5049</v>
      </c>
      <c r="D247" s="141">
        <v>2E-3</v>
      </c>
      <c r="E247" s="1">
        <f t="shared" si="46"/>
        <v>36082.524077860733</v>
      </c>
      <c r="F247" s="1">
        <f t="shared" ref="F247:F278" si="56">ROUND(2*E247,0)/2</f>
        <v>36082.5</v>
      </c>
      <c r="G247" s="22">
        <f t="shared" si="54"/>
        <v>7.344174911850132E-3</v>
      </c>
      <c r="K247" s="22">
        <f t="shared" si="53"/>
        <v>7.344174911850132E-3</v>
      </c>
      <c r="M247" s="5">
        <f t="shared" ca="1" si="51"/>
        <v>1.1668164385130984E-2</v>
      </c>
      <c r="N247" s="60">
        <f t="shared" si="47"/>
        <v>6.9071947989684107E-3</v>
      </c>
      <c r="O247" s="9">
        <f t="shared" si="48"/>
        <v>37964.0049</v>
      </c>
      <c r="P247" s="117"/>
      <c r="Q247" s="1">
        <f t="shared" si="55"/>
        <v>1.9095161905412193E-7</v>
      </c>
      <c r="R247" s="27">
        <v>1</v>
      </c>
      <c r="AO247" s="1">
        <v>39233</v>
      </c>
      <c r="AP247" s="1">
        <v>6.0218001599423587E-3</v>
      </c>
    </row>
    <row r="248" spans="1:42">
      <c r="A248" s="139" t="s">
        <v>127</v>
      </c>
      <c r="B248" s="156" t="s">
        <v>125</v>
      </c>
      <c r="C248" s="157">
        <v>52982.505299999997</v>
      </c>
      <c r="D248" s="157">
        <v>2E-3</v>
      </c>
      <c r="E248" s="1">
        <f t="shared" si="46"/>
        <v>36082.525389259819</v>
      </c>
      <c r="F248" s="1">
        <f t="shared" si="56"/>
        <v>36082.5</v>
      </c>
      <c r="G248" s="22">
        <f t="shared" si="54"/>
        <v>7.7441749090212397E-3</v>
      </c>
      <c r="K248" s="22">
        <f t="shared" si="53"/>
        <v>7.7441749090212397E-3</v>
      </c>
      <c r="M248" s="5">
        <f t="shared" ca="1" si="51"/>
        <v>1.1668164385130984E-2</v>
      </c>
      <c r="N248" s="60">
        <f t="shared" si="47"/>
        <v>6.9071947989684107E-3</v>
      </c>
      <c r="O248" s="9">
        <f t="shared" si="48"/>
        <v>37964.005299999997</v>
      </c>
      <c r="P248" s="117"/>
      <c r="Q248" s="1">
        <f t="shared" si="55"/>
        <v>7.0053570462404573E-7</v>
      </c>
      <c r="R248" s="27">
        <v>1</v>
      </c>
      <c r="AO248" s="1">
        <v>39502</v>
      </c>
      <c r="AP248" s="1">
        <v>7.4869648015010171E-3</v>
      </c>
    </row>
    <row r="249" spans="1:42">
      <c r="A249" s="31" t="s">
        <v>127</v>
      </c>
      <c r="B249" s="140" t="s">
        <v>125</v>
      </c>
      <c r="C249" s="141">
        <v>52982.505400000002</v>
      </c>
      <c r="D249" s="141">
        <v>1.9E-3</v>
      </c>
      <c r="E249" s="1">
        <f t="shared" si="46"/>
        <v>36082.525717109602</v>
      </c>
      <c r="F249" s="1">
        <f t="shared" si="56"/>
        <v>36082.5</v>
      </c>
      <c r="G249" s="22">
        <f t="shared" si="54"/>
        <v>7.8441749137709849E-3</v>
      </c>
      <c r="K249" s="22">
        <f t="shared" si="53"/>
        <v>7.8441749137709849E-3</v>
      </c>
      <c r="M249" s="5">
        <f t="shared" ca="1" si="51"/>
        <v>1.1668164385130984E-2</v>
      </c>
      <c r="N249" s="60">
        <f t="shared" si="47"/>
        <v>6.9071947989684107E-3</v>
      </c>
      <c r="O249" s="9">
        <f t="shared" si="48"/>
        <v>37964.005400000002</v>
      </c>
      <c r="P249" s="117"/>
      <c r="Q249" s="1">
        <f t="shared" si="55"/>
        <v>8.7793173553544502E-7</v>
      </c>
      <c r="R249" s="27">
        <v>1</v>
      </c>
      <c r="AO249" s="1">
        <v>39508</v>
      </c>
      <c r="AP249" s="1">
        <v>6.1404628941090778E-3</v>
      </c>
    </row>
    <row r="250" spans="1:42">
      <c r="A250" s="108" t="s">
        <v>130</v>
      </c>
      <c r="B250" s="113" t="s">
        <v>125</v>
      </c>
      <c r="C250" s="104">
        <v>52991.353999999999</v>
      </c>
      <c r="D250" s="112">
        <v>8.0000000000000002E-3</v>
      </c>
      <c r="E250" s="1">
        <f t="shared" si="46"/>
        <v>36111.535832064525</v>
      </c>
      <c r="F250" s="1">
        <f t="shared" si="56"/>
        <v>36111.5</v>
      </c>
      <c r="G250" s="22">
        <f t="shared" si="54"/>
        <v>1.0929415708233137E-2</v>
      </c>
      <c r="K250" s="22">
        <f t="shared" si="53"/>
        <v>1.0929415708233137E-2</v>
      </c>
      <c r="M250" s="5">
        <f t="shared" ca="1" si="51"/>
        <v>1.1623070506574643E-2</v>
      </c>
      <c r="N250" s="60">
        <f t="shared" si="47"/>
        <v>6.8869393287661271E-3</v>
      </c>
      <c r="O250" s="9">
        <f t="shared" si="48"/>
        <v>37972.853999999999</v>
      </c>
      <c r="P250" s="117"/>
      <c r="Q250" s="1">
        <f t="shared" si="55"/>
        <v>1.6341615278548703E-5</v>
      </c>
      <c r="R250" s="27">
        <v>1</v>
      </c>
      <c r="AO250" s="1">
        <v>37153</v>
      </c>
      <c r="AP250" s="1">
        <v>7.7424602131941356E-3</v>
      </c>
    </row>
    <row r="251" spans="1:42">
      <c r="A251" s="31" t="s">
        <v>127</v>
      </c>
      <c r="B251" s="140" t="s">
        <v>125</v>
      </c>
      <c r="C251" s="141">
        <v>53000.501100000001</v>
      </c>
      <c r="D251" s="141">
        <v>1.1000000000000001E-3</v>
      </c>
      <c r="E251" s="1">
        <f t="shared" si="46"/>
        <v>36141.524578589888</v>
      </c>
      <c r="F251" s="1">
        <f t="shared" si="56"/>
        <v>36141.5</v>
      </c>
      <c r="G251" s="22">
        <f t="shared" si="54"/>
        <v>7.4969061897718348E-3</v>
      </c>
      <c r="K251" s="22">
        <f t="shared" si="53"/>
        <v>7.4969061897718348E-3</v>
      </c>
      <c r="M251" s="5">
        <f t="shared" ca="1" si="51"/>
        <v>1.157642166668877E-2</v>
      </c>
      <c r="N251" s="60">
        <f t="shared" si="47"/>
        <v>6.865938269396861E-3</v>
      </c>
      <c r="O251" s="9">
        <f t="shared" si="48"/>
        <v>37982.001100000001</v>
      </c>
      <c r="P251" s="117"/>
      <c r="Q251" s="1">
        <f t="shared" si="55"/>
        <v>3.9812051654231929E-7</v>
      </c>
      <c r="R251" s="27">
        <v>1</v>
      </c>
      <c r="AO251" s="1">
        <v>39613</v>
      </c>
      <c r="AP251" s="1">
        <v>4.9766795782488771E-3</v>
      </c>
    </row>
    <row r="252" spans="1:42">
      <c r="A252" s="31" t="s">
        <v>127</v>
      </c>
      <c r="B252" s="140" t="s">
        <v>125</v>
      </c>
      <c r="C252" s="141">
        <v>53000.501600000003</v>
      </c>
      <c r="D252" s="141">
        <v>1.1999999999999999E-3</v>
      </c>
      <c r="E252" s="1">
        <f t="shared" si="46"/>
        <v>36141.526217838757</v>
      </c>
      <c r="F252" s="1">
        <f t="shared" si="56"/>
        <v>36141.5</v>
      </c>
      <c r="G252" s="22">
        <f t="shared" si="54"/>
        <v>7.9969061916926876E-3</v>
      </c>
      <c r="K252" s="22">
        <f t="shared" si="53"/>
        <v>7.9969061916926876E-3</v>
      </c>
      <c r="M252" s="5">
        <f t="shared" ca="1" si="51"/>
        <v>1.157642166668877E-2</v>
      </c>
      <c r="N252" s="60">
        <f t="shared" si="47"/>
        <v>6.865938269396861E-3</v>
      </c>
      <c r="O252" s="9">
        <f t="shared" si="48"/>
        <v>37982.001600000003</v>
      </c>
      <c r="P252" s="117"/>
      <c r="Q252" s="1">
        <f t="shared" si="55"/>
        <v>1.279088441262139E-6</v>
      </c>
      <c r="R252" s="27">
        <v>1</v>
      </c>
      <c r="AO252" s="1">
        <v>41973</v>
      </c>
      <c r="AP252" s="1">
        <v>-1.2140693215769716E-3</v>
      </c>
    </row>
    <row r="253" spans="1:42">
      <c r="A253" s="31" t="s">
        <v>127</v>
      </c>
      <c r="B253" s="140" t="s">
        <v>125</v>
      </c>
      <c r="C253" s="141">
        <v>53000.501700000001</v>
      </c>
      <c r="D253" s="141">
        <v>1.1000000000000001E-3</v>
      </c>
      <c r="E253" s="1">
        <f t="shared" si="46"/>
        <v>36141.526545688517</v>
      </c>
      <c r="F253" s="1">
        <f t="shared" si="56"/>
        <v>36141.5</v>
      </c>
      <c r="G253" s="22">
        <f t="shared" si="54"/>
        <v>8.0969061891664751E-3</v>
      </c>
      <c r="K253" s="22">
        <f t="shared" si="53"/>
        <v>8.0969061891664751E-3</v>
      </c>
      <c r="M253" s="5">
        <f t="shared" ca="1" si="51"/>
        <v>1.157642166668877E-2</v>
      </c>
      <c r="N253" s="60">
        <f t="shared" si="47"/>
        <v>6.865938269396861E-3</v>
      </c>
      <c r="O253" s="9">
        <f t="shared" si="48"/>
        <v>37982.001700000001</v>
      </c>
      <c r="P253" s="117"/>
      <c r="Q253" s="1">
        <f t="shared" si="55"/>
        <v>1.5152820195019312E-6</v>
      </c>
      <c r="R253" s="27">
        <v>1</v>
      </c>
      <c r="AO253" s="1">
        <v>41973.5</v>
      </c>
      <c r="AP253" s="1">
        <v>-5.2294447959866375E-4</v>
      </c>
    </row>
    <row r="254" spans="1:42">
      <c r="A254" s="104" t="s">
        <v>241</v>
      </c>
      <c r="B254" s="113" t="s">
        <v>125</v>
      </c>
      <c r="C254" s="104">
        <v>53000.502</v>
      </c>
      <c r="D254" s="104">
        <v>2E-3</v>
      </c>
      <c r="E254" s="29">
        <f t="shared" si="46"/>
        <v>36141.527529237836</v>
      </c>
      <c r="F254" s="1">
        <f t="shared" si="56"/>
        <v>36141.5</v>
      </c>
      <c r="G254" s="22">
        <f t="shared" si="54"/>
        <v>8.3969061888637953E-3</v>
      </c>
      <c r="K254" s="22">
        <f t="shared" si="53"/>
        <v>8.3969061888637953E-3</v>
      </c>
      <c r="M254" s="5">
        <f t="shared" ca="1" si="51"/>
        <v>1.157642166668877E-2</v>
      </c>
      <c r="N254" s="60">
        <f t="shared" si="47"/>
        <v>6.865938269396861E-3</v>
      </c>
      <c r="O254" s="9">
        <f t="shared" si="48"/>
        <v>37982.002</v>
      </c>
      <c r="P254" s="117"/>
      <c r="Q254" s="1">
        <f t="shared" si="55"/>
        <v>2.3438627704369135E-6</v>
      </c>
      <c r="R254" s="27">
        <v>0.1</v>
      </c>
    </row>
    <row r="255" spans="1:42">
      <c r="A255" s="114" t="s">
        <v>238</v>
      </c>
      <c r="B255" s="115" t="s">
        <v>126</v>
      </c>
      <c r="C255" s="114">
        <v>53173.597000000002</v>
      </c>
      <c r="D255" s="114">
        <v>3.0000000000000001E-3</v>
      </c>
      <c r="E255" s="29">
        <f t="shared" si="46"/>
        <v>36709.019092662973</v>
      </c>
      <c r="F255" s="1">
        <f t="shared" si="56"/>
        <v>36709</v>
      </c>
      <c r="G255" s="22">
        <f t="shared" si="54"/>
        <v>5.8236011100234464E-3</v>
      </c>
      <c r="K255" s="22">
        <f t="shared" si="53"/>
        <v>5.8236011100234464E-3</v>
      </c>
      <c r="M255" s="5">
        <f t="shared" ref="M255:M282" ca="1" si="57">+C$11+C$12*F255</f>
        <v>1.0693981112180978E-2</v>
      </c>
      <c r="N255" s="60">
        <f t="shared" si="47"/>
        <v>6.4596404926735504E-3</v>
      </c>
      <c r="O255" s="9">
        <f t="shared" si="48"/>
        <v>38155.097000000002</v>
      </c>
      <c r="P255" s="117"/>
      <c r="Q255" s="1">
        <f t="shared" si="55"/>
        <v>4.0454609628192542E-7</v>
      </c>
      <c r="R255" s="27">
        <v>0.1</v>
      </c>
    </row>
    <row r="256" spans="1:42">
      <c r="A256" s="31" t="s">
        <v>884</v>
      </c>
      <c r="B256" s="161" t="s">
        <v>125</v>
      </c>
      <c r="C256" s="162">
        <v>53248.479700000004</v>
      </c>
      <c r="D256" s="173" t="s">
        <v>154</v>
      </c>
      <c r="E256" s="29">
        <f t="shared" si="46"/>
        <v>36954.521854132094</v>
      </c>
      <c r="F256" s="1">
        <f t="shared" si="56"/>
        <v>36954.5</v>
      </c>
      <c r="G256" s="22">
        <f t="shared" si="54"/>
        <v>6.6658982032095082E-3</v>
      </c>
      <c r="K256" s="22">
        <f t="shared" si="53"/>
        <v>6.6658982032095082E-3</v>
      </c>
      <c r="M256" s="5">
        <f t="shared" ca="1" si="57"/>
        <v>1.0312238105781572E-2</v>
      </c>
      <c r="N256" s="60">
        <f t="shared" si="47"/>
        <v>6.2785624860957484E-3</v>
      </c>
      <c r="O256" s="9">
        <f t="shared" si="48"/>
        <v>38229.979700000004</v>
      </c>
      <c r="Q256" s="1">
        <f t="shared" si="55"/>
        <v>1.5002895775203055E-7</v>
      </c>
      <c r="R256" s="27">
        <v>1</v>
      </c>
    </row>
    <row r="257" spans="1:42">
      <c r="A257" s="108" t="s">
        <v>129</v>
      </c>
      <c r="B257" s="103" t="s">
        <v>125</v>
      </c>
      <c r="C257" s="107">
        <v>53248.479740000002</v>
      </c>
      <c r="D257" s="137">
        <v>3.0000000000000001E-5</v>
      </c>
      <c r="E257" s="1">
        <f t="shared" si="46"/>
        <v>36954.521985271997</v>
      </c>
      <c r="F257" s="1">
        <f t="shared" si="56"/>
        <v>36954.5</v>
      </c>
      <c r="G257" s="22">
        <f t="shared" si="54"/>
        <v>6.7058982021990232E-3</v>
      </c>
      <c r="K257" s="22">
        <f t="shared" si="53"/>
        <v>6.7058982021990232E-3</v>
      </c>
      <c r="M257" s="5">
        <f t="shared" ca="1" si="57"/>
        <v>1.0312238105781572E-2</v>
      </c>
      <c r="N257" s="60">
        <f t="shared" si="47"/>
        <v>6.2785624860957484E-3</v>
      </c>
      <c r="O257" s="9">
        <f t="shared" si="48"/>
        <v>38229.979740000002</v>
      </c>
      <c r="P257" s="117"/>
      <c r="Q257" s="1">
        <f t="shared" si="55"/>
        <v>1.8261581425749869E-7</v>
      </c>
      <c r="R257" s="27">
        <v>1</v>
      </c>
      <c r="AO257" s="1">
        <v>37177.5</v>
      </c>
      <c r="AP257" s="1">
        <v>7.4075774391531013E-3</v>
      </c>
    </row>
    <row r="258" spans="1:42">
      <c r="A258" s="108" t="s">
        <v>142</v>
      </c>
      <c r="B258" s="103" t="s">
        <v>125</v>
      </c>
      <c r="C258" s="107">
        <v>53255.495799999997</v>
      </c>
      <c r="D258" s="107">
        <v>1E-4</v>
      </c>
      <c r="E258" s="1">
        <f t="shared" si="46"/>
        <v>36977.524122008937</v>
      </c>
      <c r="F258" s="1">
        <f t="shared" si="56"/>
        <v>36977.5</v>
      </c>
      <c r="G258" s="22">
        <f t="shared" si="54"/>
        <v>7.3576408976805396E-3</v>
      </c>
      <c r="K258" s="22">
        <f t="shared" si="53"/>
        <v>7.3576408976805396E-3</v>
      </c>
      <c r="M258" s="5">
        <f t="shared" ca="1" si="57"/>
        <v>1.0276473995202401E-2</v>
      </c>
      <c r="N258" s="60">
        <f t="shared" si="47"/>
        <v>6.2614335306010738E-3</v>
      </c>
      <c r="O258" s="9">
        <f t="shared" si="48"/>
        <v>38236.995799999997</v>
      </c>
      <c r="P258" s="117"/>
      <c r="Q258" s="1">
        <f t="shared" si="55"/>
        <v>1.2016705916392947E-6</v>
      </c>
      <c r="R258" s="27">
        <v>1</v>
      </c>
    </row>
    <row r="259" spans="1:42">
      <c r="A259" s="102" t="s">
        <v>136</v>
      </c>
      <c r="B259" s="103" t="s">
        <v>126</v>
      </c>
      <c r="C259" s="107">
        <v>53309.0268</v>
      </c>
      <c r="D259" s="112">
        <v>5.9999999999999995E-4</v>
      </c>
      <c r="E259" s="1">
        <f t="shared" si="46"/>
        <v>37153.025383638174</v>
      </c>
      <c r="F259" s="1">
        <f t="shared" si="56"/>
        <v>37153</v>
      </c>
      <c r="G259" s="22">
        <f t="shared" si="54"/>
        <v>7.7424602131941356E-3</v>
      </c>
      <c r="K259" s="22">
        <f t="shared" si="53"/>
        <v>7.7424602131941356E-3</v>
      </c>
      <c r="M259" s="5">
        <f t="shared" ca="1" si="57"/>
        <v>1.000357828187004E-2</v>
      </c>
      <c r="N259" s="60">
        <f t="shared" si="47"/>
        <v>6.1298046552905119E-3</v>
      </c>
      <c r="O259" s="9">
        <f t="shared" si="48"/>
        <v>38290.5268</v>
      </c>
      <c r="P259" s="117"/>
      <c r="Q259" s="1">
        <f t="shared" si="55"/>
        <v>2.6006579484374475E-6</v>
      </c>
      <c r="R259" s="27">
        <v>1</v>
      </c>
    </row>
    <row r="260" spans="1:42">
      <c r="A260" s="102" t="s">
        <v>135</v>
      </c>
      <c r="B260" s="113" t="s">
        <v>125</v>
      </c>
      <c r="C260" s="104">
        <v>53316.499400000001</v>
      </c>
      <c r="D260" s="104">
        <v>4.1999999999999997E-3</v>
      </c>
      <c r="E260" s="29">
        <f t="shared" si="46"/>
        <v>37177.524285725762</v>
      </c>
      <c r="F260" s="1">
        <f t="shared" si="56"/>
        <v>37177.5</v>
      </c>
      <c r="G260" s="22">
        <f t="shared" si="54"/>
        <v>7.4075774391531013E-3</v>
      </c>
      <c r="K260" s="22">
        <f t="shared" si="53"/>
        <v>7.4075774391531013E-3</v>
      </c>
      <c r="M260" s="5">
        <f t="shared" ca="1" si="57"/>
        <v>9.9654817292965728E-3</v>
      </c>
      <c r="N260" s="60">
        <f t="shared" si="47"/>
        <v>6.1112986561466728E-3</v>
      </c>
      <c r="O260" s="9">
        <f t="shared" si="48"/>
        <v>38297.999400000001</v>
      </c>
      <c r="P260" s="117"/>
      <c r="Q260" s="1">
        <f t="shared" si="55"/>
        <v>1.6803386832726271E-6</v>
      </c>
      <c r="R260" s="27">
        <v>1</v>
      </c>
      <c r="AO260" s="1">
        <v>44213.5</v>
      </c>
      <c r="AP260" s="1">
        <v>-6.0365530225681141E-4</v>
      </c>
    </row>
    <row r="261" spans="1:42">
      <c r="A261" s="108" t="s">
        <v>142</v>
      </c>
      <c r="B261" s="103" t="s">
        <v>125</v>
      </c>
      <c r="C261" s="107">
        <v>53344.256999999998</v>
      </c>
      <c r="D261" s="107">
        <v>2.0000000000000001E-4</v>
      </c>
      <c r="E261" s="29">
        <f t="shared" si="46"/>
        <v>37268.527514131718</v>
      </c>
      <c r="F261" s="1">
        <f t="shared" si="56"/>
        <v>37268.5</v>
      </c>
      <c r="G261" s="22">
        <f t="shared" si="54"/>
        <v>8.3922985577373765E-3</v>
      </c>
      <c r="K261" s="22">
        <f t="shared" si="53"/>
        <v>8.3922985577373765E-3</v>
      </c>
      <c r="M261" s="5">
        <f t="shared" ca="1" si="57"/>
        <v>9.8239802483094177E-3</v>
      </c>
      <c r="N261" s="60">
        <f t="shared" si="47"/>
        <v>6.0422822551748218E-3</v>
      </c>
      <c r="O261" s="9">
        <f t="shared" si="48"/>
        <v>38325.756999999998</v>
      </c>
      <c r="P261" s="117"/>
      <c r="Q261" s="1">
        <f t="shared" si="55"/>
        <v>5.5225766223097807E-6</v>
      </c>
      <c r="R261" s="27">
        <v>1</v>
      </c>
    </row>
    <row r="262" spans="1:42">
      <c r="A262" s="108" t="s">
        <v>142</v>
      </c>
      <c r="B262" s="103" t="s">
        <v>126</v>
      </c>
      <c r="C262" s="107">
        <v>53344.408799999997</v>
      </c>
      <c r="D262" s="107">
        <v>1E-4</v>
      </c>
      <c r="E262" s="29">
        <f t="shared" si="46"/>
        <v>37269.025190086119</v>
      </c>
      <c r="F262" s="1">
        <f t="shared" si="56"/>
        <v>37269</v>
      </c>
      <c r="G262" s="22">
        <f t="shared" si="54"/>
        <v>7.6834233987028711E-3</v>
      </c>
      <c r="K262" s="22">
        <f t="shared" si="53"/>
        <v>7.6834233987028711E-3</v>
      </c>
      <c r="M262" s="5">
        <f t="shared" ca="1" si="57"/>
        <v>9.8232027676446593E-3</v>
      </c>
      <c r="N262" s="60">
        <f t="shared" si="47"/>
        <v>6.0419018261273702E-3</v>
      </c>
      <c r="O262" s="9">
        <f t="shared" si="48"/>
        <v>38325.908799999997</v>
      </c>
      <c r="P262" s="117"/>
      <c r="Q262" s="1">
        <f t="shared" si="55"/>
        <v>2.6945930732307455E-6</v>
      </c>
      <c r="R262" s="27">
        <v>1</v>
      </c>
    </row>
    <row r="263" spans="1:42">
      <c r="A263" s="102" t="s">
        <v>135</v>
      </c>
      <c r="B263" s="103"/>
      <c r="C263" s="104">
        <v>53349.2889</v>
      </c>
      <c r="D263" s="104">
        <v>2E-3</v>
      </c>
      <c r="E263" s="29">
        <f t="shared" si="46"/>
        <v>37285.024586825901</v>
      </c>
      <c r="F263" s="1">
        <f t="shared" si="56"/>
        <v>37285</v>
      </c>
      <c r="G263" s="22">
        <f t="shared" si="54"/>
        <v>7.4994183232774958E-3</v>
      </c>
      <c r="K263" s="22">
        <f t="shared" si="53"/>
        <v>7.4994183232774958E-3</v>
      </c>
      <c r="M263" s="5">
        <f t="shared" ca="1" si="57"/>
        <v>9.7983233863721889E-3</v>
      </c>
      <c r="N263" s="60">
        <f t="shared" si="47"/>
        <v>6.0297210678435728E-3</v>
      </c>
      <c r="O263" s="9">
        <f t="shared" si="48"/>
        <v>38330.7889</v>
      </c>
      <c r="P263" s="117"/>
      <c r="Q263" s="1">
        <f t="shared" si="55"/>
        <v>2.160010022630006E-6</v>
      </c>
      <c r="R263" s="27">
        <v>1</v>
      </c>
      <c r="AO263" s="1">
        <v>44213.5</v>
      </c>
      <c r="AP263" s="1">
        <v>-4.0365530003327876E-4</v>
      </c>
    </row>
    <row r="264" spans="1:42">
      <c r="A264" s="102" t="s">
        <v>135</v>
      </c>
      <c r="B264" s="103"/>
      <c r="C264" s="104">
        <v>53360.270900000003</v>
      </c>
      <c r="D264" s="104">
        <v>1E-3</v>
      </c>
      <c r="E264" s="29">
        <f t="shared" si="46"/>
        <v>37321.029048823861</v>
      </c>
      <c r="F264" s="1">
        <f t="shared" si="56"/>
        <v>37321</v>
      </c>
      <c r="G264" s="22">
        <f t="shared" si="54"/>
        <v>8.8604069023858756E-3</v>
      </c>
      <c r="K264" s="22">
        <f t="shared" si="53"/>
        <v>8.8604069023858756E-3</v>
      </c>
      <c r="M264" s="5">
        <f t="shared" ca="1" si="57"/>
        <v>9.7423447785091391E-3</v>
      </c>
      <c r="N264" s="60">
        <f t="shared" si="47"/>
        <v>6.0022645213684001E-3</v>
      </c>
      <c r="O264" s="9">
        <f t="shared" si="48"/>
        <v>38341.770900000003</v>
      </c>
      <c r="P264" s="117"/>
      <c r="Q264" s="1">
        <f t="shared" si="55"/>
        <v>8.1689778701682441E-6</v>
      </c>
      <c r="R264" s="27">
        <v>1</v>
      </c>
      <c r="AO264" s="1">
        <v>44446.5</v>
      </c>
      <c r="AP264" s="1">
        <v>-9.1947923647239804E-4</v>
      </c>
    </row>
    <row r="265" spans="1:42">
      <c r="A265" s="105" t="s">
        <v>151</v>
      </c>
      <c r="B265" s="106" t="s">
        <v>126</v>
      </c>
      <c r="C265" s="105">
        <v>53360.403469999997</v>
      </c>
      <c r="D265" s="105">
        <v>2.0000000000000001E-4</v>
      </c>
      <c r="E265" s="29">
        <f t="shared" si="46"/>
        <v>37321.463679267028</v>
      </c>
      <c r="F265" s="1">
        <f t="shared" si="56"/>
        <v>37321.5</v>
      </c>
      <c r="M265" s="5">
        <f t="shared" ca="1" si="57"/>
        <v>9.7415672978443738E-3</v>
      </c>
      <c r="N265" s="60">
        <f t="shared" si="47"/>
        <v>6.0018826945551079E-3</v>
      </c>
      <c r="O265" s="9">
        <f t="shared" si="48"/>
        <v>38341.903469999997</v>
      </c>
      <c r="P265" s="121">
        <v>-1.1078468261985108E-2</v>
      </c>
    </row>
    <row r="266" spans="1:42">
      <c r="A266" s="114" t="s">
        <v>238</v>
      </c>
      <c r="B266" s="115" t="s">
        <v>125</v>
      </c>
      <c r="C266" s="114">
        <v>53563.56</v>
      </c>
      <c r="D266" s="114">
        <v>5.0000000000000001E-3</v>
      </c>
      <c r="E266" s="29">
        <f t="shared" si="46"/>
        <v>37987.511900357909</v>
      </c>
      <c r="F266" s="1">
        <f t="shared" si="56"/>
        <v>37987.5</v>
      </c>
      <c r="G266" s="22">
        <f t="shared" ref="G266:G271" si="58">C266-(C$7+C$8*F266)</f>
        <v>3.6298203995102085E-3</v>
      </c>
      <c r="K266" s="22">
        <f t="shared" ref="K266:K272" si="59">G266</f>
        <v>3.6298203995102085E-3</v>
      </c>
      <c r="M266" s="5">
        <f t="shared" ca="1" si="57"/>
        <v>8.7059630523779671E-3</v>
      </c>
      <c r="N266" s="60">
        <f t="shared" si="47"/>
        <v>5.4814712290354936E-3</v>
      </c>
      <c r="O266" s="9">
        <f t="shared" si="48"/>
        <v>38545.06</v>
      </c>
      <c r="P266" s="117"/>
      <c r="Q266" s="1">
        <f t="shared" ref="Q266:Q271" si="60">(N266-G266)^2</f>
        <v>3.4286107944816764E-6</v>
      </c>
      <c r="R266" s="27">
        <v>0.1</v>
      </c>
    </row>
    <row r="267" spans="1:42">
      <c r="A267" s="102" t="s">
        <v>134</v>
      </c>
      <c r="B267" s="103" t="s">
        <v>126</v>
      </c>
      <c r="C267" s="107">
        <v>53638.902900000001</v>
      </c>
      <c r="D267" s="107">
        <v>1E-4</v>
      </c>
      <c r="E267" s="29">
        <f t="shared" si="46"/>
        <v>38234.523426479318</v>
      </c>
      <c r="F267" s="1">
        <f t="shared" si="56"/>
        <v>38234.5</v>
      </c>
      <c r="G267" s="22">
        <f t="shared" si="58"/>
        <v>7.1454920180258341E-3</v>
      </c>
      <c r="K267" s="22">
        <f t="shared" si="59"/>
        <v>7.1454920180258341E-3</v>
      </c>
      <c r="M267" s="5">
        <f t="shared" ca="1" si="57"/>
        <v>8.3218876039842654E-3</v>
      </c>
      <c r="N267" s="60">
        <f t="shared" si="47"/>
        <v>5.2824617456116094E-3</v>
      </c>
      <c r="O267" s="9">
        <f t="shared" si="48"/>
        <v>38620.402900000001</v>
      </c>
      <c r="P267" s="117"/>
      <c r="Q267" s="1">
        <f t="shared" si="60"/>
        <v>3.4708817959318203E-6</v>
      </c>
      <c r="R267" s="27">
        <v>1</v>
      </c>
    </row>
    <row r="268" spans="1:42">
      <c r="A268" s="108" t="s">
        <v>140</v>
      </c>
      <c r="B268" s="109"/>
      <c r="C268" s="104">
        <v>53701.277000000002</v>
      </c>
      <c r="D268" s="104">
        <v>8.9999999999999998E-4</v>
      </c>
      <c r="E268" s="29">
        <f t="shared" si="46"/>
        <v>38439.016771326002</v>
      </c>
      <c r="F268" s="1">
        <f t="shared" si="56"/>
        <v>38439</v>
      </c>
      <c r="G268" s="22">
        <f t="shared" si="58"/>
        <v>5.1155521287000738E-3</v>
      </c>
      <c r="K268" s="22">
        <f t="shared" si="59"/>
        <v>5.1155521287000738E-3</v>
      </c>
      <c r="M268" s="5">
        <f t="shared" ca="1" si="57"/>
        <v>8.0038980120955561E-3</v>
      </c>
      <c r="N268" s="60">
        <f t="shared" si="47"/>
        <v>5.1152365338375527E-3</v>
      </c>
      <c r="O268" s="9">
        <f t="shared" si="48"/>
        <v>38682.777000000002</v>
      </c>
      <c r="P268" s="117"/>
      <c r="Q268" s="1">
        <f t="shared" si="60"/>
        <v>9.9600117249702356E-14</v>
      </c>
      <c r="R268" s="27">
        <v>1</v>
      </c>
    </row>
    <row r="269" spans="1:42">
      <c r="A269" s="105" t="s">
        <v>151</v>
      </c>
      <c r="B269" s="106" t="s">
        <v>125</v>
      </c>
      <c r="C269" s="105">
        <v>53705.395709999997</v>
      </c>
      <c r="D269" s="105" t="s">
        <v>153</v>
      </c>
      <c r="E269" s="29">
        <f t="shared" si="46"/>
        <v>38452.519952684168</v>
      </c>
      <c r="F269" s="1">
        <f t="shared" si="56"/>
        <v>38452.5</v>
      </c>
      <c r="G269" s="22">
        <f t="shared" si="58"/>
        <v>6.085922839702107E-3</v>
      </c>
      <c r="K269" s="22">
        <f t="shared" si="59"/>
        <v>6.085922839702107E-3</v>
      </c>
      <c r="M269" s="5">
        <f t="shared" ca="1" si="57"/>
        <v>7.9829060341469124E-3</v>
      </c>
      <c r="N269" s="60">
        <f t="shared" si="47"/>
        <v>5.1041188619189021E-3</v>
      </c>
      <c r="O269" s="9">
        <f t="shared" si="48"/>
        <v>38686.895709999997</v>
      </c>
      <c r="P269" s="117"/>
      <c r="Q269" s="1">
        <f t="shared" si="60"/>
        <v>9.6393905079092399E-7</v>
      </c>
      <c r="R269" s="27">
        <v>1</v>
      </c>
    </row>
    <row r="270" spans="1:42">
      <c r="A270" s="114" t="s">
        <v>151</v>
      </c>
      <c r="B270" s="115" t="s">
        <v>125</v>
      </c>
      <c r="C270" s="114">
        <v>53709.360849999997</v>
      </c>
      <c r="D270" s="114" t="s">
        <v>153</v>
      </c>
      <c r="E270" s="29">
        <f t="shared" si="46"/>
        <v>38465.519655146978</v>
      </c>
      <c r="F270" s="1">
        <f t="shared" si="56"/>
        <v>38465.5</v>
      </c>
      <c r="G270" s="22">
        <f t="shared" si="58"/>
        <v>5.9951687144348398E-3</v>
      </c>
      <c r="K270" s="22">
        <f t="shared" si="59"/>
        <v>5.9951687144348398E-3</v>
      </c>
      <c r="M270" s="5">
        <f t="shared" ca="1" si="57"/>
        <v>7.9626915368630341E-3</v>
      </c>
      <c r="N270" s="60">
        <f t="shared" si="47"/>
        <v>5.0934037836204774E-3</v>
      </c>
      <c r="O270" s="9">
        <f t="shared" si="48"/>
        <v>38690.860849999997</v>
      </c>
      <c r="P270" s="117"/>
      <c r="Q270" s="1">
        <f t="shared" si="60"/>
        <v>8.1317999044663184E-7</v>
      </c>
      <c r="R270" s="27">
        <v>1</v>
      </c>
    </row>
    <row r="271" spans="1:42">
      <c r="A271" s="110" t="s">
        <v>143</v>
      </c>
      <c r="B271" s="103" t="s">
        <v>126</v>
      </c>
      <c r="C271" s="111">
        <v>53943.462</v>
      </c>
      <c r="D271" s="111">
        <v>1E-4</v>
      </c>
      <c r="E271" s="29">
        <f t="shared" si="46"/>
        <v>39233.019742458127</v>
      </c>
      <c r="F271" s="1">
        <f t="shared" si="56"/>
        <v>39233</v>
      </c>
      <c r="G271" s="22">
        <f t="shared" si="58"/>
        <v>6.0218001599423587E-3</v>
      </c>
      <c r="K271" s="22">
        <f t="shared" si="59"/>
        <v>6.0218001599423587E-3</v>
      </c>
      <c r="M271" s="5">
        <f t="shared" ca="1" si="57"/>
        <v>6.7692587164494139E-3</v>
      </c>
      <c r="N271" s="60">
        <f t="shared" si="47"/>
        <v>4.4448533042995009E-3</v>
      </c>
      <c r="O271" s="9">
        <f t="shared" si="48"/>
        <v>38924.962</v>
      </c>
      <c r="P271" s="117"/>
      <c r="Q271" s="1">
        <f t="shared" si="60"/>
        <v>2.4867613855218964E-6</v>
      </c>
      <c r="R271" s="27">
        <v>1</v>
      </c>
    </row>
    <row r="272" spans="1:42">
      <c r="A272" s="110" t="s">
        <v>143</v>
      </c>
      <c r="B272" s="103" t="s">
        <v>126</v>
      </c>
      <c r="C272" s="111">
        <v>53947.461600000002</v>
      </c>
      <c r="D272" s="111">
        <v>1E-4</v>
      </c>
      <c r="E272" s="29">
        <f t="shared" si="46"/>
        <v>39246.13242195249</v>
      </c>
      <c r="F272" s="1">
        <f t="shared" si="56"/>
        <v>39246</v>
      </c>
      <c r="K272" s="22">
        <f t="shared" si="59"/>
        <v>0</v>
      </c>
      <c r="M272" s="5">
        <f t="shared" ca="1" si="57"/>
        <v>6.7490442191655356E-3</v>
      </c>
      <c r="N272" s="60">
        <f t="shared" si="47"/>
        <v>4.4335979429075828E-3</v>
      </c>
      <c r="O272" s="9">
        <f t="shared" si="48"/>
        <v>38928.961600000002</v>
      </c>
      <c r="P272" s="121">
        <v>4.0391046037257183E-2</v>
      </c>
    </row>
    <row r="273" spans="1:18">
      <c r="A273" s="105" t="s">
        <v>151</v>
      </c>
      <c r="B273" s="106" t="s">
        <v>126</v>
      </c>
      <c r="C273" s="105">
        <v>54019.472609999997</v>
      </c>
      <c r="D273" s="105">
        <v>5.9999999999999995E-4</v>
      </c>
      <c r="E273" s="29">
        <f t="shared" si="46"/>
        <v>39482.220354294383</v>
      </c>
      <c r="F273" s="1">
        <f t="shared" si="56"/>
        <v>39482</v>
      </c>
      <c r="J273" s="22"/>
      <c r="M273" s="5">
        <f t="shared" ca="1" si="57"/>
        <v>6.3820733453966577E-3</v>
      </c>
      <c r="N273" s="60">
        <f t="shared" si="47"/>
        <v>4.2277053045078686E-3</v>
      </c>
      <c r="O273" s="9">
        <f t="shared" si="48"/>
        <v>39000.972609999997</v>
      </c>
      <c r="P273" s="121">
        <v>6.7211971145297866E-2</v>
      </c>
    </row>
    <row r="274" spans="1:18">
      <c r="A274" s="105" t="s">
        <v>151</v>
      </c>
      <c r="B274" s="106" t="s">
        <v>125</v>
      </c>
      <c r="C274" s="105">
        <v>54025.51324</v>
      </c>
      <c r="D274" s="105">
        <v>2.0000000000000001E-4</v>
      </c>
      <c r="E274" s="29">
        <f t="shared" si="46"/>
        <v>39502.024545997061</v>
      </c>
      <c r="F274" s="1">
        <f t="shared" si="56"/>
        <v>39502</v>
      </c>
      <c r="G274" s="22">
        <f t="shared" ref="G274:G305" si="61">C274-(C$7+C$8*F274)</f>
        <v>7.4869648015010171E-3</v>
      </c>
      <c r="K274" s="22">
        <f t="shared" ref="K274:K282" si="62">G274</f>
        <v>7.4869648015010171E-3</v>
      </c>
      <c r="M274" s="5">
        <f t="shared" ca="1" si="57"/>
        <v>6.3509741188060714E-3</v>
      </c>
      <c r="N274" s="60">
        <f t="shared" si="47"/>
        <v>4.2101204603793435E-3</v>
      </c>
      <c r="O274" s="9">
        <f t="shared" si="48"/>
        <v>39007.01324</v>
      </c>
      <c r="P274" s="117"/>
      <c r="Q274" s="1">
        <f t="shared" ref="Q274:Q305" si="63">(N274-G274)^2</f>
        <v>1.0737708835941135E-5</v>
      </c>
      <c r="R274" s="27">
        <v>1</v>
      </c>
    </row>
    <row r="275" spans="1:18">
      <c r="A275" s="110" t="s">
        <v>143</v>
      </c>
      <c r="B275" s="103" t="s">
        <v>126</v>
      </c>
      <c r="C275" s="111">
        <v>54027.341999999997</v>
      </c>
      <c r="D275" s="111">
        <v>2.0000000000000001E-4</v>
      </c>
      <c r="E275" s="29">
        <f t="shared" si="46"/>
        <v>39508.02013149362</v>
      </c>
      <c r="F275" s="1">
        <f t="shared" si="56"/>
        <v>39508</v>
      </c>
      <c r="G275" s="22">
        <f t="shared" si="61"/>
        <v>6.1404628941090778E-3</v>
      </c>
      <c r="K275" s="22">
        <f t="shared" si="62"/>
        <v>6.1404628941090778E-3</v>
      </c>
      <c r="M275" s="5">
        <f t="shared" ca="1" si="57"/>
        <v>6.3416443508289011E-3</v>
      </c>
      <c r="N275" s="60">
        <f t="shared" si="47"/>
        <v>4.2048408537793958E-3</v>
      </c>
      <c r="O275" s="9">
        <f t="shared" si="48"/>
        <v>39008.841999999997</v>
      </c>
      <c r="P275" s="117"/>
      <c r="Q275" s="1">
        <f t="shared" si="63"/>
        <v>3.7466326830100411E-6</v>
      </c>
      <c r="R275" s="27">
        <v>1</v>
      </c>
    </row>
    <row r="276" spans="1:18">
      <c r="A276" s="108" t="s">
        <v>139</v>
      </c>
      <c r="B276" s="103" t="s">
        <v>126</v>
      </c>
      <c r="C276" s="107">
        <v>54059.367700000003</v>
      </c>
      <c r="D276" s="112">
        <v>1E-4</v>
      </c>
      <c r="E276" s="29">
        <f t="shared" si="46"/>
        <v>39613.016316032677</v>
      </c>
      <c r="F276" s="1">
        <f t="shared" si="56"/>
        <v>39613</v>
      </c>
      <c r="G276" s="22">
        <f t="shared" si="61"/>
        <v>4.9766795782488771E-3</v>
      </c>
      <c r="K276" s="22">
        <f t="shared" si="62"/>
        <v>4.9766795782488771E-3</v>
      </c>
      <c r="M276" s="5">
        <f t="shared" ca="1" si="57"/>
        <v>6.178373411228337E-3</v>
      </c>
      <c r="N276" s="60">
        <f t="shared" si="47"/>
        <v>4.1121374342615383E-3</v>
      </c>
      <c r="O276" s="9">
        <f t="shared" si="48"/>
        <v>39040.867700000003</v>
      </c>
      <c r="P276" s="117"/>
      <c r="Q276" s="1">
        <f t="shared" si="63"/>
        <v>7.4743311873022445E-7</v>
      </c>
      <c r="R276" s="27">
        <v>1</v>
      </c>
    </row>
    <row r="277" spans="1:18">
      <c r="A277" s="31" t="s">
        <v>964</v>
      </c>
      <c r="B277" s="161" t="s">
        <v>126</v>
      </c>
      <c r="C277" s="162">
        <v>54433.318200000002</v>
      </c>
      <c r="D277" s="173" t="s">
        <v>154</v>
      </c>
      <c r="E277" s="29">
        <f t="shared" ref="E277:E308" si="64">(C277-C$7)/C$8</f>
        <v>40839.012178932302</v>
      </c>
      <c r="F277" s="1">
        <f t="shared" si="56"/>
        <v>40839</v>
      </c>
      <c r="G277" s="22">
        <f t="shared" si="61"/>
        <v>3.7147905313759111E-3</v>
      </c>
      <c r="K277" s="22">
        <f t="shared" si="62"/>
        <v>3.7147905313759111E-3</v>
      </c>
      <c r="M277" s="5">
        <f t="shared" ca="1" si="57"/>
        <v>4.2719908212256047E-3</v>
      </c>
      <c r="N277" s="60">
        <f t="shared" ref="N277:N308" si="65">+D$11+D$12*F277+D$13*F277^2</f>
        <v>2.9862692653808212E-3</v>
      </c>
      <c r="O277" s="9">
        <f t="shared" ref="O277:O308" si="66">C277-15018.5</f>
        <v>39414.818200000002</v>
      </c>
      <c r="Q277" s="1">
        <f t="shared" si="63"/>
        <v>5.3074323500708848E-7</v>
      </c>
      <c r="R277" s="27">
        <v>1</v>
      </c>
    </row>
    <row r="278" spans="1:18">
      <c r="A278" s="107" t="s">
        <v>152</v>
      </c>
      <c r="B278" s="103" t="s">
        <v>126</v>
      </c>
      <c r="C278" s="107">
        <v>54779.203399999999</v>
      </c>
      <c r="D278" s="107">
        <v>5.0000000000000001E-4</v>
      </c>
      <c r="E278" s="29">
        <f t="shared" si="64"/>
        <v>41972.996019676488</v>
      </c>
      <c r="F278" s="1">
        <f t="shared" si="56"/>
        <v>41973</v>
      </c>
      <c r="G278" s="22">
        <f t="shared" si="61"/>
        <v>-1.2140693215769716E-3</v>
      </c>
      <c r="K278" s="22">
        <f t="shared" si="62"/>
        <v>-1.2140693215769716E-3</v>
      </c>
      <c r="M278" s="5">
        <f t="shared" ca="1" si="57"/>
        <v>2.5086646735395512E-3</v>
      </c>
      <c r="N278" s="60">
        <f t="shared" si="65"/>
        <v>1.8736346134802448E-3</v>
      </c>
      <c r="O278" s="9">
        <f t="shared" si="66"/>
        <v>39760.703399999999</v>
      </c>
      <c r="P278" s="117"/>
      <c r="Q278" s="1">
        <f t="shared" si="63"/>
        <v>9.5339155905678182E-6</v>
      </c>
      <c r="R278" s="27">
        <v>1</v>
      </c>
    </row>
    <row r="279" spans="1:18">
      <c r="A279" s="130" t="s">
        <v>152</v>
      </c>
      <c r="B279" s="129" t="s">
        <v>125</v>
      </c>
      <c r="C279" s="130">
        <v>54779.356599999999</v>
      </c>
      <c r="D279" s="130">
        <v>2.0000000000000001E-4</v>
      </c>
      <c r="E279" s="29">
        <f t="shared" si="64"/>
        <v>41973.498285527705</v>
      </c>
      <c r="F279" s="1">
        <f t="shared" ref="F279:F311" si="67">ROUND(2*E279,0)/2</f>
        <v>41973.5</v>
      </c>
      <c r="G279" s="22">
        <f t="shared" si="61"/>
        <v>-5.2294447959866375E-4</v>
      </c>
      <c r="K279" s="22">
        <f t="shared" si="62"/>
        <v>-5.2294447959866375E-4</v>
      </c>
      <c r="M279" s="5">
        <f t="shared" ca="1" si="57"/>
        <v>2.5078871928747859E-3</v>
      </c>
      <c r="N279" s="60">
        <f t="shared" si="65"/>
        <v>1.8731289313005106E-3</v>
      </c>
      <c r="O279" s="9">
        <f t="shared" si="66"/>
        <v>39760.856599999999</v>
      </c>
      <c r="P279" s="117"/>
      <c r="Q279" s="1">
        <f t="shared" si="63"/>
        <v>5.7411677904180036E-6</v>
      </c>
      <c r="R279" s="27">
        <v>1</v>
      </c>
    </row>
    <row r="280" spans="1:18">
      <c r="A280" s="125" t="s">
        <v>239</v>
      </c>
      <c r="B280" s="126" t="s">
        <v>126</v>
      </c>
      <c r="C280" s="125">
        <v>54829.228999999999</v>
      </c>
      <c r="D280" s="125">
        <v>1E-4</v>
      </c>
      <c r="E280" s="29">
        <f t="shared" si="64"/>
        <v>42137.004835386251</v>
      </c>
      <c r="F280" s="1">
        <f t="shared" si="67"/>
        <v>42137</v>
      </c>
      <c r="G280" s="22">
        <f t="shared" si="61"/>
        <v>1.47487863432616E-3</v>
      </c>
      <c r="K280" s="22">
        <f t="shared" si="62"/>
        <v>1.47487863432616E-3</v>
      </c>
      <c r="M280" s="5">
        <f t="shared" ca="1" si="57"/>
        <v>2.2536510154967798E-3</v>
      </c>
      <c r="N280" s="60">
        <f t="shared" si="65"/>
        <v>1.7070569596049009E-3</v>
      </c>
      <c r="O280" s="9">
        <f t="shared" si="66"/>
        <v>39810.728999999999</v>
      </c>
      <c r="P280" s="117"/>
      <c r="Q280" s="1">
        <f t="shared" si="63"/>
        <v>5.3906774729240861E-8</v>
      </c>
      <c r="R280" s="27">
        <v>1</v>
      </c>
    </row>
    <row r="281" spans="1:18">
      <c r="A281" s="29" t="s">
        <v>983</v>
      </c>
      <c r="B281" s="123" t="s">
        <v>125</v>
      </c>
      <c r="C281" s="124">
        <v>54844.326500000003</v>
      </c>
      <c r="D281" s="172" t="s">
        <v>154</v>
      </c>
      <c r="E281" s="29">
        <f t="shared" si="64"/>
        <v>42186.501954764695</v>
      </c>
      <c r="F281" s="1">
        <f t="shared" si="67"/>
        <v>42186.5</v>
      </c>
      <c r="G281" s="22">
        <f t="shared" si="61"/>
        <v>5.9623792913043872E-4</v>
      </c>
      <c r="K281" s="22">
        <f t="shared" si="62"/>
        <v>5.9623792913043872E-4</v>
      </c>
      <c r="M281" s="5">
        <f t="shared" ca="1" si="57"/>
        <v>2.1766804296850795E-3</v>
      </c>
      <c r="N281" s="60">
        <f t="shared" si="65"/>
        <v>1.656497577956044E-3</v>
      </c>
      <c r="O281" s="9">
        <f t="shared" si="66"/>
        <v>39825.826500000003</v>
      </c>
      <c r="Q281" s="1">
        <f t="shared" si="63"/>
        <v>1.1241505229277957E-6</v>
      </c>
      <c r="R281" s="27">
        <v>1</v>
      </c>
    </row>
    <row r="282" spans="1:18">
      <c r="A282" s="29" t="s">
        <v>983</v>
      </c>
      <c r="B282" s="123" t="s">
        <v>125</v>
      </c>
      <c r="C282" s="124">
        <v>54844.326500000003</v>
      </c>
      <c r="D282" s="172" t="s">
        <v>154</v>
      </c>
      <c r="E282" s="29">
        <f t="shared" si="64"/>
        <v>42186.501954764695</v>
      </c>
      <c r="F282" s="1">
        <f t="shared" si="67"/>
        <v>42186.5</v>
      </c>
      <c r="G282" s="22">
        <f t="shared" si="61"/>
        <v>5.9623792913043872E-4</v>
      </c>
      <c r="K282" s="22">
        <f t="shared" si="62"/>
        <v>5.9623792913043872E-4</v>
      </c>
      <c r="M282" s="5">
        <f t="shared" ca="1" si="57"/>
        <v>2.1766804296850795E-3</v>
      </c>
      <c r="N282" s="60">
        <f t="shared" si="65"/>
        <v>1.656497577956044E-3</v>
      </c>
      <c r="O282" s="9">
        <f t="shared" si="66"/>
        <v>39825.826500000003</v>
      </c>
      <c r="Q282" s="1">
        <f t="shared" si="63"/>
        <v>1.1241505229277957E-6</v>
      </c>
      <c r="R282" s="27">
        <v>1</v>
      </c>
    </row>
    <row r="283" spans="1:18">
      <c r="A283" s="30" t="s">
        <v>155</v>
      </c>
      <c r="B283" s="127" t="s">
        <v>125</v>
      </c>
      <c r="C283" s="128">
        <v>54844.326560000001</v>
      </c>
      <c r="D283" s="128">
        <v>2.0000000000000001E-4</v>
      </c>
      <c r="E283" s="29">
        <f t="shared" si="64"/>
        <v>42186.50215147456</v>
      </c>
      <c r="F283" s="1">
        <f t="shared" si="67"/>
        <v>42186.5</v>
      </c>
      <c r="G283" s="22">
        <f t="shared" si="61"/>
        <v>6.5623792761471123E-4</v>
      </c>
      <c r="K283" s="22">
        <f t="shared" ref="K283:K288" si="68">G283</f>
        <v>6.5623792761471123E-4</v>
      </c>
      <c r="M283" s="5">
        <f t="shared" ref="M283:M311" ca="1" si="69">+C$11+C$12*F283</f>
        <v>2.1766804296850795E-3</v>
      </c>
      <c r="N283" s="60">
        <f t="shared" si="65"/>
        <v>1.656497577956044E-3</v>
      </c>
      <c r="O283" s="9">
        <f t="shared" si="66"/>
        <v>39825.826560000001</v>
      </c>
      <c r="P283" s="117"/>
      <c r="Q283" s="1">
        <f t="shared" si="63"/>
        <v>1.0005193681009652E-6</v>
      </c>
      <c r="R283" s="27">
        <v>1</v>
      </c>
    </row>
    <row r="284" spans="1:18">
      <c r="A284" s="30" t="s">
        <v>155</v>
      </c>
      <c r="B284" s="127" t="s">
        <v>125</v>
      </c>
      <c r="C284" s="128">
        <v>54844.326560000001</v>
      </c>
      <c r="D284" s="128">
        <v>2.0000000000000001E-4</v>
      </c>
      <c r="E284" s="29">
        <f t="shared" si="64"/>
        <v>42186.50215147456</v>
      </c>
      <c r="F284" s="1">
        <f t="shared" si="67"/>
        <v>42186.5</v>
      </c>
      <c r="G284" s="22">
        <f t="shared" si="61"/>
        <v>6.5623792761471123E-4</v>
      </c>
      <c r="K284" s="22">
        <f t="shared" si="68"/>
        <v>6.5623792761471123E-4</v>
      </c>
      <c r="M284" s="5">
        <f t="shared" ca="1" si="69"/>
        <v>2.1766804296850795E-3</v>
      </c>
      <c r="N284" s="60">
        <f t="shared" si="65"/>
        <v>1.656497577956044E-3</v>
      </c>
      <c r="O284" s="9">
        <f t="shared" si="66"/>
        <v>39825.826560000001</v>
      </c>
      <c r="P284" s="117"/>
      <c r="Q284" s="1">
        <f t="shared" si="63"/>
        <v>1.0005193681009652E-6</v>
      </c>
      <c r="R284" s="27">
        <v>1</v>
      </c>
    </row>
    <row r="285" spans="1:18">
      <c r="A285" s="29" t="s">
        <v>983</v>
      </c>
      <c r="B285" s="123" t="s">
        <v>125</v>
      </c>
      <c r="C285" s="124">
        <v>54844.3266</v>
      </c>
      <c r="D285" s="172" t="s">
        <v>154</v>
      </c>
      <c r="E285" s="29">
        <f t="shared" si="64"/>
        <v>42186.502282614463</v>
      </c>
      <c r="F285" s="1">
        <f t="shared" si="67"/>
        <v>42186.5</v>
      </c>
      <c r="G285" s="22">
        <f t="shared" si="61"/>
        <v>6.9623792660422623E-4</v>
      </c>
      <c r="K285" s="22">
        <f t="shared" si="68"/>
        <v>6.9623792660422623E-4</v>
      </c>
      <c r="M285" s="5">
        <f t="shared" ca="1" si="69"/>
        <v>2.1766804296850795E-3</v>
      </c>
      <c r="N285" s="60">
        <f t="shared" si="65"/>
        <v>1.656497577956044E-3</v>
      </c>
      <c r="O285" s="9">
        <f t="shared" si="66"/>
        <v>39825.8266</v>
      </c>
      <c r="Q285" s="1">
        <f t="shared" si="63"/>
        <v>9.2209859801431457E-7</v>
      </c>
      <c r="R285" s="27">
        <v>1</v>
      </c>
    </row>
    <row r="286" spans="1:18">
      <c r="A286" s="30" t="s">
        <v>155</v>
      </c>
      <c r="B286" s="127" t="s">
        <v>125</v>
      </c>
      <c r="C286" s="128">
        <v>54844.326659999999</v>
      </c>
      <c r="D286" s="128">
        <v>1E-4</v>
      </c>
      <c r="E286" s="29">
        <f t="shared" si="64"/>
        <v>42186.502479324321</v>
      </c>
      <c r="F286" s="1">
        <f t="shared" si="67"/>
        <v>42186.5</v>
      </c>
      <c r="G286" s="22">
        <f t="shared" si="61"/>
        <v>7.5623792508849874E-4</v>
      </c>
      <c r="K286" s="22">
        <f t="shared" si="68"/>
        <v>7.5623792508849874E-4</v>
      </c>
      <c r="M286" s="5">
        <f t="shared" ca="1" si="69"/>
        <v>2.1766804296850795E-3</v>
      </c>
      <c r="N286" s="60">
        <f t="shared" si="65"/>
        <v>1.656497577956044E-3</v>
      </c>
      <c r="O286" s="9">
        <f t="shared" si="66"/>
        <v>39825.826659999999</v>
      </c>
      <c r="P286" s="117"/>
      <c r="Q286" s="1">
        <f t="shared" si="63"/>
        <v>8.10467442581193E-7</v>
      </c>
      <c r="R286" s="27">
        <v>1</v>
      </c>
    </row>
    <row r="287" spans="1:18">
      <c r="A287" s="130" t="s">
        <v>152</v>
      </c>
      <c r="B287" s="129" t="s">
        <v>126</v>
      </c>
      <c r="C287" s="130">
        <v>55038.4709</v>
      </c>
      <c r="D287" s="130">
        <v>2.0000000000000001E-4</v>
      </c>
      <c r="E287" s="29">
        <f t="shared" si="64"/>
        <v>42823.003928167935</v>
      </c>
      <c r="F287" s="1">
        <f t="shared" si="67"/>
        <v>42823</v>
      </c>
      <c r="G287" s="22">
        <f t="shared" si="61"/>
        <v>1.1981609495705925E-3</v>
      </c>
      <c r="K287" s="22">
        <f t="shared" si="68"/>
        <v>1.1981609495705925E-3</v>
      </c>
      <c r="M287" s="5">
        <f t="shared" ca="1" si="69"/>
        <v>1.1869475434397869E-3</v>
      </c>
      <c r="N287" s="60">
        <f t="shared" si="65"/>
        <v>9.9475030267123787E-4</v>
      </c>
      <c r="O287" s="9">
        <f t="shared" si="66"/>
        <v>40019.9709</v>
      </c>
      <c r="P287" s="117"/>
      <c r="Q287" s="1">
        <f t="shared" si="63"/>
        <v>4.1375891272013925E-8</v>
      </c>
      <c r="R287" s="27">
        <v>1</v>
      </c>
    </row>
    <row r="288" spans="1:18">
      <c r="A288" s="125" t="s">
        <v>227</v>
      </c>
      <c r="B288" s="126" t="s">
        <v>125</v>
      </c>
      <c r="C288" s="125">
        <v>55114.878499999999</v>
      </c>
      <c r="D288" s="125">
        <v>4.0000000000000002E-4</v>
      </c>
      <c r="E288" s="29">
        <f t="shared" si="64"/>
        <v>43073.506070815398</v>
      </c>
      <c r="F288" s="1">
        <f t="shared" si="67"/>
        <v>43073.5</v>
      </c>
      <c r="G288" s="22">
        <f t="shared" si="61"/>
        <v>1.8517064527259208E-3</v>
      </c>
      <c r="K288" s="22">
        <f t="shared" si="68"/>
        <v>1.8517064527259208E-3</v>
      </c>
      <c r="M288" s="5">
        <f t="shared" ca="1" si="69"/>
        <v>7.9742973039273468E-4</v>
      </c>
      <c r="N288" s="60">
        <f t="shared" si="65"/>
        <v>7.283983177902506E-4</v>
      </c>
      <c r="O288" s="9">
        <f t="shared" si="66"/>
        <v>40096.378499999999</v>
      </c>
      <c r="P288" s="117"/>
      <c r="Q288" s="1">
        <f t="shared" si="63"/>
        <v>1.2618211660126539E-6</v>
      </c>
      <c r="R288" s="27">
        <v>1</v>
      </c>
    </row>
    <row r="289" spans="1:18">
      <c r="A289" s="29" t="s">
        <v>998</v>
      </c>
      <c r="B289" s="123" t="s">
        <v>125</v>
      </c>
      <c r="C289" s="124">
        <v>55156.968000000001</v>
      </c>
      <c r="D289" s="29" t="s">
        <v>154</v>
      </c>
      <c r="E289" s="29">
        <f t="shared" si="64"/>
        <v>43211.496400742799</v>
      </c>
      <c r="F289" s="1">
        <f t="shared" si="67"/>
        <v>43211.5</v>
      </c>
      <c r="G289" s="22">
        <f t="shared" si="61"/>
        <v>-1.0978373393299989E-3</v>
      </c>
      <c r="I289" s="22">
        <f>G289</f>
        <v>-1.0978373393299989E-3</v>
      </c>
      <c r="M289" s="5">
        <f t="shared" ca="1" si="69"/>
        <v>5.8284506691770599E-4</v>
      </c>
      <c r="N289" s="60">
        <f t="shared" si="65"/>
        <v>5.802380893091888E-4</v>
      </c>
      <c r="O289" s="9">
        <f t="shared" si="66"/>
        <v>40138.468000000001</v>
      </c>
      <c r="Q289" s="1">
        <f t="shared" si="63"/>
        <v>2.8159371442025938E-6</v>
      </c>
      <c r="R289" s="27">
        <v>0.1</v>
      </c>
    </row>
    <row r="290" spans="1:18">
      <c r="A290" s="29" t="s">
        <v>998</v>
      </c>
      <c r="B290" s="123" t="s">
        <v>126</v>
      </c>
      <c r="C290" s="124">
        <v>55157.122100000001</v>
      </c>
      <c r="D290" s="29" t="s">
        <v>154</v>
      </c>
      <c r="E290" s="29">
        <f t="shared" si="64"/>
        <v>43212.001617241964</v>
      </c>
      <c r="F290" s="1">
        <f t="shared" si="67"/>
        <v>43212</v>
      </c>
      <c r="G290" s="22">
        <f t="shared" si="61"/>
        <v>4.9328750901622698E-4</v>
      </c>
      <c r="I290" s="22">
        <f>G290</f>
        <v>4.9328750901622698E-4</v>
      </c>
      <c r="M290" s="5">
        <f t="shared" ca="1" si="69"/>
        <v>5.8206758625294064E-4</v>
      </c>
      <c r="N290" s="60">
        <f t="shared" si="65"/>
        <v>5.7969943316744238E-4</v>
      </c>
      <c r="O290" s="9">
        <f t="shared" si="66"/>
        <v>40138.622100000001</v>
      </c>
      <c r="Q290" s="1">
        <f t="shared" si="63"/>
        <v>7.4670206355154032E-9</v>
      </c>
      <c r="R290" s="27">
        <v>0.1</v>
      </c>
    </row>
    <row r="291" spans="1:18">
      <c r="A291" s="138" t="s">
        <v>229</v>
      </c>
      <c r="B291" s="129" t="s">
        <v>126</v>
      </c>
      <c r="C291" s="130">
        <v>55213.245499999997</v>
      </c>
      <c r="D291" s="130">
        <v>1E-4</v>
      </c>
      <c r="E291" s="29">
        <f t="shared" si="64"/>
        <v>43396.002056369223</v>
      </c>
      <c r="F291" s="1">
        <f t="shared" si="67"/>
        <v>43396</v>
      </c>
      <c r="G291" s="22">
        <f t="shared" si="61"/>
        <v>6.2722911388846114E-4</v>
      </c>
      <c r="K291" s="22">
        <f t="shared" ref="K291:K298" si="70">G291</f>
        <v>6.2722911388846114E-4</v>
      </c>
      <c r="M291" s="5">
        <f t="shared" ca="1" si="69"/>
        <v>2.9595470161958293E-4</v>
      </c>
      <c r="N291" s="60">
        <f t="shared" si="65"/>
        <v>3.8057013766813752E-4</v>
      </c>
      <c r="O291" s="9">
        <f t="shared" si="66"/>
        <v>40194.745499999997</v>
      </c>
      <c r="P291" s="117"/>
      <c r="Q291" s="1">
        <f t="shared" si="63"/>
        <v>6.0840650550058176E-8</v>
      </c>
      <c r="R291" s="27">
        <v>1</v>
      </c>
    </row>
    <row r="292" spans="1:18">
      <c r="A292" s="29" t="s">
        <v>1012</v>
      </c>
      <c r="B292" s="123" t="s">
        <v>125</v>
      </c>
      <c r="C292" s="124">
        <v>55462.5959</v>
      </c>
      <c r="D292" s="172" t="s">
        <v>154</v>
      </c>
      <c r="E292" s="29">
        <f t="shared" si="64"/>
        <v>44213.496775088337</v>
      </c>
      <c r="F292" s="1">
        <f t="shared" si="67"/>
        <v>44213.5</v>
      </c>
      <c r="G292" s="22">
        <f t="shared" si="61"/>
        <v>-9.8365529993316159E-4</v>
      </c>
      <c r="K292" s="22">
        <f t="shared" si="70"/>
        <v>-9.8365529993316159E-4</v>
      </c>
      <c r="M292" s="5">
        <f t="shared" ca="1" si="69"/>
        <v>-9.752261852704891E-4</v>
      </c>
      <c r="N292" s="60">
        <f t="shared" si="65"/>
        <v>-5.2594619446276469E-4</v>
      </c>
      <c r="O292" s="9">
        <f t="shared" si="66"/>
        <v>40444.0959</v>
      </c>
      <c r="Q292" s="1">
        <f t="shared" si="63"/>
        <v>2.0949762523051091E-7</v>
      </c>
      <c r="R292" s="27">
        <v>1</v>
      </c>
    </row>
    <row r="293" spans="1:18">
      <c r="A293" s="30" t="s">
        <v>234</v>
      </c>
      <c r="B293" s="127" t="s">
        <v>125</v>
      </c>
      <c r="C293" s="128">
        <v>55462.595979999998</v>
      </c>
      <c r="D293" s="128">
        <v>4.0000000000000002E-4</v>
      </c>
      <c r="E293" s="29">
        <f t="shared" si="64"/>
        <v>44213.49703736815</v>
      </c>
      <c r="F293" s="1">
        <f t="shared" si="67"/>
        <v>44213.5</v>
      </c>
      <c r="G293" s="22">
        <f t="shared" si="61"/>
        <v>-9.0365530195413157E-4</v>
      </c>
      <c r="K293" s="22">
        <f t="shared" si="70"/>
        <v>-9.0365530195413157E-4</v>
      </c>
      <c r="M293" s="5">
        <f t="shared" ca="1" si="69"/>
        <v>-9.752261852704891E-4</v>
      </c>
      <c r="N293" s="60">
        <f t="shared" si="65"/>
        <v>-5.2594619446276469E-4</v>
      </c>
      <c r="O293" s="9">
        <f t="shared" si="66"/>
        <v>40444.095979999998</v>
      </c>
      <c r="P293" s="117"/>
      <c r="Q293" s="1">
        <f t="shared" si="63"/>
        <v>1.4266416988192495E-7</v>
      </c>
      <c r="R293" s="27">
        <v>1</v>
      </c>
    </row>
    <row r="294" spans="1:18">
      <c r="A294" s="29" t="s">
        <v>1012</v>
      </c>
      <c r="B294" s="123" t="s">
        <v>125</v>
      </c>
      <c r="C294" s="124">
        <v>55462.5962</v>
      </c>
      <c r="D294" s="172" t="s">
        <v>154</v>
      </c>
      <c r="E294" s="29">
        <f t="shared" si="64"/>
        <v>44213.497758637648</v>
      </c>
      <c r="F294" s="1">
        <f t="shared" si="67"/>
        <v>44213.5</v>
      </c>
      <c r="G294" s="22">
        <f t="shared" si="61"/>
        <v>-6.8365530023584142E-4</v>
      </c>
      <c r="K294" s="22">
        <f t="shared" si="70"/>
        <v>-6.8365530023584142E-4</v>
      </c>
      <c r="M294" s="5">
        <f t="shared" ca="1" si="69"/>
        <v>-9.752261852704891E-4</v>
      </c>
      <c r="N294" s="60">
        <f t="shared" si="65"/>
        <v>-5.2594619446276469E-4</v>
      </c>
      <c r="O294" s="9">
        <f t="shared" si="66"/>
        <v>40444.0962</v>
      </c>
      <c r="Q294" s="1">
        <f t="shared" si="63"/>
        <v>2.4872162043743502E-8</v>
      </c>
      <c r="R294" s="27">
        <v>1</v>
      </c>
    </row>
    <row r="295" spans="1:18">
      <c r="A295" s="30" t="s">
        <v>234</v>
      </c>
      <c r="B295" s="127" t="s">
        <v>125</v>
      </c>
      <c r="C295" s="128">
        <v>55462.596279999998</v>
      </c>
      <c r="D295" s="128">
        <v>2.9999999999999997E-4</v>
      </c>
      <c r="E295" s="29">
        <f t="shared" si="64"/>
        <v>44213.498020917461</v>
      </c>
      <c r="F295" s="1">
        <f t="shared" si="67"/>
        <v>44213.5</v>
      </c>
      <c r="G295" s="22">
        <f t="shared" si="61"/>
        <v>-6.0365530225681141E-4</v>
      </c>
      <c r="K295" s="22">
        <f t="shared" si="70"/>
        <v>-6.0365530225681141E-4</v>
      </c>
      <c r="M295" s="5">
        <f t="shared" ca="1" si="69"/>
        <v>-9.752261852704891E-4</v>
      </c>
      <c r="N295" s="60">
        <f t="shared" si="65"/>
        <v>-5.2594619446276469E-4</v>
      </c>
      <c r="O295" s="9">
        <f t="shared" si="66"/>
        <v>40444.096279999998</v>
      </c>
      <c r="P295" s="117"/>
      <c r="Q295" s="1">
        <f t="shared" si="63"/>
        <v>6.0387054341467725E-9</v>
      </c>
      <c r="R295" s="27">
        <v>1</v>
      </c>
    </row>
    <row r="296" spans="1:18">
      <c r="A296" s="29" t="s">
        <v>1012</v>
      </c>
      <c r="B296" s="123" t="s">
        <v>125</v>
      </c>
      <c r="C296" s="124">
        <v>55462.596400000002</v>
      </c>
      <c r="D296" s="172" t="s">
        <v>154</v>
      </c>
      <c r="E296" s="29">
        <f t="shared" si="64"/>
        <v>44213.498414337206</v>
      </c>
      <c r="F296" s="1">
        <f t="shared" si="67"/>
        <v>44213.5</v>
      </c>
      <c r="G296" s="22">
        <f t="shared" si="61"/>
        <v>-4.8365529801230878E-4</v>
      </c>
      <c r="K296" s="22">
        <f t="shared" si="70"/>
        <v>-4.8365529801230878E-4</v>
      </c>
      <c r="M296" s="5">
        <f t="shared" ca="1" si="69"/>
        <v>-9.752261852704891E-4</v>
      </c>
      <c r="N296" s="60">
        <f t="shared" si="65"/>
        <v>-5.2594619446276469E-4</v>
      </c>
      <c r="O296" s="9">
        <f t="shared" si="66"/>
        <v>40444.096400000002</v>
      </c>
      <c r="Q296" s="1">
        <f t="shared" si="63"/>
        <v>1.788519922583185E-9</v>
      </c>
      <c r="R296" s="27">
        <v>1</v>
      </c>
    </row>
    <row r="297" spans="1:18">
      <c r="A297" s="30" t="s">
        <v>234</v>
      </c>
      <c r="B297" s="127" t="s">
        <v>125</v>
      </c>
      <c r="C297" s="128">
        <v>55462.59648</v>
      </c>
      <c r="D297" s="128">
        <v>2.9999999999999997E-4</v>
      </c>
      <c r="E297" s="29">
        <f t="shared" si="64"/>
        <v>44213.498676617011</v>
      </c>
      <c r="F297" s="1">
        <f t="shared" si="67"/>
        <v>44213.5</v>
      </c>
      <c r="G297" s="22">
        <f t="shared" si="61"/>
        <v>-4.0365530003327876E-4</v>
      </c>
      <c r="K297" s="22">
        <f t="shared" si="70"/>
        <v>-4.0365530003327876E-4</v>
      </c>
      <c r="M297" s="5">
        <f t="shared" ca="1" si="69"/>
        <v>-9.752261852704891E-4</v>
      </c>
      <c r="N297" s="60">
        <f t="shared" si="65"/>
        <v>-5.2594619446276469E-4</v>
      </c>
      <c r="O297" s="9">
        <f t="shared" si="66"/>
        <v>40444.09648</v>
      </c>
      <c r="P297" s="117"/>
      <c r="Q297" s="1">
        <f t="shared" si="63"/>
        <v>1.4955062860363671E-8</v>
      </c>
      <c r="R297" s="27">
        <v>1</v>
      </c>
    </row>
    <row r="298" spans="1:18">
      <c r="A298" s="30" t="s">
        <v>228</v>
      </c>
      <c r="B298" s="127" t="s">
        <v>125</v>
      </c>
      <c r="C298" s="128">
        <v>55533.665099999998</v>
      </c>
      <c r="D298" s="128">
        <v>2.9999999999999997E-4</v>
      </c>
      <c r="E298" s="29">
        <f t="shared" si="64"/>
        <v>44446.496985489401</v>
      </c>
      <c r="F298" s="1">
        <f t="shared" si="67"/>
        <v>44446.5</v>
      </c>
      <c r="G298" s="22">
        <f t="shared" si="61"/>
        <v>-9.1947923647239804E-4</v>
      </c>
      <c r="K298" s="22">
        <f t="shared" si="70"/>
        <v>-9.1947923647239804E-4</v>
      </c>
      <c r="M298" s="5">
        <f t="shared" ca="1" si="69"/>
        <v>-1.3375321750507818E-3</v>
      </c>
      <c r="N298" s="60">
        <f t="shared" si="65"/>
        <v>-7.908339007993842E-4</v>
      </c>
      <c r="O298" s="9">
        <f t="shared" si="66"/>
        <v>40515.165099999998</v>
      </c>
      <c r="P298" s="117"/>
      <c r="Q298" s="1">
        <f t="shared" si="63"/>
        <v>1.6549622390422408E-8</v>
      </c>
      <c r="R298" s="27">
        <v>1</v>
      </c>
    </row>
    <row r="299" spans="1:18">
      <c r="A299" s="29" t="s">
        <v>1026</v>
      </c>
      <c r="B299" s="123" t="s">
        <v>126</v>
      </c>
      <c r="C299" s="124">
        <v>55577.436999999998</v>
      </c>
      <c r="D299" s="29" t="s">
        <v>154</v>
      </c>
      <c r="E299" s="29">
        <f t="shared" si="64"/>
        <v>44590.003059986579</v>
      </c>
      <c r="F299" s="1">
        <f t="shared" si="67"/>
        <v>44590</v>
      </c>
      <c r="G299" s="22">
        <f t="shared" si="61"/>
        <v>9.3335022393148392E-4</v>
      </c>
      <c r="I299" s="22">
        <f>G299</f>
        <v>9.3335022393148392E-4</v>
      </c>
      <c r="M299" s="5">
        <f t="shared" ca="1" si="69"/>
        <v>-1.5606691258382155E-3</v>
      </c>
      <c r="N299" s="60">
        <f t="shared" si="65"/>
        <v>-9.5541133674065942E-4</v>
      </c>
      <c r="O299" s="9">
        <f t="shared" si="66"/>
        <v>40558.936999999998</v>
      </c>
      <c r="Q299" s="1">
        <f t="shared" si="63"/>
        <v>3.5674202330726707E-6</v>
      </c>
      <c r="R299" s="27">
        <v>0.1</v>
      </c>
    </row>
    <row r="300" spans="1:18">
      <c r="A300" s="128" t="s">
        <v>241</v>
      </c>
      <c r="B300" s="127" t="s">
        <v>125</v>
      </c>
      <c r="C300" s="128">
        <v>55614.342600000004</v>
      </c>
      <c r="D300" s="128">
        <v>4.0000000000000002E-4</v>
      </c>
      <c r="E300" s="29">
        <f t="shared" si="64"/>
        <v>44710.99798556586</v>
      </c>
      <c r="F300" s="1">
        <f t="shared" si="67"/>
        <v>44711</v>
      </c>
      <c r="G300" s="22">
        <f t="shared" si="61"/>
        <v>-6.1443816957762465E-4</v>
      </c>
      <c r="K300" s="22">
        <f>G300</f>
        <v>-6.1443816957762465E-4</v>
      </c>
      <c r="M300" s="5">
        <f t="shared" ca="1" si="69"/>
        <v>-1.74881944671125E-3</v>
      </c>
      <c r="N300" s="60">
        <f t="shared" si="65"/>
        <v>-1.0950360396058678E-3</v>
      </c>
      <c r="O300" s="9">
        <f t="shared" si="66"/>
        <v>40595.842600000004</v>
      </c>
      <c r="P300" s="117"/>
      <c r="Q300" s="1">
        <f t="shared" si="63"/>
        <v>2.3097431267568412E-7</v>
      </c>
      <c r="R300" s="27">
        <v>1</v>
      </c>
    </row>
    <row r="301" spans="1:18">
      <c r="A301" s="125" t="s">
        <v>240</v>
      </c>
      <c r="B301" s="126" t="s">
        <v>125</v>
      </c>
      <c r="C301" s="125">
        <v>55843.868799999997</v>
      </c>
      <c r="D301" s="125">
        <v>5.0000000000000001E-4</v>
      </c>
      <c r="E301" s="29">
        <f t="shared" si="64"/>
        <v>45463.499109717493</v>
      </c>
      <c r="F301" s="1">
        <f t="shared" si="67"/>
        <v>45463.5</v>
      </c>
      <c r="G301" s="22">
        <f t="shared" si="61"/>
        <v>-2.7155196585226804E-4</v>
      </c>
      <c r="K301" s="22">
        <f>G301</f>
        <v>-2.7155196585226804E-4</v>
      </c>
      <c r="M301" s="5">
        <f t="shared" ca="1" si="69"/>
        <v>-2.9189278471819236E-3</v>
      </c>
      <c r="N301" s="60">
        <f t="shared" si="65"/>
        <v>-1.9808634820596763E-3</v>
      </c>
      <c r="O301" s="9">
        <f t="shared" si="66"/>
        <v>40825.368799999997</v>
      </c>
      <c r="P301" s="117"/>
      <c r="Q301" s="1">
        <f t="shared" si="63"/>
        <v>2.9217458594392687E-6</v>
      </c>
      <c r="R301" s="27">
        <v>1</v>
      </c>
    </row>
    <row r="302" spans="1:18">
      <c r="A302" s="29" t="s">
        <v>1040</v>
      </c>
      <c r="B302" s="123" t="s">
        <v>125</v>
      </c>
      <c r="C302" s="124">
        <v>55850.273000000001</v>
      </c>
      <c r="D302" s="29" t="s">
        <v>154</v>
      </c>
      <c r="E302" s="29">
        <f t="shared" si="64"/>
        <v>45484.495264837453</v>
      </c>
      <c r="F302" s="1">
        <f t="shared" si="67"/>
        <v>45484.5</v>
      </c>
      <c r="G302" s="22">
        <f t="shared" si="61"/>
        <v>-1.4443086256505921E-3</v>
      </c>
      <c r="I302" s="22">
        <f>G302</f>
        <v>-1.4443086256505921E-3</v>
      </c>
      <c r="M302" s="5">
        <f t="shared" ca="1" si="69"/>
        <v>-2.9515820351020405E-3</v>
      </c>
      <c r="N302" s="60">
        <f t="shared" si="65"/>
        <v>-2.0060167166498014E-3</v>
      </c>
      <c r="O302" s="9">
        <f t="shared" si="66"/>
        <v>40831.773000000001</v>
      </c>
      <c r="Q302" s="1">
        <f t="shared" si="63"/>
        <v>3.1551597949397588E-7</v>
      </c>
      <c r="R302" s="27">
        <v>0.1</v>
      </c>
    </row>
    <row r="303" spans="1:18">
      <c r="A303" s="29" t="s">
        <v>1040</v>
      </c>
      <c r="B303" s="123" t="s">
        <v>126</v>
      </c>
      <c r="C303" s="124">
        <v>55850.425799999997</v>
      </c>
      <c r="D303" s="172" t="s">
        <v>154</v>
      </c>
      <c r="E303" s="29">
        <f t="shared" si="64"/>
        <v>45484.996219289569</v>
      </c>
      <c r="F303" s="1">
        <f t="shared" si="67"/>
        <v>45485</v>
      </c>
      <c r="G303" s="22">
        <f t="shared" si="61"/>
        <v>-1.1531837881193496E-3</v>
      </c>
      <c r="K303" s="22">
        <f>G303</f>
        <v>-1.1531837881193496E-3</v>
      </c>
      <c r="M303" s="5">
        <f t="shared" ca="1" si="69"/>
        <v>-2.9523595157668059E-3</v>
      </c>
      <c r="N303" s="60">
        <f t="shared" si="65"/>
        <v>-2.006615889396865E-3</v>
      </c>
      <c r="O303" s="9">
        <f t="shared" si="66"/>
        <v>40831.925799999997</v>
      </c>
      <c r="Q303" s="1">
        <f t="shared" si="63"/>
        <v>7.283463514909552E-7</v>
      </c>
      <c r="R303" s="27">
        <v>1</v>
      </c>
    </row>
    <row r="304" spans="1:18">
      <c r="A304" s="29" t="s">
        <v>1040</v>
      </c>
      <c r="B304" s="123" t="s">
        <v>125</v>
      </c>
      <c r="C304" s="124">
        <v>55850.577599999997</v>
      </c>
      <c r="D304" s="172" t="s">
        <v>154</v>
      </c>
      <c r="E304" s="29">
        <f t="shared" si="64"/>
        <v>45485.493895243977</v>
      </c>
      <c r="F304" s="1">
        <f t="shared" si="67"/>
        <v>45485.5</v>
      </c>
      <c r="G304" s="22">
        <f t="shared" si="61"/>
        <v>-1.8620589471538551E-3</v>
      </c>
      <c r="K304" s="22">
        <f>G303</f>
        <v>-1.1531837881193496E-3</v>
      </c>
      <c r="M304" s="5">
        <f t="shared" ca="1" si="69"/>
        <v>-2.9531369964315712E-3</v>
      </c>
      <c r="N304" s="60">
        <f t="shared" si="65"/>
        <v>-2.0072150754559745E-3</v>
      </c>
      <c r="O304" s="9">
        <f t="shared" si="66"/>
        <v>40832.077599999997</v>
      </c>
      <c r="Q304" s="1">
        <f t="shared" si="63"/>
        <v>2.1070301583661343E-8</v>
      </c>
      <c r="R304" s="27">
        <v>1</v>
      </c>
    </row>
    <row r="305" spans="1:18">
      <c r="A305" s="29" t="s">
        <v>1040</v>
      </c>
      <c r="B305" s="123" t="s">
        <v>126</v>
      </c>
      <c r="C305" s="124">
        <v>55872.3868</v>
      </c>
      <c r="D305" s="172" t="s">
        <v>154</v>
      </c>
      <c r="E305" s="29">
        <f t="shared" si="64"/>
        <v>45556.995307792306</v>
      </c>
      <c r="F305" s="1">
        <f t="shared" si="67"/>
        <v>45557</v>
      </c>
      <c r="G305" s="22">
        <f t="shared" si="61"/>
        <v>-1.4312066341517493E-3</v>
      </c>
      <c r="K305" s="22">
        <f>G304</f>
        <v>-1.8620589471538551E-3</v>
      </c>
      <c r="M305" s="5">
        <f t="shared" ca="1" si="69"/>
        <v>-3.0643167314929054E-3</v>
      </c>
      <c r="N305" s="60">
        <f t="shared" si="65"/>
        <v>-2.093035742834988E-3</v>
      </c>
      <c r="O305" s="9">
        <f t="shared" si="66"/>
        <v>40853.8868</v>
      </c>
      <c r="Q305" s="1">
        <f t="shared" si="63"/>
        <v>4.3801776910045017E-7</v>
      </c>
      <c r="R305" s="27">
        <v>1</v>
      </c>
    </row>
    <row r="306" spans="1:18">
      <c r="A306" s="29" t="s">
        <v>1040</v>
      </c>
      <c r="B306" s="123" t="s">
        <v>126</v>
      </c>
      <c r="C306" s="124">
        <v>55880.317000000003</v>
      </c>
      <c r="D306" s="29" t="s">
        <v>154</v>
      </c>
      <c r="E306" s="29">
        <f t="shared" si="64"/>
        <v>45582.994450438113</v>
      </c>
      <c r="F306" s="1">
        <f t="shared" si="67"/>
        <v>45583</v>
      </c>
      <c r="G306" s="22">
        <f t="shared" ref="G306:G328" si="71">C306-(C$7+C$8*F306)</f>
        <v>-1.6927148826653138E-3</v>
      </c>
      <c r="I306" s="22">
        <f>G306</f>
        <v>-1.6927148826653138E-3</v>
      </c>
      <c r="K306" s="22">
        <f>G305</f>
        <v>-1.4312066341517493E-3</v>
      </c>
      <c r="M306" s="5">
        <f t="shared" ca="1" si="69"/>
        <v>-3.104745726060662E-3</v>
      </c>
      <c r="N306" s="60">
        <f t="shared" si="65"/>
        <v>-2.1243107503680358E-3</v>
      </c>
      <c r="O306" s="9">
        <f t="shared" si="66"/>
        <v>40861.817000000003</v>
      </c>
      <c r="Q306" s="1">
        <f t="shared" ref="Q306:Q328" si="72">(N306-G306)^2</f>
        <v>1.8627499301806556E-7</v>
      </c>
      <c r="R306" s="27">
        <v>0.1</v>
      </c>
    </row>
    <row r="307" spans="1:18">
      <c r="A307" s="128" t="s">
        <v>1085</v>
      </c>
      <c r="B307" s="127" t="s">
        <v>126</v>
      </c>
      <c r="C307" s="128">
        <v>56179.537450000003</v>
      </c>
      <c r="D307" s="128">
        <v>2.7E-4</v>
      </c>
      <c r="E307" s="29">
        <f t="shared" si="64"/>
        <v>46563.988014546107</v>
      </c>
      <c r="F307" s="1">
        <f t="shared" si="67"/>
        <v>46564</v>
      </c>
      <c r="G307" s="22">
        <f t="shared" si="71"/>
        <v>-3.6557761850417592E-3</v>
      </c>
      <c r="K307" s="22">
        <f t="shared" ref="K307:K328" si="73">G307</f>
        <v>-3.6557761850417592E-3</v>
      </c>
      <c r="M307" s="5">
        <f t="shared" ca="1" si="69"/>
        <v>-4.630162790328754E-3</v>
      </c>
      <c r="N307" s="60">
        <f t="shared" si="65"/>
        <v>-3.3306419233862933E-3</v>
      </c>
      <c r="O307" s="9">
        <f t="shared" si="66"/>
        <v>41161.037450000003</v>
      </c>
      <c r="Q307" s="1">
        <f t="shared" si="72"/>
        <v>1.0571228810224495E-7</v>
      </c>
      <c r="R307" s="27">
        <v>1</v>
      </c>
    </row>
    <row r="308" spans="1:18">
      <c r="A308" s="30" t="s">
        <v>254</v>
      </c>
      <c r="B308" s="127" t="s">
        <v>126</v>
      </c>
      <c r="C308" s="128">
        <v>56247.248870000003</v>
      </c>
      <c r="D308" s="128">
        <v>4.0000000000000002E-4</v>
      </c>
      <c r="E308" s="29">
        <f t="shared" si="64"/>
        <v>46785.979750861632</v>
      </c>
      <c r="F308" s="1">
        <f t="shared" si="67"/>
        <v>46786</v>
      </c>
      <c r="G308" s="22">
        <f t="shared" si="71"/>
        <v>-6.1763466292177327E-3</v>
      </c>
      <c r="K308" s="22">
        <f t="shared" si="73"/>
        <v>-6.1763466292177327E-3</v>
      </c>
      <c r="M308" s="5">
        <f t="shared" ca="1" si="69"/>
        <v>-4.9753642054842229E-3</v>
      </c>
      <c r="N308" s="60">
        <f t="shared" si="65"/>
        <v>-3.6107446938781276E-3</v>
      </c>
      <c r="O308" s="9">
        <f t="shared" si="66"/>
        <v>41228.748870000003</v>
      </c>
      <c r="P308" s="117"/>
      <c r="Q308" s="1">
        <f t="shared" si="72"/>
        <v>6.5823132906183266E-6</v>
      </c>
      <c r="R308" s="27">
        <v>1</v>
      </c>
    </row>
    <row r="309" spans="1:18">
      <c r="A309" s="30" t="s">
        <v>254</v>
      </c>
      <c r="B309" s="127" t="s">
        <v>126</v>
      </c>
      <c r="C309" s="128">
        <v>56247.250899999999</v>
      </c>
      <c r="D309" s="128">
        <v>1E-4</v>
      </c>
      <c r="E309" s="29">
        <f t="shared" ref="E309:E328" si="74">(C309-C$7)/C$8</f>
        <v>46785.986406211996</v>
      </c>
      <c r="F309" s="1">
        <f t="shared" si="67"/>
        <v>46786</v>
      </c>
      <c r="G309" s="22">
        <f t="shared" si="71"/>
        <v>-4.1463466332061216E-3</v>
      </c>
      <c r="K309" s="22">
        <f t="shared" si="73"/>
        <v>-4.1463466332061216E-3</v>
      </c>
      <c r="M309" s="5">
        <f t="shared" ca="1" si="69"/>
        <v>-4.9753642054842229E-3</v>
      </c>
      <c r="N309" s="60">
        <f t="shared" ref="N309:N328" si="75">+D$11+D$12*F309+D$13*F309^2</f>
        <v>-3.6107446938781276E-3</v>
      </c>
      <c r="O309" s="9">
        <f t="shared" ref="O309:O328" si="76">C309-15018.5</f>
        <v>41228.750899999999</v>
      </c>
      <c r="P309" s="117"/>
      <c r="Q309" s="1">
        <f t="shared" si="72"/>
        <v>2.8686943741190815E-7</v>
      </c>
      <c r="R309" s="27">
        <v>1</v>
      </c>
    </row>
    <row r="310" spans="1:18">
      <c r="A310" s="30" t="s">
        <v>254</v>
      </c>
      <c r="B310" s="127" t="s">
        <v>126</v>
      </c>
      <c r="C310" s="128">
        <v>56247.252009999997</v>
      </c>
      <c r="D310" s="128">
        <v>2.0000000000000001E-4</v>
      </c>
      <c r="E310" s="29">
        <f t="shared" si="74"/>
        <v>46785.990045344464</v>
      </c>
      <c r="F310" s="1">
        <f t="shared" si="67"/>
        <v>46786</v>
      </c>
      <c r="G310" s="22">
        <f t="shared" si="71"/>
        <v>-3.0363466357812285E-3</v>
      </c>
      <c r="K310" s="22">
        <f t="shared" si="73"/>
        <v>-3.0363466357812285E-3</v>
      </c>
      <c r="M310" s="5">
        <f t="shared" ca="1" si="69"/>
        <v>-4.9753642054842229E-3</v>
      </c>
      <c r="N310" s="60">
        <f t="shared" si="75"/>
        <v>-3.6107446938781276E-3</v>
      </c>
      <c r="O310" s="9">
        <f t="shared" si="76"/>
        <v>41228.752009999997</v>
      </c>
      <c r="Q310" s="1">
        <f t="shared" si="72"/>
        <v>3.2993312914548867E-7</v>
      </c>
      <c r="R310" s="27">
        <v>1</v>
      </c>
    </row>
    <row r="311" spans="1:18">
      <c r="A311" s="29" t="s">
        <v>1064</v>
      </c>
      <c r="B311" s="123" t="s">
        <v>126</v>
      </c>
      <c r="C311" s="124">
        <v>56249.9954</v>
      </c>
      <c r="D311" s="172" t="s">
        <v>154</v>
      </c>
      <c r="E311" s="29">
        <f t="shared" si="74"/>
        <v>46794.984243213759</v>
      </c>
      <c r="F311" s="1">
        <f t="shared" si="67"/>
        <v>46795</v>
      </c>
      <c r="G311" s="22">
        <f t="shared" si="71"/>
        <v>-4.8060994886327535E-3</v>
      </c>
      <c r="K311" s="22">
        <f t="shared" si="73"/>
        <v>-4.8060994886327535E-3</v>
      </c>
      <c r="M311" s="5">
        <f t="shared" ca="1" si="69"/>
        <v>-4.9893588574499853E-3</v>
      </c>
      <c r="N311" s="60">
        <f t="shared" si="75"/>
        <v>-3.6221555631284555E-3</v>
      </c>
      <c r="O311" s="9">
        <f t="shared" si="76"/>
        <v>41231.4954</v>
      </c>
      <c r="Q311" s="1">
        <f t="shared" si="72"/>
        <v>1.4017232187385268E-6</v>
      </c>
      <c r="R311" s="27">
        <v>1</v>
      </c>
    </row>
    <row r="312" spans="1:18">
      <c r="A312" s="30" t="s">
        <v>252</v>
      </c>
      <c r="B312" s="127" t="s">
        <v>125</v>
      </c>
      <c r="C312" s="128">
        <v>56273.635399999999</v>
      </c>
      <c r="D312" s="128">
        <v>2.0000000000000001E-4</v>
      </c>
      <c r="E312" s="29">
        <f t="shared" si="74"/>
        <v>46872.48792939401</v>
      </c>
      <c r="F312" s="1">
        <f t="shared" ref="F312:F338" si="77">ROUND(2*E312,0)/2</f>
        <v>46872.5</v>
      </c>
      <c r="G312" s="22">
        <f t="shared" si="71"/>
        <v>-3.6817490836256184E-3</v>
      </c>
      <c r="K312" s="22">
        <f t="shared" si="73"/>
        <v>-3.6817490836256184E-3</v>
      </c>
      <c r="M312" s="5">
        <f t="shared" ref="M312:M328" ca="1" si="78">+C$11+C$12*F312</f>
        <v>-5.1098683604884898E-3</v>
      </c>
      <c r="N312" s="60">
        <f t="shared" si="75"/>
        <v>-3.7205943075044878E-3</v>
      </c>
      <c r="O312" s="9">
        <f t="shared" si="76"/>
        <v>41255.135399999999</v>
      </c>
      <c r="P312" s="117"/>
      <c r="Q312" s="1">
        <f t="shared" si="72"/>
        <v>1.5089514181994902E-9</v>
      </c>
      <c r="R312" s="27">
        <v>1</v>
      </c>
    </row>
    <row r="313" spans="1:18">
      <c r="A313" s="30" t="s">
        <v>252</v>
      </c>
      <c r="B313" s="127" t="s">
        <v>126</v>
      </c>
      <c r="C313" s="128">
        <v>56273.786800000002</v>
      </c>
      <c r="D313" s="128">
        <v>1.5000000000000001E-4</v>
      </c>
      <c r="E313" s="29">
        <f t="shared" si="74"/>
        <v>46872.984293949332</v>
      </c>
      <c r="F313" s="1">
        <f t="shared" si="77"/>
        <v>46873</v>
      </c>
      <c r="G313" s="22">
        <f t="shared" si="71"/>
        <v>-4.7906242398312315E-3</v>
      </c>
      <c r="K313" s="22">
        <f t="shared" si="73"/>
        <v>-4.7906242398312315E-3</v>
      </c>
      <c r="M313" s="5">
        <f t="shared" ca="1" si="78"/>
        <v>-5.1106458411532552E-3</v>
      </c>
      <c r="N313" s="60">
        <f t="shared" si="75"/>
        <v>-3.7212304345182329E-3</v>
      </c>
      <c r="O313" s="9">
        <f t="shared" si="76"/>
        <v>41255.286800000002</v>
      </c>
      <c r="P313" s="117"/>
      <c r="Q313" s="1">
        <f t="shared" si="72"/>
        <v>1.1436031108418156E-6</v>
      </c>
      <c r="R313" s="27">
        <v>1</v>
      </c>
    </row>
    <row r="314" spans="1:18">
      <c r="A314" s="30" t="s">
        <v>253</v>
      </c>
      <c r="B314" s="127" t="s">
        <v>125</v>
      </c>
      <c r="C314" s="128">
        <v>56281.262199999997</v>
      </c>
      <c r="D314" s="128">
        <v>1.5E-3</v>
      </c>
      <c r="E314" s="29">
        <f t="shared" si="74"/>
        <v>46897.49237583053</v>
      </c>
      <c r="F314" s="1">
        <f t="shared" si="77"/>
        <v>46897.5</v>
      </c>
      <c r="G314" s="22">
        <f t="shared" si="71"/>
        <v>-2.3255070191225968E-3</v>
      </c>
      <c r="K314" s="22">
        <f t="shared" si="73"/>
        <v>-2.3255070191225968E-3</v>
      </c>
      <c r="M314" s="5">
        <f t="shared" ca="1" si="78"/>
        <v>-5.1487423937267157E-3</v>
      </c>
      <c r="N314" s="60">
        <f t="shared" si="75"/>
        <v>-3.7524169654597483E-3</v>
      </c>
      <c r="O314" s="9">
        <f t="shared" si="76"/>
        <v>41262.762199999997</v>
      </c>
      <c r="Q314" s="1">
        <f t="shared" si="72"/>
        <v>2.0360719949558925E-6</v>
      </c>
      <c r="R314" s="27">
        <v>1</v>
      </c>
    </row>
    <row r="315" spans="1:18">
      <c r="A315" s="30" t="s">
        <v>253</v>
      </c>
      <c r="B315" s="127" t="s">
        <v>126</v>
      </c>
      <c r="C315" s="128">
        <v>56281.4113</v>
      </c>
      <c r="D315" s="128">
        <v>2.0999999999999999E-3</v>
      </c>
      <c r="E315" s="29">
        <f t="shared" si="74"/>
        <v>46897.981199841095</v>
      </c>
      <c r="F315" s="1">
        <f t="shared" si="77"/>
        <v>46898</v>
      </c>
      <c r="G315" s="22">
        <f t="shared" si="71"/>
        <v>-5.7343821754329838E-3</v>
      </c>
      <c r="K315" s="22">
        <f t="shared" si="73"/>
        <v>-5.7343821754329838E-3</v>
      </c>
      <c r="M315" s="5">
        <f t="shared" ca="1" si="78"/>
        <v>-5.1495198743914811E-3</v>
      </c>
      <c r="N315" s="60">
        <f t="shared" si="75"/>
        <v>-3.7530537580762816E-3</v>
      </c>
      <c r="O315" s="9">
        <f t="shared" si="76"/>
        <v>41262.9113</v>
      </c>
      <c r="Q315" s="1">
        <f t="shared" si="72"/>
        <v>3.9256622974252142E-6</v>
      </c>
      <c r="R315" s="27">
        <v>1</v>
      </c>
    </row>
    <row r="316" spans="1:18">
      <c r="A316" s="30" t="s">
        <v>253</v>
      </c>
      <c r="B316" s="127" t="s">
        <v>125</v>
      </c>
      <c r="C316" s="128">
        <v>56281.563000000002</v>
      </c>
      <c r="D316" s="128">
        <v>2.3999999999999998E-3</v>
      </c>
      <c r="E316" s="29">
        <f t="shared" si="74"/>
        <v>46898.478547945735</v>
      </c>
      <c r="F316" s="1">
        <f t="shared" si="77"/>
        <v>46898.5</v>
      </c>
      <c r="G316" s="22">
        <f t="shared" si="71"/>
        <v>-6.5432573319412768E-3</v>
      </c>
      <c r="K316" s="22">
        <f t="shared" si="73"/>
        <v>-6.5432573319412768E-3</v>
      </c>
      <c r="M316" s="5">
        <f t="shared" ca="1" si="78"/>
        <v>-5.1502973550562464E-3</v>
      </c>
      <c r="N316" s="60">
        <f t="shared" si="75"/>
        <v>-3.7536905640048607E-3</v>
      </c>
      <c r="O316" s="9">
        <f t="shared" si="76"/>
        <v>41263.063000000002</v>
      </c>
      <c r="Q316" s="1">
        <f t="shared" si="72"/>
        <v>7.781682752775222E-6</v>
      </c>
      <c r="R316" s="27">
        <v>1</v>
      </c>
    </row>
    <row r="317" spans="1:18">
      <c r="A317" s="176" t="s">
        <v>1088</v>
      </c>
      <c r="B317" s="177" t="s">
        <v>126</v>
      </c>
      <c r="C317" s="176">
        <v>56510.4804</v>
      </c>
      <c r="D317" s="176">
        <v>2.0000000000000001E-4</v>
      </c>
      <c r="E317" s="29">
        <f t="shared" si="74"/>
        <v>47648.983722683399</v>
      </c>
      <c r="F317" s="1">
        <f t="shared" si="77"/>
        <v>47649</v>
      </c>
      <c r="G317" s="22">
        <f t="shared" si="71"/>
        <v>-4.9648704880382866E-3</v>
      </c>
      <c r="K317" s="22">
        <f t="shared" si="73"/>
        <v>-4.9648704880382866E-3</v>
      </c>
      <c r="M317" s="5">
        <f t="shared" ca="1" si="78"/>
        <v>-6.3172958328678724E-3</v>
      </c>
      <c r="N317" s="60">
        <f t="shared" si="75"/>
        <v>-4.7245422909297785E-3</v>
      </c>
      <c r="O317" s="9">
        <f t="shared" si="76"/>
        <v>41491.9804</v>
      </c>
      <c r="Q317" s="1">
        <f t="shared" si="72"/>
        <v>5.7757642325425901E-8</v>
      </c>
      <c r="R317" s="27">
        <v>1</v>
      </c>
    </row>
    <row r="318" spans="1:18">
      <c r="A318" s="104" t="s">
        <v>1086</v>
      </c>
      <c r="B318" s="113" t="s">
        <v>126</v>
      </c>
      <c r="C318" s="175">
        <v>56569.347959999999</v>
      </c>
      <c r="D318" s="104">
        <v>2.9999999999999997E-4</v>
      </c>
      <c r="E318" s="29">
        <f t="shared" si="74"/>
        <v>47841.980884123201</v>
      </c>
      <c r="F318" s="1">
        <f t="shared" si="77"/>
        <v>47842</v>
      </c>
      <c r="G318" s="22">
        <f t="shared" si="71"/>
        <v>-5.8306817372795194E-3</v>
      </c>
      <c r="K318" s="22">
        <f t="shared" si="73"/>
        <v>-5.8306817372795194E-3</v>
      </c>
      <c r="M318" s="5">
        <f t="shared" ca="1" si="78"/>
        <v>-6.6174033694669926E-3</v>
      </c>
      <c r="N318" s="60">
        <f t="shared" si="75"/>
        <v>-4.9790564888322411E-3</v>
      </c>
      <c r="O318" s="9">
        <f t="shared" si="76"/>
        <v>41550.847959999999</v>
      </c>
      <c r="Q318" s="1">
        <f t="shared" si="72"/>
        <v>7.2526556379288857E-7</v>
      </c>
      <c r="R318" s="27">
        <v>1</v>
      </c>
    </row>
    <row r="319" spans="1:18">
      <c r="A319" s="104" t="s">
        <v>1086</v>
      </c>
      <c r="B319" s="113" t="s">
        <v>125</v>
      </c>
      <c r="C319" s="175">
        <v>56569.500180000003</v>
      </c>
      <c r="D319" s="104">
        <v>2.0000000000000001E-4</v>
      </c>
      <c r="E319" s="29">
        <f t="shared" si="74"/>
        <v>47842.479937046664</v>
      </c>
      <c r="F319" s="1">
        <f t="shared" si="77"/>
        <v>47842.5</v>
      </c>
      <c r="G319" s="22">
        <f t="shared" si="71"/>
        <v>-6.1195568923722021E-3</v>
      </c>
      <c r="K319" s="22">
        <f t="shared" si="73"/>
        <v>-6.1195568923722021E-3</v>
      </c>
      <c r="M319" s="5">
        <f t="shared" ca="1" si="78"/>
        <v>-6.6181808501317579E-3</v>
      </c>
      <c r="N319" s="60">
        <f t="shared" si="75"/>
        <v>-4.9797184279220252E-3</v>
      </c>
      <c r="O319" s="9">
        <f t="shared" si="76"/>
        <v>41551.000180000003</v>
      </c>
      <c r="Q319" s="1">
        <f t="shared" si="72"/>
        <v>1.2992317250401373E-6</v>
      </c>
      <c r="R319" s="27">
        <v>1</v>
      </c>
    </row>
    <row r="320" spans="1:18">
      <c r="A320" s="104" t="s">
        <v>1086</v>
      </c>
      <c r="B320" s="113" t="s">
        <v>125</v>
      </c>
      <c r="C320" s="175">
        <v>56569.50056</v>
      </c>
      <c r="D320" s="104">
        <v>1E-4</v>
      </c>
      <c r="E320" s="29">
        <f t="shared" si="74"/>
        <v>47842.481182875788</v>
      </c>
      <c r="F320" s="1">
        <f t="shared" si="77"/>
        <v>47842.5</v>
      </c>
      <c r="G320" s="22">
        <f t="shared" si="71"/>
        <v>-5.739556894695852E-3</v>
      </c>
      <c r="K320" s="22">
        <f t="shared" si="73"/>
        <v>-5.739556894695852E-3</v>
      </c>
      <c r="M320" s="5">
        <f t="shared" ca="1" si="78"/>
        <v>-6.6181808501317579E-3</v>
      </c>
      <c r="N320" s="60">
        <f t="shared" si="75"/>
        <v>-4.9797184279220252E-3</v>
      </c>
      <c r="O320" s="9">
        <f t="shared" si="76"/>
        <v>41551.00056</v>
      </c>
      <c r="Q320" s="1">
        <f t="shared" si="72"/>
        <v>5.7735449558919979E-7</v>
      </c>
      <c r="R320" s="27">
        <v>1</v>
      </c>
    </row>
    <row r="321" spans="1:18">
      <c r="A321" s="31" t="s">
        <v>1083</v>
      </c>
      <c r="B321" s="161" t="s">
        <v>126</v>
      </c>
      <c r="C321" s="162">
        <v>56593.139600000002</v>
      </c>
      <c r="D321" s="173" t="s">
        <v>154</v>
      </c>
      <c r="E321" s="29">
        <f t="shared" si="74"/>
        <v>47919.981721698234</v>
      </c>
      <c r="F321" s="1">
        <f t="shared" si="77"/>
        <v>47920</v>
      </c>
      <c r="G321" s="22">
        <f t="shared" si="71"/>
        <v>-5.5752064872649498E-3</v>
      </c>
      <c r="K321" s="22">
        <f t="shared" si="73"/>
        <v>-5.5752064872649498E-3</v>
      </c>
      <c r="M321" s="5">
        <f t="shared" ca="1" si="78"/>
        <v>-6.7386903531702763E-3</v>
      </c>
      <c r="N321" s="60">
        <f t="shared" si="75"/>
        <v>-5.0824799295920847E-3</v>
      </c>
      <c r="O321" s="9">
        <f t="shared" si="76"/>
        <v>41574.639600000002</v>
      </c>
      <c r="Q321" s="1">
        <f t="shared" si="72"/>
        <v>2.4277946063615124E-7</v>
      </c>
      <c r="R321" s="27">
        <v>1</v>
      </c>
    </row>
    <row r="322" spans="1:18">
      <c r="A322" s="109" t="s">
        <v>1084</v>
      </c>
      <c r="B322" s="103" t="s">
        <v>126</v>
      </c>
      <c r="C322" s="104">
        <v>56630.352099999996</v>
      </c>
      <c r="D322" s="107">
        <v>3.5000000000000001E-3</v>
      </c>
      <c r="E322" s="29">
        <f t="shared" si="74"/>
        <v>48041.982818228775</v>
      </c>
      <c r="F322" s="1">
        <f t="shared" si="77"/>
        <v>48042</v>
      </c>
      <c r="G322" s="22">
        <f t="shared" si="71"/>
        <v>-5.2407452094485052E-3</v>
      </c>
      <c r="K322" s="22">
        <f t="shared" si="73"/>
        <v>-5.2407452094485052E-3</v>
      </c>
      <c r="M322" s="5">
        <f t="shared" ca="1" si="78"/>
        <v>-6.9283956353728277E-3</v>
      </c>
      <c r="N322" s="60">
        <f t="shared" si="75"/>
        <v>-5.2448944267920669E-3</v>
      </c>
      <c r="O322" s="9">
        <f t="shared" si="76"/>
        <v>41611.852099999996</v>
      </c>
      <c r="Q322" s="1">
        <f t="shared" si="72"/>
        <v>1.7216004564113354E-11</v>
      </c>
      <c r="R322" s="27">
        <v>1</v>
      </c>
    </row>
    <row r="323" spans="1:18">
      <c r="A323" s="109" t="s">
        <v>1084</v>
      </c>
      <c r="B323" s="103" t="s">
        <v>126</v>
      </c>
      <c r="C323" s="104">
        <v>56630.501400000001</v>
      </c>
      <c r="D323" s="107">
        <v>1.6000000000000001E-3</v>
      </c>
      <c r="E323" s="29">
        <f t="shared" si="74"/>
        <v>48042.47229793889</v>
      </c>
      <c r="F323" s="1">
        <f t="shared" si="77"/>
        <v>48042.5</v>
      </c>
      <c r="G323" s="22">
        <f t="shared" si="71"/>
        <v>-8.4496203562594019E-3</v>
      </c>
      <c r="K323" s="22">
        <f t="shared" si="73"/>
        <v>-8.4496203562594019E-3</v>
      </c>
      <c r="M323" s="5">
        <f t="shared" ca="1" si="78"/>
        <v>-6.929173116037593E-3</v>
      </c>
      <c r="N323" s="60">
        <f t="shared" si="75"/>
        <v>-5.2455616907041355E-3</v>
      </c>
      <c r="O323" s="9">
        <f t="shared" si="76"/>
        <v>41612.001400000001</v>
      </c>
      <c r="Q323" s="1">
        <f t="shared" si="72"/>
        <v>1.0265991932319793E-5</v>
      </c>
      <c r="R323" s="27">
        <v>1</v>
      </c>
    </row>
    <row r="324" spans="1:18">
      <c r="A324" s="104" t="s">
        <v>1086</v>
      </c>
      <c r="B324" s="113" t="s">
        <v>125</v>
      </c>
      <c r="C324" s="175">
        <v>56632.334199999998</v>
      </c>
      <c r="D324" s="104">
        <v>2.0000000000000001E-4</v>
      </c>
      <c r="E324" s="29">
        <f t="shared" si="74"/>
        <v>48048.481128566251</v>
      </c>
      <c r="F324" s="1">
        <f t="shared" si="77"/>
        <v>48048.5</v>
      </c>
      <c r="G324" s="22">
        <f t="shared" si="71"/>
        <v>-5.7561222638469189E-3</v>
      </c>
      <c r="K324" s="22">
        <f t="shared" si="73"/>
        <v>-5.7561222638469189E-3</v>
      </c>
      <c r="M324" s="5">
        <f t="shared" ca="1" si="78"/>
        <v>-6.9385028840147633E-3</v>
      </c>
      <c r="N324" s="60">
        <f t="shared" si="75"/>
        <v>-5.2535698959893448E-3</v>
      </c>
      <c r="O324" s="9">
        <f t="shared" si="76"/>
        <v>41613.834199999998</v>
      </c>
      <c r="Q324" s="1">
        <f t="shared" si="72"/>
        <v>2.5255888243925451E-7</v>
      </c>
      <c r="R324" s="27">
        <v>1</v>
      </c>
    </row>
    <row r="325" spans="1:18">
      <c r="A325" s="104" t="s">
        <v>1086</v>
      </c>
      <c r="B325" s="113" t="s">
        <v>126</v>
      </c>
      <c r="C325" s="175">
        <v>56872.5317</v>
      </c>
      <c r="D325" s="104">
        <v>8.9999999999999998E-4</v>
      </c>
      <c r="E325" s="29">
        <f t="shared" si="74"/>
        <v>48835.968085473214</v>
      </c>
      <c r="F325" s="1">
        <f t="shared" si="77"/>
        <v>48836</v>
      </c>
      <c r="G325" s="22">
        <f t="shared" si="71"/>
        <v>-9.7344971654820256E-3</v>
      </c>
      <c r="K325" s="22">
        <f t="shared" si="73"/>
        <v>-9.7344971654820256E-3</v>
      </c>
      <c r="M325" s="5">
        <f t="shared" ca="1" si="78"/>
        <v>-8.1630349310189698E-3</v>
      </c>
      <c r="N325" s="60">
        <f t="shared" si="75"/>
        <v>-6.3212837477107583E-3</v>
      </c>
      <c r="O325" s="9">
        <f t="shared" si="76"/>
        <v>41854.0317</v>
      </c>
      <c r="Q325" s="1">
        <f t="shared" si="72"/>
        <v>1.1650025835253816E-5</v>
      </c>
      <c r="R325" s="27">
        <v>1</v>
      </c>
    </row>
    <row r="326" spans="1:18">
      <c r="A326" s="176" t="s">
        <v>1088</v>
      </c>
      <c r="B326" s="177" t="s">
        <v>126</v>
      </c>
      <c r="C326" s="176">
        <v>56905.476699999999</v>
      </c>
      <c r="D326" s="176">
        <v>2.0000000000000001E-4</v>
      </c>
      <c r="E326" s="29">
        <f t="shared" si="74"/>
        <v>48943.978192969334</v>
      </c>
      <c r="F326" s="1">
        <f t="shared" si="77"/>
        <v>48944</v>
      </c>
      <c r="G326" s="22">
        <f t="shared" si="71"/>
        <v>-6.6515314319985919E-3</v>
      </c>
      <c r="K326" s="22">
        <f t="shared" si="73"/>
        <v>-6.6515314319985919E-3</v>
      </c>
      <c r="M326" s="5">
        <f t="shared" ca="1" si="78"/>
        <v>-8.3309707546081191E-3</v>
      </c>
      <c r="N326" s="60">
        <f t="shared" si="75"/>
        <v>-6.4702880002608515E-3</v>
      </c>
      <c r="O326" s="9">
        <f t="shared" si="76"/>
        <v>41886.976699999999</v>
      </c>
      <c r="Q326" s="1">
        <f t="shared" si="72"/>
        <v>3.284918154807296E-8</v>
      </c>
      <c r="R326" s="27">
        <v>1</v>
      </c>
    </row>
    <row r="327" spans="1:18">
      <c r="A327" s="107" t="s">
        <v>1087</v>
      </c>
      <c r="B327" s="113"/>
      <c r="C327" s="107">
        <v>56924.385999999999</v>
      </c>
      <c r="D327" s="107">
        <v>2.5999999999999999E-3</v>
      </c>
      <c r="E327" s="29">
        <f t="shared" si="74"/>
        <v>49005.972289969679</v>
      </c>
      <c r="F327" s="1">
        <f t="shared" si="77"/>
        <v>49006</v>
      </c>
      <c r="G327" s="22">
        <f t="shared" si="71"/>
        <v>-8.4520511081791483E-3</v>
      </c>
      <c r="K327" s="22">
        <f t="shared" si="73"/>
        <v>-8.4520511081791483E-3</v>
      </c>
      <c r="M327" s="5">
        <f t="shared" ca="1" si="78"/>
        <v>-8.4273783570389255E-3</v>
      </c>
      <c r="N327" s="60">
        <f t="shared" si="75"/>
        <v>-6.5561080967112551E-3</v>
      </c>
      <c r="O327" s="9">
        <f t="shared" si="76"/>
        <v>41905.885999999999</v>
      </c>
      <c r="Q327" s="1">
        <f t="shared" si="72"/>
        <v>3.594599902733944E-6</v>
      </c>
      <c r="R327" s="27">
        <v>1</v>
      </c>
    </row>
    <row r="328" spans="1:18">
      <c r="A328" s="107" t="s">
        <v>1087</v>
      </c>
      <c r="B328" s="113"/>
      <c r="C328" s="107">
        <v>56924.537100000001</v>
      </c>
      <c r="D328" s="107">
        <v>3.5999999999999999E-3</v>
      </c>
      <c r="E328" s="29">
        <f t="shared" si="74"/>
        <v>49006.46767097569</v>
      </c>
      <c r="F328" s="1">
        <f t="shared" si="77"/>
        <v>49006.5</v>
      </c>
      <c r="G328" s="22">
        <f t="shared" si="71"/>
        <v>-9.8609262640820816E-3</v>
      </c>
      <c r="K328" s="22">
        <f t="shared" si="73"/>
        <v>-9.8609262640820816E-3</v>
      </c>
      <c r="M328" s="5">
        <f t="shared" ca="1" si="78"/>
        <v>-8.4281558377036908E-3</v>
      </c>
      <c r="N328" s="60">
        <f t="shared" si="75"/>
        <v>-6.5568010262667606E-3</v>
      </c>
      <c r="O328" s="9">
        <f t="shared" si="76"/>
        <v>41906.037100000001</v>
      </c>
      <c r="Q328" s="1">
        <f t="shared" si="72"/>
        <v>1.0917243587168152E-5</v>
      </c>
      <c r="R328" s="27">
        <v>1</v>
      </c>
    </row>
    <row r="329" spans="1:18">
      <c r="A329" s="178" t="s">
        <v>1</v>
      </c>
      <c r="B329" s="179" t="s">
        <v>126</v>
      </c>
      <c r="C329" s="180">
        <v>57296.659299999999</v>
      </c>
      <c r="D329" s="180" t="s">
        <v>4</v>
      </c>
      <c r="E329" s="29">
        <f t="shared" ref="E329:E335" si="79">(C329-C$7)/C$8</f>
        <v>50226.469456487692</v>
      </c>
      <c r="F329" s="1">
        <f t="shared" si="77"/>
        <v>50226.5</v>
      </c>
      <c r="G329" s="22">
        <f t="shared" ref="G329:G335" si="80">C329-(C$7+C$8*F329)</f>
        <v>-9.3163134151836857E-3</v>
      </c>
      <c r="K329" s="22">
        <f t="shared" ref="K329:K335" si="81">G329</f>
        <v>-9.3163134151836857E-3</v>
      </c>
      <c r="M329" s="5">
        <f t="shared" ref="M329:M335" ca="1" si="82">+C$11+C$12*F329</f>
        <v>-1.0325208659729246E-2</v>
      </c>
      <c r="N329" s="60">
        <f t="shared" ref="N329:N335" si="83">+D$11+D$12*F329+D$13*F329^2</f>
        <v>-8.2871927098699394E-3</v>
      </c>
      <c r="O329" s="9">
        <f t="shared" ref="O329:O335" si="84">C329-15018.5</f>
        <v>42278.159299999999</v>
      </c>
      <c r="Q329" s="1">
        <f t="shared" ref="Q329:Q335" si="85">(N329-G329)^2</f>
        <v>1.0590894261054627E-6</v>
      </c>
      <c r="R329" s="27">
        <v>1</v>
      </c>
    </row>
    <row r="330" spans="1:18">
      <c r="A330" s="178" t="s">
        <v>1</v>
      </c>
      <c r="B330" s="179" t="s">
        <v>126</v>
      </c>
      <c r="C330" s="180">
        <v>57290.4067</v>
      </c>
      <c r="D330" s="180" t="s">
        <v>5</v>
      </c>
      <c r="E330" s="29">
        <f t="shared" si="79"/>
        <v>50205.970321622604</v>
      </c>
      <c r="F330" s="1">
        <f t="shared" si="77"/>
        <v>50206</v>
      </c>
      <c r="G330" s="22">
        <f t="shared" si="80"/>
        <v>-9.0524319020914845E-3</v>
      </c>
      <c r="K330" s="22">
        <f t="shared" si="81"/>
        <v>-9.0524319020914845E-3</v>
      </c>
      <c r="M330" s="5">
        <f t="shared" ca="1" si="82"/>
        <v>-1.0293331952473894E-2</v>
      </c>
      <c r="N330" s="60">
        <f t="shared" si="83"/>
        <v>-8.2574617759257063E-3</v>
      </c>
      <c r="O330" s="9">
        <f t="shared" si="84"/>
        <v>42271.9067</v>
      </c>
      <c r="Q330" s="1">
        <f t="shared" si="85"/>
        <v>6.3197750149603336E-7</v>
      </c>
      <c r="R330" s="27">
        <v>1</v>
      </c>
    </row>
    <row r="331" spans="1:18">
      <c r="A331" s="178" t="s">
        <v>1</v>
      </c>
      <c r="B331" s="179" t="s">
        <v>126</v>
      </c>
      <c r="C331" s="180">
        <v>57290.5579</v>
      </c>
      <c r="D331" s="180" t="s">
        <v>7</v>
      </c>
      <c r="E331" s="29">
        <f t="shared" si="79"/>
        <v>50206.466030478383</v>
      </c>
      <c r="F331" s="1">
        <f t="shared" si="77"/>
        <v>50206.5</v>
      </c>
      <c r="G331" s="22">
        <f t="shared" si="80"/>
        <v>-1.0361307067796588E-2</v>
      </c>
      <c r="K331" s="22">
        <f t="shared" si="81"/>
        <v>-1.0361307067796588E-2</v>
      </c>
      <c r="M331" s="5">
        <f t="shared" ca="1" si="82"/>
        <v>-1.029410943313866E-2</v>
      </c>
      <c r="N331" s="60">
        <f t="shared" si="83"/>
        <v>-8.2581866544149396E-3</v>
      </c>
      <c r="O331" s="9">
        <f t="shared" si="84"/>
        <v>42272.0579</v>
      </c>
      <c r="Q331" s="1">
        <f t="shared" si="85"/>
        <v>4.4231154731825955E-6</v>
      </c>
      <c r="R331" s="27">
        <v>1</v>
      </c>
    </row>
    <row r="332" spans="1:18">
      <c r="A332" s="178" t="s">
        <v>1</v>
      </c>
      <c r="B332" s="179" t="s">
        <v>126</v>
      </c>
      <c r="C332" s="180">
        <v>57299.404600000002</v>
      </c>
      <c r="D332" s="180" t="s">
        <v>6</v>
      </c>
      <c r="E332" s="29">
        <f t="shared" si="79"/>
        <v>50235.469916287642</v>
      </c>
      <c r="F332" s="1">
        <f t="shared" si="77"/>
        <v>50235.5</v>
      </c>
      <c r="G332" s="22">
        <f t="shared" si="80"/>
        <v>-9.1760662689921446E-3</v>
      </c>
      <c r="K332" s="22">
        <f t="shared" si="81"/>
        <v>-9.1760662689921446E-3</v>
      </c>
      <c r="M332" s="5">
        <f t="shared" ca="1" si="82"/>
        <v>-1.0339203311695008E-2</v>
      </c>
      <c r="N332" s="60">
        <f t="shared" si="83"/>
        <v>-8.3002523837177669E-3</v>
      </c>
      <c r="O332" s="9">
        <f t="shared" si="84"/>
        <v>42280.904600000002</v>
      </c>
      <c r="Q332" s="1">
        <f t="shared" si="85"/>
        <v>7.6704996163940081E-7</v>
      </c>
      <c r="R332" s="27">
        <v>1</v>
      </c>
    </row>
    <row r="333" spans="1:18">
      <c r="A333" s="178" t="s">
        <v>1</v>
      </c>
      <c r="B333" s="179" t="s">
        <v>126</v>
      </c>
      <c r="C333" s="180">
        <v>57296.506000000001</v>
      </c>
      <c r="D333" s="180" t="s">
        <v>0</v>
      </c>
      <c r="E333" s="29">
        <f t="shared" si="79"/>
        <v>50225.966862786707</v>
      </c>
      <c r="F333" s="1">
        <f t="shared" si="77"/>
        <v>50226</v>
      </c>
      <c r="G333" s="22">
        <f t="shared" si="80"/>
        <v>-1.0107438247359823E-2</v>
      </c>
      <c r="K333" s="22">
        <f t="shared" si="81"/>
        <v>-1.0107438247359823E-2</v>
      </c>
      <c r="M333" s="5">
        <f t="shared" ca="1" si="82"/>
        <v>-1.032443117906448E-2</v>
      </c>
      <c r="N333" s="60">
        <f t="shared" si="83"/>
        <v>-8.2864672988984742E-3</v>
      </c>
      <c r="O333" s="9">
        <f t="shared" si="84"/>
        <v>42278.006000000001</v>
      </c>
      <c r="Q333" s="1">
        <f t="shared" si="85"/>
        <v>3.3159351951402261E-6</v>
      </c>
      <c r="R333" s="27">
        <v>1</v>
      </c>
    </row>
    <row r="334" spans="1:18">
      <c r="A334" s="178" t="s">
        <v>1</v>
      </c>
      <c r="B334" s="179" t="s">
        <v>126</v>
      </c>
      <c r="C334" s="180">
        <v>57299.556400000001</v>
      </c>
      <c r="D334" s="180" t="s">
        <v>2</v>
      </c>
      <c r="E334" s="29">
        <f t="shared" si="79"/>
        <v>50235.96759224205</v>
      </c>
      <c r="F334" s="1">
        <f t="shared" si="77"/>
        <v>50236</v>
      </c>
      <c r="G334" s="22">
        <f t="shared" si="80"/>
        <v>-9.8849414207506925E-3</v>
      </c>
      <c r="K334" s="22">
        <f t="shared" si="81"/>
        <v>-9.8849414207506925E-3</v>
      </c>
      <c r="M334" s="5">
        <f t="shared" ca="1" si="82"/>
        <v>-1.0339980792359774E-2</v>
      </c>
      <c r="N334" s="60">
        <f t="shared" si="83"/>
        <v>-8.3009780476182848E-3</v>
      </c>
      <c r="O334" s="9">
        <f t="shared" si="84"/>
        <v>42281.056400000001</v>
      </c>
      <c r="Q334" s="1">
        <f t="shared" si="85"/>
        <v>2.508939967424995E-6</v>
      </c>
      <c r="R334" s="27">
        <v>1</v>
      </c>
    </row>
    <row r="335" spans="1:18">
      <c r="A335" s="178" t="s">
        <v>1</v>
      </c>
      <c r="B335" s="179" t="s">
        <v>126</v>
      </c>
      <c r="C335" s="180">
        <v>57296.354099999997</v>
      </c>
      <c r="D335" s="180" t="s">
        <v>3</v>
      </c>
      <c r="E335" s="29">
        <f t="shared" si="79"/>
        <v>50225.468858982516</v>
      </c>
      <c r="F335" s="1">
        <f t="shared" si="77"/>
        <v>50225.5</v>
      </c>
      <c r="G335" s="22">
        <f t="shared" si="80"/>
        <v>-9.4985631003510207E-3</v>
      </c>
      <c r="K335" s="22">
        <f t="shared" si="81"/>
        <v>-9.4985631003510207E-3</v>
      </c>
      <c r="M335" s="5">
        <f t="shared" ca="1" si="82"/>
        <v>-1.0323653698399715E-2</v>
      </c>
      <c r="N335" s="60">
        <f t="shared" si="83"/>
        <v>-8.2857419012390618E-3</v>
      </c>
      <c r="O335" s="9">
        <f t="shared" si="84"/>
        <v>42277.854099999997</v>
      </c>
      <c r="Q335" s="1">
        <f t="shared" si="85"/>
        <v>1.4709352610153699E-6</v>
      </c>
      <c r="R335" s="27">
        <v>1</v>
      </c>
    </row>
    <row r="336" spans="1:18">
      <c r="A336" s="181" t="s">
        <v>1089</v>
      </c>
      <c r="B336" s="182" t="s">
        <v>126</v>
      </c>
      <c r="C336" s="183">
        <v>58345.456489999997</v>
      </c>
      <c r="D336" s="183">
        <v>1.2E-4</v>
      </c>
      <c r="E336" s="29">
        <f>(C336-C$7)/C$8</f>
        <v>53664.948656169887</v>
      </c>
      <c r="F336" s="1">
        <f t="shared" si="77"/>
        <v>53665</v>
      </c>
      <c r="G336" s="22">
        <f>C336-(C$7+C$8*F336)</f>
        <v>-1.5660779550671577E-2</v>
      </c>
      <c r="K336" s="22">
        <f>G336</f>
        <v>-1.5660779550671577E-2</v>
      </c>
      <c r="M336" s="5">
        <f ca="1">+C$11+C$12*F336</f>
        <v>-1.5671943191315207E-2</v>
      </c>
      <c r="N336" s="60">
        <f>+D$11+D$12*F336+D$13*F336^2</f>
        <v>-1.3590674118349688E-2</v>
      </c>
      <c r="O336" s="9">
        <f>C336-15018.5</f>
        <v>43326.956489999997</v>
      </c>
      <c r="Q336" s="1">
        <f>(N336-G336)^2</f>
        <v>4.2853365009285964E-6</v>
      </c>
      <c r="R336" s="27">
        <v>1</v>
      </c>
    </row>
    <row r="337" spans="1:18">
      <c r="A337" s="184" t="s">
        <v>1089</v>
      </c>
      <c r="B337" s="185" t="s">
        <v>126</v>
      </c>
      <c r="C337" s="186">
        <v>58345.456489999997</v>
      </c>
      <c r="D337" s="186">
        <v>1.2E-4</v>
      </c>
      <c r="E337" s="29">
        <f>(C337-C$7)/C$8</f>
        <v>53664.948656169887</v>
      </c>
      <c r="F337" s="1">
        <f t="shared" si="77"/>
        <v>53665</v>
      </c>
      <c r="G337" s="22">
        <f>C337-(C$7+C$8*F337)</f>
        <v>-1.5660779550671577E-2</v>
      </c>
      <c r="K337" s="22">
        <f>G337</f>
        <v>-1.5660779550671577E-2</v>
      </c>
      <c r="M337" s="5">
        <f ca="1">+C$11+C$12*F337</f>
        <v>-1.5671943191315207E-2</v>
      </c>
      <c r="N337" s="60">
        <f>+D$11+D$12*F337+D$13*F337^2</f>
        <v>-1.3590674118349688E-2</v>
      </c>
      <c r="O337" s="9">
        <f>C337-15018.5</f>
        <v>43326.956489999997</v>
      </c>
      <c r="Q337" s="1">
        <f>(N337-G337)^2</f>
        <v>4.2853365009285964E-6</v>
      </c>
      <c r="R337" s="27">
        <v>1</v>
      </c>
    </row>
    <row r="338" spans="1:18">
      <c r="A338" s="187" t="s">
        <v>1090</v>
      </c>
      <c r="B338" s="188" t="s">
        <v>126</v>
      </c>
      <c r="C338" s="189">
        <v>58053.55541000003</v>
      </c>
      <c r="D338" s="189">
        <v>2.0000000000000001E-4</v>
      </c>
      <c r="E338" s="29">
        <f>(C338-C$7)/C$8</f>
        <v>52707.951629943433</v>
      </c>
      <c r="F338" s="1">
        <f t="shared" si="77"/>
        <v>52708</v>
      </c>
      <c r="G338" s="22">
        <f>C338-(C$7+C$8*F338)</f>
        <v>-1.4753725838090759E-2</v>
      </c>
      <c r="K338" s="22">
        <f>G338</f>
        <v>-1.4753725838090759E-2</v>
      </c>
      <c r="M338" s="5">
        <f ca="1">+C$11+C$12*F338</f>
        <v>-1.4183845198955825E-2</v>
      </c>
      <c r="N338" s="60">
        <f>+D$11+D$12*F338+D$13*F338^2</f>
        <v>-1.2051387473406325E-2</v>
      </c>
      <c r="O338" s="9">
        <f>C338-15018.5</f>
        <v>43035.05541000003</v>
      </c>
      <c r="Q338" s="1">
        <f>(N338-G338)^2</f>
        <v>7.3026326372453413E-6</v>
      </c>
      <c r="R338" s="27">
        <v>1</v>
      </c>
    </row>
    <row r="339" spans="1:18">
      <c r="A339" s="190" t="s">
        <v>1091</v>
      </c>
      <c r="B339" s="191" t="s">
        <v>126</v>
      </c>
      <c r="C339" s="190">
        <v>59112.417000000001</v>
      </c>
      <c r="D339" s="190">
        <v>2.0000000000000001E-4</v>
      </c>
      <c r="E339" s="29">
        <f t="shared" ref="E339:E342" si="86">(C339-C$7)/C$8</f>
        <v>56179.426942112535</v>
      </c>
      <c r="F339" s="1">
        <f t="shared" ref="F339:F342" si="87">ROUND(2*E339,0)/2</f>
        <v>56179.5</v>
      </c>
      <c r="G339" s="22">
        <f t="shared" ref="G339:G342" si="88">C339-(C$7+C$8*F339)</f>
        <v>-2.228395247948356E-2</v>
      </c>
      <c r="K339" s="22">
        <f t="shared" ref="K339:K342" si="89">G339</f>
        <v>-2.228395247948356E-2</v>
      </c>
      <c r="M339" s="5">
        <f t="shared" ref="M339:M342" ca="1" si="90">+C$11+C$12*F339</f>
        <v>-1.9581893454416244E-2</v>
      </c>
      <c r="N339" s="60">
        <f t="shared" ref="N339:N342" si="91">+D$11+D$12*F339+D$13*F339^2</f>
        <v>-1.7867525808483914E-2</v>
      </c>
      <c r="O339" s="9">
        <f t="shared" ref="O339:O342" si="92">C339-15018.5</f>
        <v>44093.917000000001</v>
      </c>
      <c r="Q339" s="1">
        <f t="shared" ref="Q339:Q342" si="93">(N339-G339)^2</f>
        <v>1.9504824540317014E-5</v>
      </c>
      <c r="R339" s="27">
        <v>1</v>
      </c>
    </row>
    <row r="340" spans="1:18">
      <c r="A340" s="190" t="s">
        <v>1091</v>
      </c>
      <c r="B340" s="191" t="s">
        <v>126</v>
      </c>
      <c r="C340" s="190">
        <v>59112.570299999999</v>
      </c>
      <c r="D340" s="190">
        <v>2E-3</v>
      </c>
      <c r="E340" s="29">
        <f t="shared" si="86"/>
        <v>56179.92953581352</v>
      </c>
      <c r="F340" s="1">
        <f t="shared" si="87"/>
        <v>56180</v>
      </c>
      <c r="G340" s="22">
        <f t="shared" si="88"/>
        <v>-2.1492827640031464E-2</v>
      </c>
      <c r="K340" s="22">
        <f t="shared" si="89"/>
        <v>-2.1492827640031464E-2</v>
      </c>
      <c r="M340" s="5">
        <f t="shared" ca="1" si="90"/>
        <v>-1.9582670935081009E-2</v>
      </c>
      <c r="N340" s="60">
        <f t="shared" si="91"/>
        <v>-1.7868409726102846E-2</v>
      </c>
      <c r="O340" s="9">
        <f t="shared" si="92"/>
        <v>44094.070299999999</v>
      </c>
      <c r="Q340" s="1">
        <f t="shared" si="93"/>
        <v>1.3136405214806677E-5</v>
      </c>
      <c r="R340" s="27">
        <v>1</v>
      </c>
    </row>
    <row r="341" spans="1:18">
      <c r="A341" s="190" t="s">
        <v>1091</v>
      </c>
      <c r="B341" s="191" t="s">
        <v>126</v>
      </c>
      <c r="C341" s="190">
        <v>59490.483099999998</v>
      </c>
      <c r="D341" s="190">
        <v>8.9999999999999998E-4</v>
      </c>
      <c r="E341" s="29">
        <f t="shared" si="86"/>
        <v>57418.915790242412</v>
      </c>
      <c r="F341" s="1">
        <f t="shared" si="87"/>
        <v>57419</v>
      </c>
      <c r="G341" s="22">
        <f t="shared" si="88"/>
        <v>-2.5685470813186839E-2</v>
      </c>
      <c r="K341" s="22">
        <f t="shared" si="89"/>
        <v>-2.5685470813186839E-2</v>
      </c>
      <c r="M341" s="5">
        <f t="shared" ca="1" si="90"/>
        <v>-2.150926802236762E-2</v>
      </c>
      <c r="N341" s="60">
        <f t="shared" si="91"/>
        <v>-2.0099645312035549E-2</v>
      </c>
      <c r="O341" s="9">
        <f t="shared" si="92"/>
        <v>44471.983099999998</v>
      </c>
      <c r="Q341" s="1">
        <f t="shared" si="93"/>
        <v>3.1201446529312056E-5</v>
      </c>
      <c r="R341" s="27">
        <v>1</v>
      </c>
    </row>
    <row r="342" spans="1:18">
      <c r="A342" s="190" t="s">
        <v>1091</v>
      </c>
      <c r="B342" s="191" t="s">
        <v>126</v>
      </c>
      <c r="C342" s="190">
        <v>59490.638899999998</v>
      </c>
      <c r="D342" s="190">
        <v>3.7000000000000002E-3</v>
      </c>
      <c r="E342" s="29">
        <f t="shared" si="86"/>
        <v>57419.426580187719</v>
      </c>
      <c r="F342" s="1">
        <f t="shared" si="87"/>
        <v>57419.5</v>
      </c>
      <c r="G342" s="22">
        <f t="shared" si="88"/>
        <v>-2.2394345971406437E-2</v>
      </c>
      <c r="K342" s="22">
        <f t="shared" si="89"/>
        <v>-2.2394345971406437E-2</v>
      </c>
      <c r="M342" s="5">
        <f t="shared" ca="1" si="90"/>
        <v>-2.1510045503032385E-2</v>
      </c>
      <c r="N342" s="60">
        <f t="shared" si="91"/>
        <v>-2.0100562230240621E-2</v>
      </c>
      <c r="O342" s="9">
        <f t="shared" si="92"/>
        <v>44472.138899999998</v>
      </c>
      <c r="Q342" s="1">
        <f t="shared" si="93"/>
        <v>5.2614438512366509E-6</v>
      </c>
      <c r="R342" s="27">
        <v>1</v>
      </c>
    </row>
    <row r="343" spans="1:18">
      <c r="A343" s="29"/>
      <c r="B343" s="29"/>
      <c r="C343" s="29"/>
      <c r="D343" s="29"/>
    </row>
    <row r="344" spans="1:18">
      <c r="A344" s="29"/>
      <c r="B344" s="29"/>
      <c r="C344" s="29"/>
      <c r="D344" s="29"/>
    </row>
    <row r="345" spans="1:18">
      <c r="A345" s="29"/>
      <c r="B345" s="29"/>
      <c r="C345" s="29"/>
      <c r="D345" s="29"/>
    </row>
    <row r="346" spans="1:18">
      <c r="A346" s="29"/>
      <c r="B346" s="29"/>
      <c r="C346" s="29"/>
      <c r="D346" s="29"/>
    </row>
    <row r="347" spans="1:18">
      <c r="A347" s="29"/>
      <c r="B347" s="29"/>
      <c r="C347" s="29"/>
      <c r="D347" s="29"/>
    </row>
    <row r="348" spans="1:18">
      <c r="A348" s="29"/>
      <c r="B348" s="29"/>
      <c r="C348" s="29"/>
      <c r="D348" s="29"/>
    </row>
    <row r="349" spans="1:18">
      <c r="A349" s="29"/>
      <c r="B349" s="29"/>
      <c r="C349" s="29"/>
      <c r="D349" s="29"/>
    </row>
    <row r="350" spans="1:18">
      <c r="A350" s="29"/>
      <c r="B350" s="29"/>
      <c r="C350" s="29"/>
      <c r="D350" s="29"/>
    </row>
    <row r="351" spans="1:18">
      <c r="A351" s="29"/>
      <c r="B351" s="29"/>
      <c r="C351" s="29"/>
      <c r="D351" s="29"/>
    </row>
    <row r="352" spans="1:18">
      <c r="A352" s="29"/>
      <c r="B352" s="29"/>
      <c r="C352" s="29"/>
      <c r="D352" s="29"/>
    </row>
    <row r="353" spans="1:4">
      <c r="A353" s="29"/>
      <c r="B353" s="29"/>
      <c r="C353" s="29"/>
      <c r="D353" s="29"/>
    </row>
    <row r="354" spans="1:4">
      <c r="A354" s="29"/>
      <c r="B354" s="29"/>
      <c r="C354" s="29"/>
      <c r="D354" s="29"/>
    </row>
    <row r="355" spans="1:4">
      <c r="A355" s="29"/>
      <c r="B355" s="29"/>
      <c r="C355" s="29"/>
      <c r="D355" s="29"/>
    </row>
    <row r="356" spans="1:4">
      <c r="A356" s="29"/>
      <c r="B356" s="29"/>
      <c r="C356" s="29"/>
      <c r="D356" s="29"/>
    </row>
    <row r="357" spans="1:4">
      <c r="A357" s="29"/>
      <c r="B357" s="29"/>
      <c r="C357" s="29"/>
      <c r="D357" s="29"/>
    </row>
    <row r="358" spans="1:4">
      <c r="A358" s="29"/>
      <c r="B358" s="29"/>
      <c r="C358" s="29"/>
      <c r="D358" s="29"/>
    </row>
    <row r="359" spans="1:4">
      <c r="A359" s="29"/>
      <c r="B359" s="29"/>
      <c r="C359" s="29"/>
      <c r="D359" s="29"/>
    </row>
    <row r="360" spans="1:4">
      <c r="A360" s="29"/>
      <c r="B360" s="29"/>
      <c r="C360" s="29"/>
      <c r="D360" s="29"/>
    </row>
    <row r="361" spans="1:4">
      <c r="A361" s="29"/>
      <c r="B361" s="29"/>
      <c r="C361" s="29"/>
      <c r="D361" s="29"/>
    </row>
    <row r="362" spans="1:4">
      <c r="A362" s="29"/>
      <c r="B362" s="29"/>
      <c r="C362" s="29"/>
      <c r="D362" s="29"/>
    </row>
    <row r="363" spans="1:4">
      <c r="A363" s="29"/>
      <c r="B363" s="29"/>
      <c r="C363" s="29"/>
      <c r="D363" s="29"/>
    </row>
    <row r="364" spans="1:4">
      <c r="A364" s="29"/>
      <c r="B364" s="29"/>
      <c r="C364" s="29"/>
      <c r="D364" s="29"/>
    </row>
    <row r="365" spans="1:4">
      <c r="A365" s="29"/>
      <c r="B365" s="29"/>
      <c r="C365" s="29"/>
      <c r="D365" s="29"/>
    </row>
    <row r="366" spans="1:4">
      <c r="A366" s="29"/>
      <c r="B366" s="29"/>
      <c r="C366" s="29"/>
      <c r="D366" s="29"/>
    </row>
    <row r="367" spans="1:4">
      <c r="A367" s="29"/>
      <c r="B367" s="29"/>
      <c r="C367" s="29"/>
      <c r="D367" s="29"/>
    </row>
    <row r="368" spans="1:4">
      <c r="A368" s="29"/>
      <c r="B368" s="29"/>
      <c r="C368" s="29"/>
      <c r="D368" s="29"/>
    </row>
    <row r="369" spans="1:4">
      <c r="A369" s="29"/>
      <c r="B369" s="29"/>
      <c r="C369" s="29"/>
      <c r="D369" s="29"/>
    </row>
    <row r="370" spans="1:4">
      <c r="A370" s="29"/>
      <c r="B370" s="29"/>
      <c r="C370" s="29"/>
      <c r="D370" s="29"/>
    </row>
    <row r="371" spans="1:4">
      <c r="A371" s="29"/>
      <c r="B371" s="29"/>
      <c r="C371" s="29"/>
      <c r="D371" s="29"/>
    </row>
    <row r="372" spans="1:4">
      <c r="A372" s="29"/>
      <c r="B372" s="29"/>
      <c r="C372" s="29"/>
      <c r="D372" s="29"/>
    </row>
    <row r="373" spans="1:4">
      <c r="A373" s="29"/>
      <c r="B373" s="29"/>
      <c r="C373" s="29"/>
      <c r="D373" s="29"/>
    </row>
    <row r="374" spans="1:4">
      <c r="A374" s="29"/>
      <c r="B374" s="29"/>
      <c r="C374" s="29"/>
      <c r="D374" s="29"/>
    </row>
    <row r="375" spans="1:4">
      <c r="A375" s="29"/>
      <c r="B375" s="29"/>
      <c r="C375" s="29"/>
      <c r="D375" s="29"/>
    </row>
    <row r="376" spans="1:4">
      <c r="A376" s="29"/>
      <c r="B376" s="29"/>
      <c r="C376" s="29"/>
      <c r="D376" s="29"/>
    </row>
    <row r="377" spans="1:4">
      <c r="A377" s="29"/>
      <c r="B377" s="29"/>
      <c r="C377" s="29"/>
      <c r="D377" s="29"/>
    </row>
    <row r="378" spans="1:4">
      <c r="A378" s="29"/>
      <c r="B378" s="29"/>
      <c r="C378" s="29"/>
      <c r="D378" s="29"/>
    </row>
    <row r="379" spans="1:4">
      <c r="A379" s="29"/>
      <c r="B379" s="29"/>
      <c r="C379" s="29"/>
      <c r="D379" s="29"/>
    </row>
    <row r="380" spans="1:4">
      <c r="A380" s="29"/>
      <c r="B380" s="29"/>
      <c r="C380" s="29"/>
      <c r="D380" s="29"/>
    </row>
    <row r="381" spans="1:4">
      <c r="A381" s="29"/>
      <c r="B381" s="29"/>
      <c r="C381" s="29"/>
      <c r="D381" s="29"/>
    </row>
    <row r="382" spans="1:4">
      <c r="A382" s="29"/>
      <c r="B382" s="29"/>
      <c r="C382" s="29"/>
      <c r="D382" s="29"/>
    </row>
    <row r="383" spans="1:4">
      <c r="A383" s="29"/>
      <c r="B383" s="29"/>
      <c r="C383" s="29"/>
      <c r="D383" s="29"/>
    </row>
    <row r="384" spans="1:4">
      <c r="A384" s="29"/>
      <c r="B384" s="29"/>
      <c r="C384" s="29"/>
      <c r="D384" s="29"/>
    </row>
    <row r="385" spans="1:4">
      <c r="A385" s="29"/>
      <c r="B385" s="29"/>
      <c r="C385" s="29"/>
      <c r="D385" s="29"/>
    </row>
    <row r="386" spans="1:4">
      <c r="A386" s="29"/>
      <c r="B386" s="29"/>
      <c r="C386" s="29"/>
      <c r="D386" s="29"/>
    </row>
    <row r="387" spans="1:4">
      <c r="A387" s="29"/>
      <c r="B387" s="29"/>
      <c r="C387" s="29"/>
      <c r="D387" s="29"/>
    </row>
    <row r="388" spans="1:4">
      <c r="A388" s="29"/>
      <c r="B388" s="29"/>
      <c r="C388" s="29"/>
      <c r="D388" s="29"/>
    </row>
    <row r="389" spans="1:4">
      <c r="A389" s="29"/>
      <c r="B389" s="29"/>
      <c r="C389" s="29"/>
      <c r="D389" s="29"/>
    </row>
    <row r="390" spans="1:4">
      <c r="A390" s="29"/>
      <c r="B390" s="29"/>
      <c r="C390" s="29"/>
      <c r="D390" s="29"/>
    </row>
    <row r="391" spans="1:4">
      <c r="A391" s="29"/>
      <c r="B391" s="29"/>
      <c r="C391" s="29"/>
      <c r="D391" s="29"/>
    </row>
    <row r="392" spans="1:4">
      <c r="A392" s="29"/>
      <c r="B392" s="29"/>
      <c r="C392" s="29"/>
      <c r="D392" s="29"/>
    </row>
    <row r="393" spans="1:4">
      <c r="A393" s="29"/>
      <c r="B393" s="29"/>
      <c r="C393" s="29"/>
      <c r="D393" s="29"/>
    </row>
    <row r="394" spans="1:4">
      <c r="A394" s="29"/>
      <c r="B394" s="29"/>
      <c r="C394" s="29"/>
      <c r="D394" s="29"/>
    </row>
    <row r="395" spans="1:4">
      <c r="A395" s="29"/>
      <c r="B395" s="29"/>
      <c r="C395" s="29"/>
      <c r="D395" s="29"/>
    </row>
    <row r="396" spans="1:4">
      <c r="A396" s="29"/>
      <c r="B396" s="29"/>
      <c r="C396" s="29"/>
      <c r="D396" s="29"/>
    </row>
    <row r="397" spans="1:4">
      <c r="A397" s="29"/>
      <c r="B397" s="29"/>
      <c r="C397" s="29"/>
      <c r="D397" s="29"/>
    </row>
    <row r="398" spans="1:4">
      <c r="A398" s="29"/>
      <c r="B398" s="29"/>
      <c r="C398" s="29"/>
      <c r="D398" s="29"/>
    </row>
    <row r="399" spans="1:4">
      <c r="A399" s="29"/>
      <c r="B399" s="29"/>
      <c r="C399" s="29"/>
      <c r="D399" s="29"/>
    </row>
    <row r="400" spans="1:4">
      <c r="A400" s="29"/>
      <c r="B400" s="29"/>
      <c r="C400" s="29"/>
      <c r="D400" s="29"/>
    </row>
    <row r="401" spans="1:4">
      <c r="A401" s="29"/>
      <c r="B401" s="29"/>
      <c r="C401" s="29"/>
      <c r="D401" s="29"/>
    </row>
    <row r="402" spans="1:4">
      <c r="A402" s="29"/>
      <c r="B402" s="29"/>
      <c r="C402" s="29"/>
      <c r="D402" s="29"/>
    </row>
    <row r="403" spans="1:4">
      <c r="A403" s="29"/>
      <c r="B403" s="29"/>
      <c r="C403" s="29"/>
      <c r="D403" s="29"/>
    </row>
    <row r="404" spans="1:4">
      <c r="A404" s="29"/>
      <c r="B404" s="29"/>
      <c r="C404" s="29"/>
      <c r="D404" s="29"/>
    </row>
    <row r="405" spans="1:4">
      <c r="A405" s="29"/>
      <c r="B405" s="29"/>
      <c r="C405" s="29"/>
      <c r="D405" s="29"/>
    </row>
    <row r="406" spans="1:4">
      <c r="A406" s="29"/>
      <c r="B406" s="29"/>
      <c r="C406" s="29"/>
      <c r="D406" s="29"/>
    </row>
    <row r="407" spans="1:4">
      <c r="A407" s="29"/>
      <c r="B407" s="29"/>
      <c r="C407" s="29"/>
      <c r="D407" s="29"/>
    </row>
    <row r="408" spans="1:4">
      <c r="A408" s="29"/>
      <c r="B408" s="29"/>
      <c r="C408" s="29"/>
      <c r="D408" s="29"/>
    </row>
    <row r="409" spans="1:4">
      <c r="A409" s="29"/>
      <c r="B409" s="29"/>
      <c r="C409" s="29"/>
      <c r="D409" s="29"/>
    </row>
    <row r="410" spans="1:4">
      <c r="A410" s="29"/>
      <c r="B410" s="29"/>
      <c r="C410" s="29"/>
      <c r="D410" s="29"/>
    </row>
    <row r="411" spans="1:4">
      <c r="A411" s="29"/>
      <c r="B411" s="29"/>
      <c r="C411" s="29"/>
      <c r="D411" s="29"/>
    </row>
    <row r="412" spans="1:4">
      <c r="A412" s="29"/>
      <c r="B412" s="29"/>
      <c r="C412" s="29"/>
      <c r="D412" s="29"/>
    </row>
    <row r="413" spans="1:4">
      <c r="A413" s="29"/>
      <c r="B413" s="29"/>
      <c r="C413" s="29"/>
      <c r="D413" s="29"/>
    </row>
    <row r="414" spans="1:4">
      <c r="A414" s="29"/>
      <c r="B414" s="29"/>
      <c r="C414" s="29"/>
      <c r="D414" s="29"/>
    </row>
    <row r="415" spans="1:4">
      <c r="A415" s="29"/>
      <c r="B415" s="29"/>
      <c r="C415" s="29"/>
      <c r="D415" s="29"/>
    </row>
    <row r="416" spans="1:4">
      <c r="A416" s="29"/>
      <c r="B416" s="29"/>
      <c r="C416" s="29"/>
      <c r="D416" s="29"/>
    </row>
    <row r="417" spans="1:4">
      <c r="A417" s="29"/>
      <c r="B417" s="29"/>
      <c r="C417" s="29"/>
      <c r="D417" s="29"/>
    </row>
    <row r="418" spans="1:4">
      <c r="A418" s="29"/>
      <c r="B418" s="29"/>
      <c r="C418" s="29"/>
      <c r="D418" s="29"/>
    </row>
    <row r="419" spans="1:4">
      <c r="A419" s="29"/>
      <c r="B419" s="29"/>
      <c r="C419" s="29"/>
      <c r="D419" s="29"/>
    </row>
    <row r="420" spans="1:4">
      <c r="A420" s="29"/>
      <c r="B420" s="29"/>
      <c r="C420" s="29"/>
      <c r="D420" s="29"/>
    </row>
    <row r="421" spans="1:4">
      <c r="A421" s="29"/>
      <c r="B421" s="29"/>
      <c r="C421" s="29"/>
      <c r="D421" s="29"/>
    </row>
    <row r="422" spans="1:4">
      <c r="A422" s="29"/>
      <c r="B422" s="29"/>
      <c r="C422" s="29"/>
      <c r="D422" s="29"/>
    </row>
    <row r="423" spans="1:4">
      <c r="A423" s="29"/>
      <c r="B423" s="29"/>
      <c r="C423" s="29"/>
      <c r="D423" s="29"/>
    </row>
    <row r="424" spans="1:4">
      <c r="A424" s="29"/>
      <c r="B424" s="29"/>
      <c r="C424" s="29"/>
      <c r="D424" s="29"/>
    </row>
    <row r="425" spans="1:4">
      <c r="A425" s="29"/>
      <c r="B425" s="29"/>
      <c r="C425" s="29"/>
      <c r="D425" s="29"/>
    </row>
    <row r="426" spans="1:4">
      <c r="A426" s="29"/>
      <c r="B426" s="29"/>
      <c r="C426" s="29"/>
      <c r="D426" s="29"/>
    </row>
    <row r="427" spans="1:4">
      <c r="A427" s="29"/>
      <c r="B427" s="29"/>
      <c r="C427" s="29"/>
      <c r="D427" s="29"/>
    </row>
    <row r="428" spans="1:4">
      <c r="A428" s="29"/>
      <c r="B428" s="29"/>
      <c r="C428" s="29"/>
      <c r="D428" s="29"/>
    </row>
    <row r="429" spans="1:4">
      <c r="A429" s="29"/>
      <c r="B429" s="29"/>
      <c r="C429" s="29"/>
      <c r="D429" s="29"/>
    </row>
    <row r="430" spans="1:4">
      <c r="A430" s="29"/>
      <c r="B430" s="29"/>
      <c r="C430" s="29"/>
      <c r="D430" s="29"/>
    </row>
    <row r="431" spans="1:4">
      <c r="A431" s="29"/>
      <c r="B431" s="29"/>
      <c r="C431" s="29"/>
      <c r="D431" s="29"/>
    </row>
    <row r="432" spans="1:4">
      <c r="A432" s="29"/>
      <c r="B432" s="29"/>
      <c r="C432" s="29"/>
      <c r="D432" s="29"/>
    </row>
    <row r="433" spans="1:4">
      <c r="A433" s="29"/>
      <c r="B433" s="29"/>
      <c r="C433" s="29"/>
      <c r="D433" s="29"/>
    </row>
    <row r="434" spans="1:4">
      <c r="A434" s="29"/>
      <c r="B434" s="29"/>
      <c r="C434" s="29"/>
      <c r="D434" s="29"/>
    </row>
    <row r="435" spans="1:4">
      <c r="A435" s="29"/>
      <c r="B435" s="29"/>
      <c r="C435" s="29"/>
      <c r="D435" s="29"/>
    </row>
    <row r="436" spans="1:4">
      <c r="A436" s="29"/>
      <c r="B436" s="29"/>
      <c r="C436" s="29"/>
      <c r="D436" s="29"/>
    </row>
    <row r="437" spans="1:4">
      <c r="A437" s="29"/>
      <c r="B437" s="29"/>
      <c r="C437" s="29"/>
      <c r="D437" s="29"/>
    </row>
    <row r="438" spans="1:4">
      <c r="A438" s="29"/>
      <c r="B438" s="29"/>
      <c r="C438" s="29"/>
      <c r="D438" s="29"/>
    </row>
    <row r="439" spans="1:4">
      <c r="A439" s="29"/>
      <c r="B439" s="29"/>
      <c r="C439" s="29"/>
      <c r="D439" s="29"/>
    </row>
    <row r="440" spans="1:4">
      <c r="A440" s="29"/>
      <c r="B440" s="29"/>
      <c r="C440" s="29"/>
      <c r="D440" s="29"/>
    </row>
    <row r="441" spans="1:4">
      <c r="A441" s="29"/>
      <c r="B441" s="29"/>
      <c r="C441" s="29"/>
      <c r="D441" s="29"/>
    </row>
    <row r="442" spans="1:4">
      <c r="A442" s="29"/>
      <c r="B442" s="29"/>
      <c r="C442" s="29"/>
      <c r="D442" s="29"/>
    </row>
    <row r="443" spans="1:4">
      <c r="A443" s="29"/>
      <c r="B443" s="29"/>
      <c r="C443" s="29"/>
      <c r="D443" s="29"/>
    </row>
    <row r="444" spans="1:4">
      <c r="A444" s="29"/>
      <c r="B444" s="29"/>
      <c r="C444" s="29"/>
      <c r="D444" s="29"/>
    </row>
    <row r="445" spans="1:4">
      <c r="A445" s="29"/>
      <c r="B445" s="29"/>
      <c r="C445" s="29"/>
      <c r="D445" s="29"/>
    </row>
    <row r="446" spans="1:4">
      <c r="A446" s="29"/>
      <c r="B446" s="29"/>
      <c r="C446" s="29"/>
      <c r="D446" s="29"/>
    </row>
    <row r="447" spans="1:4">
      <c r="A447" s="29"/>
      <c r="B447" s="29"/>
      <c r="C447" s="29"/>
      <c r="D447" s="29"/>
    </row>
    <row r="448" spans="1:4">
      <c r="A448" s="29"/>
      <c r="B448" s="29"/>
      <c r="C448" s="29"/>
      <c r="D448" s="29"/>
    </row>
    <row r="449" spans="1:4">
      <c r="A449" s="29"/>
      <c r="B449" s="29"/>
      <c r="C449" s="29"/>
      <c r="D449" s="29"/>
    </row>
    <row r="450" spans="1:4">
      <c r="A450" s="29"/>
      <c r="B450" s="29"/>
      <c r="C450" s="29"/>
      <c r="D450" s="29"/>
    </row>
    <row r="451" spans="1:4">
      <c r="A451" s="29"/>
      <c r="B451" s="29"/>
      <c r="C451" s="29"/>
      <c r="D451" s="29"/>
    </row>
    <row r="452" spans="1:4">
      <c r="A452" s="29"/>
      <c r="B452" s="29"/>
      <c r="C452" s="29"/>
      <c r="D452" s="29"/>
    </row>
    <row r="453" spans="1:4">
      <c r="A453" s="29"/>
      <c r="B453" s="29"/>
      <c r="C453" s="29"/>
      <c r="D453" s="29"/>
    </row>
    <row r="454" spans="1:4">
      <c r="A454" s="29"/>
      <c r="B454" s="29"/>
      <c r="C454" s="29"/>
      <c r="D454" s="29"/>
    </row>
    <row r="455" spans="1:4">
      <c r="A455" s="29"/>
      <c r="B455" s="29"/>
      <c r="C455" s="29"/>
      <c r="D455" s="29"/>
    </row>
    <row r="456" spans="1:4">
      <c r="A456" s="29"/>
      <c r="B456" s="29"/>
      <c r="C456" s="29"/>
      <c r="D456" s="29"/>
    </row>
    <row r="457" spans="1:4">
      <c r="A457" s="29"/>
      <c r="B457" s="29"/>
      <c r="C457" s="29"/>
      <c r="D457" s="29"/>
    </row>
    <row r="458" spans="1:4">
      <c r="A458" s="29"/>
      <c r="B458" s="29"/>
      <c r="C458" s="29"/>
      <c r="D458" s="29"/>
    </row>
    <row r="459" spans="1:4">
      <c r="A459" s="29"/>
      <c r="B459" s="29"/>
      <c r="C459" s="29"/>
      <c r="D459" s="29"/>
    </row>
    <row r="460" spans="1:4">
      <c r="A460" s="29"/>
      <c r="B460" s="29"/>
      <c r="C460" s="29"/>
      <c r="D460" s="29"/>
    </row>
    <row r="461" spans="1:4">
      <c r="A461" s="29"/>
      <c r="B461" s="29"/>
      <c r="C461" s="29"/>
      <c r="D461" s="29"/>
    </row>
    <row r="462" spans="1:4">
      <c r="A462" s="29"/>
      <c r="B462" s="29"/>
      <c r="C462" s="29"/>
      <c r="D462" s="29"/>
    </row>
    <row r="463" spans="1:4">
      <c r="A463" s="29"/>
      <c r="B463" s="29"/>
      <c r="C463" s="29"/>
      <c r="D463" s="29"/>
    </row>
    <row r="464" spans="1:4">
      <c r="A464" s="29"/>
      <c r="B464" s="29"/>
      <c r="C464" s="29"/>
      <c r="D464" s="29"/>
    </row>
    <row r="465" spans="1:4">
      <c r="A465" s="29"/>
      <c r="B465" s="29"/>
      <c r="C465" s="29"/>
      <c r="D465" s="29"/>
    </row>
    <row r="466" spans="1:4">
      <c r="A466" s="29"/>
      <c r="B466" s="29"/>
      <c r="C466" s="29"/>
      <c r="D466" s="29"/>
    </row>
    <row r="467" spans="1:4">
      <c r="A467" s="29"/>
      <c r="B467" s="29"/>
      <c r="C467" s="29"/>
      <c r="D467" s="29"/>
    </row>
    <row r="468" spans="1:4">
      <c r="A468" s="29"/>
      <c r="B468" s="29"/>
      <c r="C468" s="29"/>
      <c r="D468" s="29"/>
    </row>
    <row r="469" spans="1:4">
      <c r="A469" s="29"/>
      <c r="B469" s="29"/>
      <c r="C469" s="29"/>
      <c r="D469" s="29"/>
    </row>
    <row r="470" spans="1:4">
      <c r="A470" s="29"/>
      <c r="B470" s="29"/>
      <c r="C470" s="29"/>
      <c r="D470" s="29"/>
    </row>
    <row r="471" spans="1:4">
      <c r="A471" s="29"/>
      <c r="B471" s="29"/>
      <c r="C471" s="29"/>
      <c r="D471" s="29"/>
    </row>
    <row r="472" spans="1:4">
      <c r="A472" s="29"/>
      <c r="B472" s="29"/>
      <c r="C472" s="29"/>
      <c r="D472" s="29"/>
    </row>
    <row r="473" spans="1:4">
      <c r="A473" s="29"/>
      <c r="B473" s="29"/>
      <c r="C473" s="29"/>
      <c r="D473" s="29"/>
    </row>
    <row r="474" spans="1:4">
      <c r="A474" s="29"/>
      <c r="B474" s="29"/>
      <c r="C474" s="29"/>
      <c r="D474" s="29"/>
    </row>
    <row r="475" spans="1:4">
      <c r="A475" s="29"/>
      <c r="B475" s="29"/>
      <c r="C475" s="29"/>
      <c r="D475" s="29"/>
    </row>
    <row r="476" spans="1:4">
      <c r="A476" s="29"/>
      <c r="B476" s="29"/>
      <c r="C476" s="29"/>
      <c r="D476" s="29"/>
    </row>
    <row r="477" spans="1:4">
      <c r="A477" s="29"/>
      <c r="B477" s="29"/>
      <c r="C477" s="29"/>
      <c r="D477" s="29"/>
    </row>
    <row r="478" spans="1:4">
      <c r="A478" s="29"/>
      <c r="B478" s="29"/>
      <c r="C478" s="29"/>
      <c r="D478" s="29"/>
    </row>
    <row r="479" spans="1:4">
      <c r="A479" s="29"/>
      <c r="B479" s="29"/>
      <c r="C479" s="29"/>
      <c r="D479" s="29"/>
    </row>
    <row r="480" spans="1:4">
      <c r="A480" s="29"/>
      <c r="B480" s="29"/>
      <c r="C480" s="29"/>
      <c r="D480" s="29"/>
    </row>
    <row r="481" spans="1:4">
      <c r="A481" s="29"/>
      <c r="B481" s="29"/>
      <c r="C481" s="29"/>
      <c r="D481" s="29"/>
    </row>
    <row r="482" spans="1:4">
      <c r="A482" s="29"/>
      <c r="B482" s="29"/>
      <c r="C482" s="29"/>
      <c r="D482" s="29"/>
    </row>
    <row r="483" spans="1:4">
      <c r="A483" s="29"/>
      <c r="B483" s="29"/>
      <c r="C483" s="29"/>
      <c r="D483" s="29"/>
    </row>
    <row r="484" spans="1:4">
      <c r="A484" s="29"/>
      <c r="B484" s="29"/>
      <c r="C484" s="29"/>
      <c r="D484" s="29"/>
    </row>
    <row r="485" spans="1:4">
      <c r="A485" s="29"/>
      <c r="B485" s="29"/>
      <c r="C485" s="29"/>
      <c r="D485" s="29"/>
    </row>
    <row r="486" spans="1:4">
      <c r="A486" s="29"/>
      <c r="B486" s="29"/>
      <c r="C486" s="29"/>
      <c r="D486" s="29"/>
    </row>
    <row r="487" spans="1:4">
      <c r="A487" s="29"/>
      <c r="B487" s="29"/>
      <c r="C487" s="29"/>
      <c r="D487" s="29"/>
    </row>
    <row r="488" spans="1:4">
      <c r="A488" s="29"/>
      <c r="B488" s="29"/>
      <c r="C488" s="29"/>
      <c r="D488" s="29"/>
    </row>
    <row r="489" spans="1:4">
      <c r="A489" s="29"/>
      <c r="B489" s="29"/>
      <c r="C489" s="29"/>
      <c r="D489" s="29"/>
    </row>
    <row r="490" spans="1:4">
      <c r="A490" s="29"/>
      <c r="B490" s="29"/>
      <c r="C490" s="29"/>
      <c r="D490" s="29"/>
    </row>
    <row r="491" spans="1:4">
      <c r="A491" s="29"/>
      <c r="B491" s="29"/>
      <c r="C491" s="29"/>
      <c r="D491" s="29"/>
    </row>
    <row r="492" spans="1:4">
      <c r="A492" s="29"/>
      <c r="B492" s="29"/>
      <c r="C492" s="29"/>
      <c r="D492" s="29"/>
    </row>
    <row r="493" spans="1:4">
      <c r="A493" s="29"/>
      <c r="B493" s="29"/>
      <c r="C493" s="29"/>
      <c r="D493" s="29"/>
    </row>
    <row r="494" spans="1:4">
      <c r="A494" s="29"/>
      <c r="B494" s="29"/>
      <c r="C494" s="29"/>
      <c r="D494" s="29"/>
    </row>
    <row r="495" spans="1:4">
      <c r="A495" s="29"/>
      <c r="B495" s="29"/>
      <c r="C495" s="29"/>
      <c r="D495" s="29"/>
    </row>
    <row r="496" spans="1:4">
      <c r="A496" s="29"/>
      <c r="B496" s="29"/>
      <c r="C496" s="29"/>
      <c r="D496" s="29"/>
    </row>
    <row r="497" spans="1:4">
      <c r="A497" s="29"/>
      <c r="B497" s="29"/>
      <c r="C497" s="29"/>
      <c r="D497" s="29"/>
    </row>
    <row r="498" spans="1:4">
      <c r="A498" s="29"/>
      <c r="B498" s="29"/>
      <c r="C498" s="29"/>
      <c r="D498" s="29"/>
    </row>
    <row r="499" spans="1:4">
      <c r="A499" s="29"/>
      <c r="B499" s="29"/>
      <c r="C499" s="29"/>
      <c r="D499" s="29"/>
    </row>
    <row r="500" spans="1:4">
      <c r="A500" s="29"/>
      <c r="B500" s="29"/>
      <c r="C500" s="29"/>
      <c r="D500" s="29"/>
    </row>
    <row r="501" spans="1:4">
      <c r="A501" s="29"/>
      <c r="B501" s="29"/>
      <c r="C501" s="29"/>
      <c r="D501" s="29"/>
    </row>
    <row r="502" spans="1:4">
      <c r="A502" s="29"/>
      <c r="B502" s="29"/>
      <c r="C502" s="29"/>
      <c r="D502" s="29"/>
    </row>
    <row r="503" spans="1:4">
      <c r="A503" s="29"/>
      <c r="B503" s="29"/>
      <c r="C503" s="29"/>
      <c r="D503" s="29"/>
    </row>
    <row r="504" spans="1:4">
      <c r="A504" s="29"/>
      <c r="B504" s="29"/>
      <c r="C504" s="29"/>
      <c r="D504" s="29"/>
    </row>
    <row r="505" spans="1:4">
      <c r="A505" s="29"/>
      <c r="B505" s="29"/>
      <c r="C505" s="29"/>
      <c r="D505" s="29"/>
    </row>
    <row r="506" spans="1:4">
      <c r="A506" s="29"/>
      <c r="B506" s="29"/>
      <c r="C506" s="29"/>
      <c r="D506" s="29"/>
    </row>
    <row r="507" spans="1:4">
      <c r="A507" s="29"/>
      <c r="B507" s="29"/>
      <c r="C507" s="29"/>
      <c r="D507" s="29"/>
    </row>
    <row r="508" spans="1:4">
      <c r="A508" s="29"/>
      <c r="B508" s="29"/>
      <c r="C508" s="29"/>
      <c r="D508" s="29"/>
    </row>
    <row r="509" spans="1:4">
      <c r="A509" s="29"/>
      <c r="B509" s="29"/>
      <c r="C509" s="29"/>
      <c r="D509" s="29"/>
    </row>
    <row r="510" spans="1:4">
      <c r="A510" s="29"/>
      <c r="B510" s="29"/>
      <c r="C510" s="29"/>
      <c r="D510" s="29"/>
    </row>
    <row r="511" spans="1:4">
      <c r="A511" s="29"/>
      <c r="B511" s="29"/>
      <c r="C511" s="29"/>
      <c r="D511" s="29"/>
    </row>
    <row r="512" spans="1:4">
      <c r="A512" s="29"/>
      <c r="B512" s="29"/>
      <c r="C512" s="29"/>
      <c r="D512" s="29"/>
    </row>
    <row r="513" spans="1:4">
      <c r="A513" s="29"/>
      <c r="B513" s="29"/>
      <c r="C513" s="29"/>
      <c r="D513" s="29"/>
    </row>
    <row r="514" spans="1:4">
      <c r="A514" s="29"/>
      <c r="B514" s="29"/>
      <c r="C514" s="29"/>
      <c r="D514" s="29"/>
    </row>
    <row r="515" spans="1:4">
      <c r="A515" s="29"/>
      <c r="B515" s="29"/>
      <c r="C515" s="29"/>
      <c r="D515" s="29"/>
    </row>
    <row r="516" spans="1:4">
      <c r="A516" s="29"/>
      <c r="B516" s="29"/>
      <c r="C516" s="29"/>
      <c r="D516" s="29"/>
    </row>
    <row r="517" spans="1:4">
      <c r="A517" s="29"/>
      <c r="B517" s="29"/>
      <c r="C517" s="29"/>
      <c r="D517" s="29"/>
    </row>
    <row r="518" spans="1:4">
      <c r="A518" s="29"/>
      <c r="B518" s="29"/>
      <c r="C518" s="29"/>
      <c r="D518" s="29"/>
    </row>
    <row r="519" spans="1:4">
      <c r="A519" s="29"/>
      <c r="B519" s="29"/>
      <c r="C519" s="29"/>
      <c r="D519" s="29"/>
    </row>
    <row r="520" spans="1:4">
      <c r="A520" s="29"/>
      <c r="B520" s="29"/>
      <c r="C520" s="29"/>
      <c r="D520" s="29"/>
    </row>
    <row r="521" spans="1:4">
      <c r="A521" s="29"/>
      <c r="B521" s="29"/>
      <c r="C521" s="29"/>
      <c r="D521" s="29"/>
    </row>
    <row r="522" spans="1:4">
      <c r="A522" s="29"/>
      <c r="B522" s="29"/>
      <c r="C522" s="29"/>
      <c r="D522" s="29"/>
    </row>
    <row r="523" spans="1:4">
      <c r="A523" s="29"/>
      <c r="B523" s="29"/>
      <c r="C523" s="29"/>
      <c r="D523" s="29"/>
    </row>
    <row r="524" spans="1:4">
      <c r="A524" s="29"/>
      <c r="B524" s="29"/>
      <c r="C524" s="29"/>
      <c r="D524" s="29"/>
    </row>
    <row r="525" spans="1:4">
      <c r="A525" s="29"/>
      <c r="B525" s="29"/>
      <c r="C525" s="29"/>
      <c r="D525" s="29"/>
    </row>
    <row r="526" spans="1:4">
      <c r="A526" s="29"/>
      <c r="B526" s="29"/>
      <c r="C526" s="29"/>
      <c r="D526" s="29"/>
    </row>
    <row r="527" spans="1:4">
      <c r="A527" s="29"/>
      <c r="B527" s="29"/>
      <c r="C527" s="29"/>
      <c r="D527" s="29"/>
    </row>
    <row r="528" spans="1:4">
      <c r="A528" s="29"/>
      <c r="B528" s="29"/>
      <c r="C528" s="29"/>
      <c r="D528" s="29"/>
    </row>
    <row r="529" spans="1:4">
      <c r="A529" s="29"/>
      <c r="B529" s="29"/>
      <c r="C529" s="29"/>
      <c r="D529" s="29"/>
    </row>
    <row r="530" spans="1:4">
      <c r="A530" s="29"/>
      <c r="B530" s="29"/>
      <c r="C530" s="29"/>
      <c r="D530" s="29"/>
    </row>
    <row r="531" spans="1:4">
      <c r="A531" s="29"/>
      <c r="B531" s="29"/>
      <c r="C531" s="29"/>
      <c r="D531" s="29"/>
    </row>
    <row r="532" spans="1:4">
      <c r="A532" s="29"/>
      <c r="B532" s="29"/>
      <c r="C532" s="29"/>
      <c r="D532" s="29"/>
    </row>
    <row r="533" spans="1:4">
      <c r="A533" s="29"/>
      <c r="B533" s="29"/>
      <c r="C533" s="29"/>
      <c r="D533" s="29"/>
    </row>
    <row r="534" spans="1:4">
      <c r="A534" s="29"/>
      <c r="B534" s="29"/>
      <c r="C534" s="29"/>
      <c r="D534" s="29"/>
    </row>
    <row r="535" spans="1:4">
      <c r="A535" s="29"/>
      <c r="B535" s="29"/>
      <c r="C535" s="29"/>
      <c r="D535" s="29"/>
    </row>
    <row r="536" spans="1:4">
      <c r="A536" s="29"/>
      <c r="B536" s="29"/>
      <c r="C536" s="29"/>
      <c r="D536" s="29"/>
    </row>
    <row r="537" spans="1:4">
      <c r="A537" s="29"/>
      <c r="B537" s="29"/>
      <c r="C537" s="29"/>
      <c r="D537" s="29"/>
    </row>
    <row r="538" spans="1:4">
      <c r="A538" s="29"/>
      <c r="B538" s="29"/>
      <c r="C538" s="29"/>
      <c r="D538" s="29"/>
    </row>
    <row r="539" spans="1:4">
      <c r="A539" s="29"/>
      <c r="B539" s="29"/>
      <c r="C539" s="29"/>
      <c r="D539" s="29"/>
    </row>
    <row r="540" spans="1:4">
      <c r="A540" s="29"/>
      <c r="B540" s="29"/>
      <c r="C540" s="29"/>
      <c r="D540" s="29"/>
    </row>
    <row r="541" spans="1:4">
      <c r="A541" s="29"/>
      <c r="B541" s="29"/>
      <c r="C541" s="29"/>
      <c r="D541" s="29"/>
    </row>
    <row r="542" spans="1:4">
      <c r="A542" s="29"/>
      <c r="B542" s="29"/>
      <c r="C542" s="29"/>
      <c r="D542" s="29"/>
    </row>
    <row r="543" spans="1:4">
      <c r="A543" s="29"/>
      <c r="B543" s="29"/>
      <c r="C543" s="29"/>
      <c r="D543" s="29"/>
    </row>
    <row r="544" spans="1:4">
      <c r="A544" s="29"/>
      <c r="B544" s="29"/>
      <c r="C544" s="29"/>
      <c r="D544" s="29"/>
    </row>
    <row r="545" spans="1:4">
      <c r="A545" s="29"/>
      <c r="B545" s="29"/>
      <c r="C545" s="29"/>
      <c r="D545" s="29"/>
    </row>
    <row r="546" spans="1:4">
      <c r="A546" s="29"/>
      <c r="B546" s="29"/>
      <c r="C546" s="29"/>
      <c r="D546" s="29"/>
    </row>
    <row r="547" spans="1:4">
      <c r="A547" s="29"/>
      <c r="B547" s="29"/>
      <c r="C547" s="29"/>
      <c r="D547" s="29"/>
    </row>
    <row r="548" spans="1:4">
      <c r="A548" s="29"/>
      <c r="B548" s="29"/>
      <c r="C548" s="29"/>
      <c r="D548" s="29"/>
    </row>
    <row r="549" spans="1:4">
      <c r="A549" s="29"/>
      <c r="B549" s="29"/>
      <c r="C549" s="29"/>
      <c r="D549" s="29"/>
    </row>
    <row r="550" spans="1:4">
      <c r="A550" s="29"/>
      <c r="B550" s="29"/>
      <c r="C550" s="29"/>
      <c r="D550" s="29"/>
    </row>
    <row r="551" spans="1:4">
      <c r="A551" s="29"/>
      <c r="B551" s="29"/>
      <c r="C551" s="29"/>
      <c r="D551" s="29"/>
    </row>
    <row r="552" spans="1:4">
      <c r="A552" s="29"/>
      <c r="B552" s="29"/>
      <c r="C552" s="29"/>
      <c r="D552" s="29"/>
    </row>
    <row r="553" spans="1:4">
      <c r="A553" s="29"/>
      <c r="B553" s="29"/>
      <c r="C553" s="29"/>
      <c r="D553" s="29"/>
    </row>
    <row r="554" spans="1:4">
      <c r="A554" s="29"/>
      <c r="B554" s="29"/>
      <c r="C554" s="29"/>
      <c r="D554" s="29"/>
    </row>
    <row r="555" spans="1:4">
      <c r="A555" s="29"/>
      <c r="B555" s="29"/>
      <c r="C555" s="29"/>
      <c r="D555" s="29"/>
    </row>
    <row r="556" spans="1:4">
      <c r="A556" s="29"/>
      <c r="B556" s="29"/>
      <c r="C556" s="29"/>
      <c r="D556" s="29"/>
    </row>
    <row r="557" spans="1:4">
      <c r="A557" s="29"/>
      <c r="B557" s="29"/>
      <c r="C557" s="29"/>
      <c r="D557" s="29"/>
    </row>
    <row r="558" spans="1:4">
      <c r="A558" s="29"/>
      <c r="B558" s="29"/>
      <c r="C558" s="29"/>
      <c r="D558" s="29"/>
    </row>
    <row r="559" spans="1:4">
      <c r="A559" s="29"/>
      <c r="B559" s="29"/>
      <c r="C559" s="29"/>
      <c r="D559" s="29"/>
    </row>
    <row r="560" spans="1:4">
      <c r="A560" s="29"/>
      <c r="B560" s="29"/>
      <c r="C560" s="29"/>
      <c r="D560" s="29"/>
    </row>
    <row r="561" spans="1:4">
      <c r="A561" s="29"/>
      <c r="B561" s="29"/>
      <c r="C561" s="29"/>
      <c r="D561" s="29"/>
    </row>
    <row r="562" spans="1:4">
      <c r="A562" s="29"/>
      <c r="B562" s="29"/>
      <c r="C562" s="29"/>
      <c r="D562" s="29"/>
    </row>
    <row r="563" spans="1:4">
      <c r="A563" s="29"/>
      <c r="B563" s="29"/>
      <c r="C563" s="29"/>
      <c r="D563" s="29"/>
    </row>
    <row r="564" spans="1:4">
      <c r="A564" s="29"/>
      <c r="B564" s="29"/>
      <c r="C564" s="29"/>
      <c r="D564" s="29"/>
    </row>
    <row r="565" spans="1:4">
      <c r="A565" s="29"/>
      <c r="B565" s="29"/>
      <c r="C565" s="29"/>
      <c r="D565" s="29"/>
    </row>
    <row r="566" spans="1:4">
      <c r="A566" s="29"/>
      <c r="B566" s="29"/>
      <c r="C566" s="29"/>
      <c r="D566" s="29"/>
    </row>
    <row r="567" spans="1:4">
      <c r="A567" s="29"/>
      <c r="B567" s="29"/>
      <c r="C567" s="29"/>
      <c r="D567" s="29"/>
    </row>
    <row r="568" spans="1:4">
      <c r="A568" s="29"/>
      <c r="B568" s="29"/>
      <c r="C568" s="29"/>
      <c r="D568" s="29"/>
    </row>
    <row r="569" spans="1:4">
      <c r="A569" s="29"/>
      <c r="B569" s="29"/>
      <c r="C569" s="29"/>
      <c r="D569" s="29"/>
    </row>
    <row r="570" spans="1:4">
      <c r="A570" s="29"/>
      <c r="B570" s="29"/>
      <c r="C570" s="29"/>
      <c r="D570" s="29"/>
    </row>
    <row r="571" spans="1:4">
      <c r="A571" s="29"/>
      <c r="B571" s="29"/>
      <c r="C571" s="29"/>
      <c r="D571" s="29"/>
    </row>
    <row r="572" spans="1:4">
      <c r="A572" s="29"/>
      <c r="B572" s="29"/>
      <c r="C572" s="29"/>
      <c r="D572" s="29"/>
    </row>
    <row r="573" spans="1:4">
      <c r="A573" s="29"/>
      <c r="B573" s="29"/>
      <c r="C573" s="29"/>
      <c r="D573" s="29"/>
    </row>
    <row r="574" spans="1:4">
      <c r="A574" s="29"/>
      <c r="B574" s="29"/>
      <c r="C574" s="29"/>
      <c r="D574" s="29"/>
    </row>
    <row r="575" spans="1:4">
      <c r="A575" s="29"/>
      <c r="B575" s="29"/>
      <c r="C575" s="29"/>
      <c r="D575" s="29"/>
    </row>
    <row r="576" spans="1:4">
      <c r="A576" s="29"/>
      <c r="B576" s="29"/>
      <c r="C576" s="29"/>
      <c r="D576" s="29"/>
    </row>
    <row r="577" spans="1:4">
      <c r="A577" s="29"/>
      <c r="B577" s="29"/>
      <c r="C577" s="29"/>
      <c r="D577" s="29"/>
    </row>
    <row r="578" spans="1:4">
      <c r="A578" s="29"/>
      <c r="B578" s="29"/>
      <c r="C578" s="29"/>
      <c r="D578" s="29"/>
    </row>
    <row r="579" spans="1:4">
      <c r="A579" s="29"/>
      <c r="B579" s="29"/>
      <c r="C579" s="29"/>
      <c r="D579" s="29"/>
    </row>
    <row r="580" spans="1:4">
      <c r="A580" s="29"/>
      <c r="B580" s="29"/>
      <c r="C580" s="29"/>
      <c r="D580" s="29"/>
    </row>
    <row r="581" spans="1:4">
      <c r="A581" s="29"/>
      <c r="B581" s="29"/>
      <c r="C581" s="29"/>
      <c r="D581" s="29"/>
    </row>
    <row r="582" spans="1:4">
      <c r="A582" s="29"/>
      <c r="B582" s="29"/>
      <c r="C582" s="29"/>
      <c r="D582" s="29"/>
    </row>
    <row r="583" spans="1:4">
      <c r="A583" s="29"/>
      <c r="B583" s="29"/>
      <c r="C583" s="29"/>
      <c r="D583" s="29"/>
    </row>
    <row r="584" spans="1:4">
      <c r="A584" s="29"/>
      <c r="B584" s="29"/>
      <c r="C584" s="29"/>
      <c r="D584" s="29"/>
    </row>
    <row r="585" spans="1:4">
      <c r="A585" s="29"/>
      <c r="B585" s="29"/>
      <c r="C585" s="29"/>
      <c r="D585" s="29"/>
    </row>
    <row r="586" spans="1:4">
      <c r="A586" s="29"/>
      <c r="B586" s="29"/>
      <c r="C586" s="29"/>
      <c r="D586" s="29"/>
    </row>
    <row r="587" spans="1:4">
      <c r="A587" s="29"/>
      <c r="B587" s="29"/>
      <c r="C587" s="29"/>
      <c r="D587" s="29"/>
    </row>
    <row r="588" spans="1:4">
      <c r="A588" s="29"/>
      <c r="B588" s="29"/>
      <c r="C588" s="29"/>
      <c r="D588" s="29"/>
    </row>
    <row r="589" spans="1:4">
      <c r="A589" s="29"/>
      <c r="B589" s="29"/>
      <c r="C589" s="29"/>
      <c r="D589" s="29"/>
    </row>
    <row r="590" spans="1:4">
      <c r="A590" s="29"/>
      <c r="B590" s="29"/>
      <c r="C590" s="29"/>
      <c r="D590" s="29"/>
    </row>
    <row r="591" spans="1:4">
      <c r="A591" s="29"/>
      <c r="B591" s="29"/>
      <c r="C591" s="29"/>
      <c r="D591" s="29"/>
    </row>
    <row r="592" spans="1:4">
      <c r="A592" s="29"/>
      <c r="B592" s="29"/>
      <c r="C592" s="29"/>
      <c r="D592" s="29"/>
    </row>
    <row r="593" spans="1:4">
      <c r="A593" s="29"/>
      <c r="B593" s="29"/>
      <c r="C593" s="29"/>
      <c r="D593" s="29"/>
    </row>
    <row r="594" spans="1:4">
      <c r="A594" s="29"/>
      <c r="B594" s="29"/>
      <c r="C594" s="29"/>
      <c r="D594" s="29"/>
    </row>
    <row r="595" spans="1:4">
      <c r="A595" s="29"/>
      <c r="B595" s="29"/>
      <c r="C595" s="29"/>
      <c r="D595" s="29"/>
    </row>
    <row r="596" spans="1:4">
      <c r="A596" s="29"/>
      <c r="B596" s="29"/>
      <c r="C596" s="29"/>
      <c r="D596" s="29"/>
    </row>
    <row r="597" spans="1:4">
      <c r="A597" s="29"/>
      <c r="B597" s="29"/>
      <c r="C597" s="29"/>
      <c r="D597" s="29"/>
    </row>
    <row r="598" spans="1:4">
      <c r="A598" s="29"/>
      <c r="B598" s="29"/>
      <c r="C598" s="29"/>
      <c r="D598" s="29"/>
    </row>
    <row r="599" spans="1:4">
      <c r="A599" s="29"/>
      <c r="B599" s="29"/>
      <c r="C599" s="29"/>
      <c r="D599" s="29"/>
    </row>
    <row r="600" spans="1:4">
      <c r="A600" s="29"/>
      <c r="B600" s="29"/>
      <c r="C600" s="29"/>
      <c r="D600" s="29"/>
    </row>
    <row r="601" spans="1:4">
      <c r="A601" s="29"/>
      <c r="B601" s="29"/>
      <c r="C601" s="29"/>
      <c r="D601" s="29"/>
    </row>
    <row r="602" spans="1:4">
      <c r="A602" s="29"/>
      <c r="B602" s="29"/>
      <c r="C602" s="29"/>
      <c r="D602" s="29"/>
    </row>
    <row r="603" spans="1:4">
      <c r="A603" s="29"/>
      <c r="B603" s="29"/>
      <c r="C603" s="29"/>
      <c r="D603" s="29"/>
    </row>
    <row r="604" spans="1:4">
      <c r="A604" s="29"/>
      <c r="B604" s="29"/>
      <c r="C604" s="29"/>
      <c r="D604" s="29"/>
    </row>
    <row r="605" spans="1:4">
      <c r="A605" s="29"/>
      <c r="B605" s="29"/>
      <c r="C605" s="29"/>
      <c r="D605" s="29"/>
    </row>
    <row r="606" spans="1:4">
      <c r="A606" s="29"/>
      <c r="B606" s="29"/>
      <c r="C606" s="29"/>
      <c r="D606" s="29"/>
    </row>
    <row r="607" spans="1:4">
      <c r="A607" s="29"/>
      <c r="B607" s="29"/>
      <c r="C607" s="29"/>
      <c r="D607" s="29"/>
    </row>
    <row r="608" spans="1:4">
      <c r="A608" s="29"/>
      <c r="B608" s="29"/>
      <c r="C608" s="29"/>
      <c r="D608" s="29"/>
    </row>
    <row r="609" spans="1:4">
      <c r="A609" s="29"/>
      <c r="B609" s="29"/>
      <c r="C609" s="29"/>
      <c r="D609" s="29"/>
    </row>
    <row r="610" spans="1:4">
      <c r="A610" s="29"/>
      <c r="B610" s="29"/>
      <c r="C610" s="29"/>
      <c r="D610" s="29"/>
    </row>
    <row r="611" spans="1:4">
      <c r="A611" s="29"/>
      <c r="B611" s="29"/>
      <c r="C611" s="29"/>
      <c r="D611" s="29"/>
    </row>
    <row r="612" spans="1:4">
      <c r="A612" s="29"/>
      <c r="B612" s="29"/>
      <c r="C612" s="29"/>
      <c r="D612" s="29"/>
    </row>
    <row r="613" spans="1:4">
      <c r="A613" s="29"/>
      <c r="B613" s="29"/>
      <c r="C613" s="29"/>
      <c r="D613" s="29"/>
    </row>
    <row r="614" spans="1:4">
      <c r="A614" s="29"/>
      <c r="B614" s="29"/>
      <c r="C614" s="29"/>
      <c r="D614" s="29"/>
    </row>
    <row r="615" spans="1:4">
      <c r="A615" s="29"/>
      <c r="B615" s="29"/>
      <c r="C615" s="29"/>
      <c r="D615" s="29"/>
    </row>
    <row r="616" spans="1:4">
      <c r="A616" s="29"/>
      <c r="B616" s="29"/>
      <c r="C616" s="29"/>
      <c r="D616" s="29"/>
    </row>
    <row r="617" spans="1:4">
      <c r="A617" s="29"/>
      <c r="B617" s="29"/>
      <c r="C617" s="29"/>
      <c r="D617" s="29"/>
    </row>
    <row r="618" spans="1:4">
      <c r="A618" s="29"/>
      <c r="B618" s="29"/>
      <c r="C618" s="29"/>
      <c r="D618" s="29"/>
    </row>
    <row r="619" spans="1:4">
      <c r="A619" s="29"/>
      <c r="B619" s="29"/>
      <c r="C619" s="29"/>
      <c r="D619" s="29"/>
    </row>
    <row r="620" spans="1:4">
      <c r="A620" s="29"/>
      <c r="B620" s="29"/>
      <c r="C620" s="29"/>
      <c r="D620" s="29"/>
    </row>
    <row r="621" spans="1:4">
      <c r="A621" s="29"/>
      <c r="B621" s="29"/>
      <c r="C621" s="29"/>
      <c r="D621" s="29"/>
    </row>
    <row r="622" spans="1:4">
      <c r="A622" s="29"/>
      <c r="B622" s="29"/>
      <c r="C622" s="29"/>
      <c r="D622" s="29"/>
    </row>
    <row r="623" spans="1:4">
      <c r="A623" s="29"/>
      <c r="B623" s="29"/>
      <c r="C623" s="29"/>
      <c r="D623" s="29"/>
    </row>
    <row r="624" spans="1:4">
      <c r="A624" s="29"/>
      <c r="B624" s="29"/>
      <c r="C624" s="29"/>
      <c r="D624" s="29"/>
    </row>
    <row r="625" spans="1:4">
      <c r="A625" s="29"/>
      <c r="B625" s="29"/>
      <c r="C625" s="29"/>
      <c r="D625" s="29"/>
    </row>
    <row r="626" spans="1:4">
      <c r="A626" s="29"/>
      <c r="B626" s="29"/>
      <c r="C626" s="29"/>
      <c r="D626" s="29"/>
    </row>
    <row r="627" spans="1:4">
      <c r="A627" s="29"/>
      <c r="B627" s="29"/>
      <c r="C627" s="29"/>
      <c r="D627" s="29"/>
    </row>
    <row r="628" spans="1:4">
      <c r="A628" s="29"/>
      <c r="B628" s="29"/>
      <c r="C628" s="29"/>
      <c r="D628" s="29"/>
    </row>
    <row r="629" spans="1:4">
      <c r="A629" s="29"/>
      <c r="B629" s="29"/>
      <c r="C629" s="29"/>
      <c r="D629" s="29"/>
    </row>
    <row r="630" spans="1:4">
      <c r="A630" s="29"/>
      <c r="B630" s="29"/>
      <c r="C630" s="29"/>
      <c r="D630" s="29"/>
    </row>
    <row r="631" spans="1:4">
      <c r="A631" s="29"/>
      <c r="B631" s="29"/>
      <c r="C631" s="29"/>
      <c r="D631" s="29"/>
    </row>
    <row r="632" spans="1:4">
      <c r="A632" s="29"/>
      <c r="B632" s="29"/>
      <c r="C632" s="29"/>
      <c r="D632" s="29"/>
    </row>
    <row r="633" spans="1:4">
      <c r="A633" s="29"/>
      <c r="B633" s="29"/>
      <c r="C633" s="29"/>
      <c r="D633" s="29"/>
    </row>
    <row r="634" spans="1:4">
      <c r="A634" s="29"/>
      <c r="B634" s="29"/>
      <c r="C634" s="29"/>
      <c r="D634" s="29"/>
    </row>
    <row r="635" spans="1:4">
      <c r="A635" s="29"/>
      <c r="B635" s="29"/>
      <c r="C635" s="29"/>
      <c r="D635" s="29"/>
    </row>
    <row r="636" spans="1:4">
      <c r="A636" s="29"/>
      <c r="B636" s="29"/>
      <c r="C636" s="29"/>
      <c r="D636" s="29"/>
    </row>
    <row r="637" spans="1:4">
      <c r="A637" s="29"/>
      <c r="B637" s="29"/>
      <c r="C637" s="29"/>
      <c r="D637" s="29"/>
    </row>
    <row r="638" spans="1:4">
      <c r="A638" s="29"/>
      <c r="B638" s="29"/>
      <c r="C638" s="29"/>
      <c r="D638" s="29"/>
    </row>
    <row r="639" spans="1:4">
      <c r="A639" s="29"/>
      <c r="B639" s="29"/>
      <c r="C639" s="29"/>
      <c r="D639" s="29"/>
    </row>
    <row r="640" spans="1:4">
      <c r="A640" s="29"/>
      <c r="B640" s="29"/>
      <c r="C640" s="29"/>
      <c r="D640" s="29"/>
    </row>
    <row r="641" spans="1:4">
      <c r="A641" s="29"/>
      <c r="B641" s="29"/>
      <c r="C641" s="29"/>
      <c r="D641" s="29"/>
    </row>
    <row r="642" spans="1:4">
      <c r="A642" s="29"/>
      <c r="B642" s="29"/>
      <c r="C642" s="29"/>
      <c r="D642" s="29"/>
    </row>
    <row r="643" spans="1:4">
      <c r="A643" s="29"/>
      <c r="B643" s="29"/>
      <c r="C643" s="29"/>
      <c r="D643" s="29"/>
    </row>
    <row r="644" spans="1:4">
      <c r="A644" s="29"/>
      <c r="B644" s="29"/>
      <c r="C644" s="29"/>
      <c r="D644" s="29"/>
    </row>
    <row r="645" spans="1:4">
      <c r="A645" s="29"/>
      <c r="B645" s="29"/>
      <c r="C645" s="29"/>
      <c r="D645" s="29"/>
    </row>
    <row r="646" spans="1:4">
      <c r="A646" s="29"/>
      <c r="B646" s="29"/>
      <c r="C646" s="29"/>
      <c r="D646" s="29"/>
    </row>
    <row r="647" spans="1:4">
      <c r="A647" s="29"/>
      <c r="B647" s="29"/>
      <c r="C647" s="29"/>
      <c r="D647" s="29"/>
    </row>
    <row r="648" spans="1:4">
      <c r="A648" s="29"/>
      <c r="B648" s="29"/>
      <c r="C648" s="29"/>
      <c r="D648" s="29"/>
    </row>
    <row r="649" spans="1:4">
      <c r="A649" s="29"/>
      <c r="B649" s="29"/>
      <c r="C649" s="29"/>
      <c r="D649" s="29"/>
    </row>
    <row r="650" spans="1:4">
      <c r="A650" s="29"/>
      <c r="B650" s="29"/>
      <c r="C650" s="29"/>
      <c r="D650" s="29"/>
    </row>
    <row r="651" spans="1:4">
      <c r="A651" s="29"/>
      <c r="B651" s="29"/>
      <c r="C651" s="29"/>
      <c r="D651" s="29"/>
    </row>
    <row r="652" spans="1:4">
      <c r="A652" s="29"/>
      <c r="B652" s="29"/>
      <c r="C652" s="29"/>
      <c r="D652" s="29"/>
    </row>
    <row r="653" spans="1:4">
      <c r="A653" s="29"/>
      <c r="B653" s="29"/>
      <c r="C653" s="29"/>
      <c r="D653" s="29"/>
    </row>
    <row r="654" spans="1:4">
      <c r="A654" s="29"/>
      <c r="B654" s="29"/>
      <c r="C654" s="29"/>
      <c r="D654" s="29"/>
    </row>
    <row r="655" spans="1:4">
      <c r="A655" s="29"/>
      <c r="B655" s="29"/>
      <c r="C655" s="29"/>
      <c r="D655" s="29"/>
    </row>
    <row r="656" spans="1:4">
      <c r="A656" s="29"/>
      <c r="B656" s="29"/>
      <c r="C656" s="29"/>
      <c r="D656" s="29"/>
    </row>
    <row r="657" spans="1:4">
      <c r="A657" s="29"/>
      <c r="B657" s="29"/>
      <c r="C657" s="29"/>
      <c r="D657" s="29"/>
    </row>
    <row r="658" spans="1:4">
      <c r="A658" s="29"/>
      <c r="B658" s="29"/>
      <c r="C658" s="29"/>
      <c r="D658" s="29"/>
    </row>
    <row r="659" spans="1:4">
      <c r="A659" s="29"/>
      <c r="B659" s="29"/>
      <c r="C659" s="29"/>
      <c r="D659" s="29"/>
    </row>
    <row r="660" spans="1:4">
      <c r="A660" s="29"/>
      <c r="B660" s="29"/>
      <c r="C660" s="29"/>
      <c r="D660" s="29"/>
    </row>
    <row r="661" spans="1:4">
      <c r="A661" s="29"/>
      <c r="B661" s="29"/>
      <c r="C661" s="29"/>
      <c r="D661" s="29"/>
    </row>
    <row r="662" spans="1:4">
      <c r="A662" s="29"/>
      <c r="B662" s="29"/>
      <c r="C662" s="29"/>
      <c r="D662" s="29"/>
    </row>
    <row r="663" spans="1:4">
      <c r="A663" s="29"/>
      <c r="B663" s="29"/>
      <c r="C663" s="29"/>
      <c r="D663" s="29"/>
    </row>
    <row r="664" spans="1:4">
      <c r="A664" s="29"/>
      <c r="B664" s="29"/>
      <c r="C664" s="29"/>
      <c r="D664" s="29"/>
    </row>
    <row r="665" spans="1:4">
      <c r="A665" s="29"/>
      <c r="B665" s="29"/>
      <c r="C665" s="29"/>
      <c r="D665" s="29"/>
    </row>
    <row r="666" spans="1:4">
      <c r="A666" s="29"/>
      <c r="B666" s="29"/>
      <c r="C666" s="29"/>
      <c r="D666" s="29"/>
    </row>
    <row r="667" spans="1:4">
      <c r="A667" s="29"/>
      <c r="B667" s="29"/>
      <c r="C667" s="29"/>
      <c r="D667" s="29"/>
    </row>
    <row r="668" spans="1:4">
      <c r="A668" s="29"/>
      <c r="B668" s="29"/>
      <c r="C668" s="29"/>
      <c r="D668" s="29"/>
    </row>
    <row r="669" spans="1:4">
      <c r="A669" s="29"/>
      <c r="B669" s="29"/>
      <c r="C669" s="29"/>
      <c r="D669" s="29"/>
    </row>
    <row r="670" spans="1:4">
      <c r="A670" s="29"/>
      <c r="B670" s="29"/>
      <c r="C670" s="29"/>
      <c r="D670" s="29"/>
    </row>
    <row r="671" spans="1:4">
      <c r="A671" s="29"/>
      <c r="B671" s="29"/>
      <c r="C671" s="29"/>
      <c r="D671" s="29"/>
    </row>
    <row r="672" spans="1:4">
      <c r="A672" s="29"/>
      <c r="B672" s="29"/>
      <c r="C672" s="29"/>
      <c r="D672" s="29"/>
    </row>
    <row r="673" spans="1:4">
      <c r="A673" s="29"/>
      <c r="B673" s="29"/>
      <c r="C673" s="29"/>
      <c r="D673" s="29"/>
    </row>
    <row r="674" spans="1:4">
      <c r="A674" s="29"/>
      <c r="B674" s="29"/>
      <c r="C674" s="29"/>
      <c r="D674" s="29"/>
    </row>
    <row r="675" spans="1:4">
      <c r="A675" s="29"/>
      <c r="B675" s="29"/>
      <c r="C675" s="29"/>
      <c r="D675" s="29"/>
    </row>
    <row r="676" spans="1:4">
      <c r="A676" s="29"/>
      <c r="B676" s="29"/>
      <c r="C676" s="29"/>
      <c r="D676" s="29"/>
    </row>
    <row r="677" spans="1:4">
      <c r="A677" s="29"/>
      <c r="B677" s="29"/>
      <c r="C677" s="29"/>
      <c r="D677" s="29"/>
    </row>
    <row r="678" spans="1:4">
      <c r="A678" s="29"/>
      <c r="B678" s="29"/>
      <c r="C678" s="29"/>
      <c r="D678" s="29"/>
    </row>
    <row r="679" spans="1:4">
      <c r="A679" s="29"/>
      <c r="B679" s="29"/>
      <c r="C679" s="29"/>
      <c r="D679" s="29"/>
    </row>
    <row r="680" spans="1:4">
      <c r="A680" s="29"/>
      <c r="B680" s="29"/>
      <c r="C680" s="29"/>
      <c r="D680" s="29"/>
    </row>
    <row r="681" spans="1:4">
      <c r="A681" s="29"/>
      <c r="B681" s="29"/>
      <c r="C681" s="29"/>
      <c r="D681" s="29"/>
    </row>
    <row r="682" spans="1:4">
      <c r="A682" s="29"/>
      <c r="B682" s="29"/>
      <c r="C682" s="29"/>
      <c r="D682" s="29"/>
    </row>
    <row r="683" spans="1:4">
      <c r="A683" s="29"/>
      <c r="B683" s="29"/>
      <c r="C683" s="29"/>
      <c r="D683" s="29"/>
    </row>
    <row r="684" spans="1:4">
      <c r="A684" s="29"/>
      <c r="B684" s="29"/>
      <c r="C684" s="29"/>
      <c r="D684" s="29"/>
    </row>
    <row r="685" spans="1:4">
      <c r="A685" s="29"/>
      <c r="B685" s="29"/>
      <c r="C685" s="29"/>
      <c r="D685" s="29"/>
    </row>
    <row r="686" spans="1:4">
      <c r="A686" s="29"/>
      <c r="B686" s="29"/>
      <c r="C686" s="29"/>
      <c r="D686" s="29"/>
    </row>
    <row r="687" spans="1:4">
      <c r="A687" s="29"/>
      <c r="B687" s="29"/>
      <c r="C687" s="29"/>
      <c r="D687" s="29"/>
    </row>
    <row r="688" spans="1:4">
      <c r="A688" s="29"/>
      <c r="B688" s="29"/>
      <c r="C688" s="29"/>
      <c r="D688" s="29"/>
    </row>
    <row r="689" spans="1:4">
      <c r="A689" s="29"/>
      <c r="B689" s="29"/>
      <c r="C689" s="29"/>
      <c r="D689" s="29"/>
    </row>
    <row r="690" spans="1:4">
      <c r="A690" s="29"/>
      <c r="B690" s="29"/>
      <c r="C690" s="29"/>
      <c r="D690" s="29"/>
    </row>
    <row r="691" spans="1:4">
      <c r="A691" s="29"/>
      <c r="B691" s="29"/>
      <c r="C691" s="29"/>
      <c r="D691" s="29"/>
    </row>
    <row r="692" spans="1:4">
      <c r="A692" s="29"/>
      <c r="B692" s="29"/>
      <c r="C692" s="29"/>
      <c r="D692" s="29"/>
    </row>
    <row r="693" spans="1:4">
      <c r="A693" s="29"/>
      <c r="B693" s="29"/>
      <c r="C693" s="29"/>
      <c r="D693" s="29"/>
    </row>
    <row r="694" spans="1:4">
      <c r="A694" s="29"/>
      <c r="B694" s="29"/>
      <c r="C694" s="29"/>
      <c r="D694" s="29"/>
    </row>
    <row r="695" spans="1:4">
      <c r="A695" s="29"/>
      <c r="B695" s="29"/>
      <c r="C695" s="29"/>
      <c r="D695" s="29"/>
    </row>
    <row r="696" spans="1:4">
      <c r="A696" s="29"/>
      <c r="B696" s="29"/>
      <c r="C696" s="29"/>
      <c r="D696" s="29"/>
    </row>
    <row r="697" spans="1:4">
      <c r="A697" s="29"/>
      <c r="B697" s="29"/>
      <c r="C697" s="29"/>
      <c r="D697" s="29"/>
    </row>
    <row r="698" spans="1:4">
      <c r="A698" s="29"/>
      <c r="B698" s="29"/>
      <c r="C698" s="29"/>
      <c r="D698" s="29"/>
    </row>
    <row r="699" spans="1:4">
      <c r="A699" s="29"/>
      <c r="B699" s="29"/>
      <c r="C699" s="29"/>
      <c r="D699" s="29"/>
    </row>
    <row r="700" spans="1:4">
      <c r="A700" s="29"/>
      <c r="B700" s="29"/>
      <c r="C700" s="29"/>
      <c r="D700" s="29"/>
    </row>
    <row r="701" spans="1:4">
      <c r="A701" s="29"/>
      <c r="B701" s="29"/>
      <c r="C701" s="29"/>
      <c r="D701" s="29"/>
    </row>
    <row r="702" spans="1:4">
      <c r="A702" s="29"/>
      <c r="B702" s="29"/>
      <c r="C702" s="29"/>
      <c r="D702" s="29"/>
    </row>
    <row r="703" spans="1:4">
      <c r="A703" s="29"/>
      <c r="B703" s="29"/>
      <c r="C703" s="29"/>
      <c r="D703" s="29"/>
    </row>
    <row r="704" spans="1:4">
      <c r="A704" s="29"/>
      <c r="B704" s="29"/>
      <c r="C704" s="29"/>
      <c r="D704" s="29"/>
    </row>
    <row r="705" spans="1:4">
      <c r="A705" s="29"/>
      <c r="B705" s="29"/>
      <c r="C705" s="29"/>
      <c r="D705" s="29"/>
    </row>
    <row r="706" spans="1:4">
      <c r="A706" s="29"/>
      <c r="B706" s="29"/>
      <c r="C706" s="29"/>
      <c r="D706" s="29"/>
    </row>
    <row r="707" spans="1:4">
      <c r="A707" s="29"/>
      <c r="B707" s="29"/>
      <c r="C707" s="29"/>
      <c r="D707" s="29"/>
    </row>
    <row r="708" spans="1:4">
      <c r="A708" s="29"/>
      <c r="B708" s="29"/>
      <c r="C708" s="29"/>
      <c r="D708" s="29"/>
    </row>
    <row r="709" spans="1:4">
      <c r="A709" s="29"/>
      <c r="B709" s="29"/>
      <c r="C709" s="29"/>
      <c r="D709" s="29"/>
    </row>
    <row r="710" spans="1:4">
      <c r="A710" s="29"/>
      <c r="B710" s="29"/>
      <c r="C710" s="29"/>
      <c r="D710" s="29"/>
    </row>
    <row r="711" spans="1:4">
      <c r="A711" s="29"/>
      <c r="B711" s="29"/>
      <c r="C711" s="29"/>
      <c r="D711" s="29"/>
    </row>
    <row r="712" spans="1:4">
      <c r="A712" s="29"/>
      <c r="B712" s="29"/>
      <c r="C712" s="29"/>
      <c r="D712" s="29"/>
    </row>
    <row r="713" spans="1:4">
      <c r="A713" s="29"/>
      <c r="B713" s="29"/>
      <c r="C713" s="29"/>
      <c r="D713" s="29"/>
    </row>
    <row r="714" spans="1:4">
      <c r="A714" s="29"/>
      <c r="B714" s="29"/>
      <c r="C714" s="29"/>
      <c r="D714" s="29"/>
    </row>
    <row r="715" spans="1:4">
      <c r="A715" s="29"/>
      <c r="B715" s="29"/>
      <c r="C715" s="29"/>
      <c r="D715" s="29"/>
    </row>
    <row r="716" spans="1:4">
      <c r="A716" s="29"/>
      <c r="B716" s="29"/>
      <c r="C716" s="29"/>
      <c r="D716" s="29"/>
    </row>
    <row r="717" spans="1:4">
      <c r="A717" s="29"/>
      <c r="B717" s="29"/>
      <c r="C717" s="29"/>
      <c r="D717" s="29"/>
    </row>
    <row r="718" spans="1:4">
      <c r="A718" s="29"/>
      <c r="B718" s="29"/>
      <c r="C718" s="29"/>
      <c r="D718" s="29"/>
    </row>
    <row r="719" spans="1:4">
      <c r="A719" s="29"/>
      <c r="B719" s="29"/>
      <c r="C719" s="29"/>
      <c r="D719" s="29"/>
    </row>
    <row r="720" spans="1:4">
      <c r="A720" s="29"/>
      <c r="B720" s="29"/>
      <c r="C720" s="29"/>
      <c r="D720" s="29"/>
    </row>
    <row r="721" spans="1:4">
      <c r="A721" s="29"/>
      <c r="B721" s="29"/>
      <c r="C721" s="29"/>
      <c r="D721" s="29"/>
    </row>
    <row r="722" spans="1:4">
      <c r="A722" s="29"/>
      <c r="B722" s="29"/>
      <c r="C722" s="29"/>
      <c r="D722" s="29"/>
    </row>
    <row r="723" spans="1:4">
      <c r="A723" s="29"/>
      <c r="B723" s="29"/>
      <c r="C723" s="29"/>
      <c r="D723" s="29"/>
    </row>
    <row r="724" spans="1:4">
      <c r="A724" s="29"/>
      <c r="B724" s="29"/>
      <c r="C724" s="29"/>
      <c r="D724" s="29"/>
    </row>
    <row r="725" spans="1:4">
      <c r="A725" s="29"/>
      <c r="B725" s="29"/>
      <c r="C725" s="29"/>
      <c r="D725" s="29"/>
    </row>
    <row r="726" spans="1:4">
      <c r="A726" s="29"/>
      <c r="B726" s="29"/>
      <c r="C726" s="29"/>
      <c r="D726" s="29"/>
    </row>
    <row r="727" spans="1:4">
      <c r="A727" s="29"/>
      <c r="B727" s="29"/>
      <c r="C727" s="29"/>
      <c r="D727" s="29"/>
    </row>
    <row r="728" spans="1:4">
      <c r="A728" s="29"/>
      <c r="B728" s="29"/>
      <c r="C728" s="29"/>
      <c r="D728" s="29"/>
    </row>
    <row r="729" spans="1:4">
      <c r="A729" s="29"/>
      <c r="B729" s="29"/>
      <c r="C729" s="29"/>
      <c r="D729" s="29"/>
    </row>
    <row r="730" spans="1:4">
      <c r="A730" s="29"/>
      <c r="B730" s="29"/>
      <c r="C730" s="29"/>
      <c r="D730" s="29"/>
    </row>
    <row r="731" spans="1:4">
      <c r="A731" s="29"/>
      <c r="B731" s="29"/>
      <c r="C731" s="29"/>
      <c r="D731" s="29"/>
    </row>
    <row r="732" spans="1:4">
      <c r="A732" s="29"/>
      <c r="B732" s="29"/>
      <c r="C732" s="29"/>
      <c r="D732" s="29"/>
    </row>
    <row r="733" spans="1:4">
      <c r="A733" s="29"/>
      <c r="B733" s="29"/>
      <c r="C733" s="29"/>
      <c r="D733" s="29"/>
    </row>
    <row r="734" spans="1:4">
      <c r="A734" s="29"/>
      <c r="B734" s="29"/>
      <c r="C734" s="29"/>
      <c r="D734" s="29"/>
    </row>
    <row r="735" spans="1:4">
      <c r="A735" s="29"/>
      <c r="B735" s="29"/>
      <c r="C735" s="29"/>
      <c r="D735" s="29"/>
    </row>
    <row r="736" spans="1:4">
      <c r="A736" s="29"/>
      <c r="B736" s="29"/>
      <c r="C736" s="29"/>
      <c r="D736" s="29"/>
    </row>
    <row r="737" spans="1:4">
      <c r="A737" s="29"/>
      <c r="B737" s="29"/>
      <c r="C737" s="29"/>
      <c r="D737" s="29"/>
    </row>
    <row r="738" spans="1:4">
      <c r="A738" s="29"/>
      <c r="B738" s="29"/>
      <c r="C738" s="29"/>
      <c r="D738" s="29"/>
    </row>
    <row r="739" spans="1:4">
      <c r="A739" s="29"/>
      <c r="B739" s="29"/>
      <c r="C739" s="29"/>
      <c r="D739" s="29"/>
    </row>
    <row r="740" spans="1:4">
      <c r="A740" s="29"/>
      <c r="B740" s="29"/>
      <c r="C740" s="29"/>
      <c r="D740" s="29"/>
    </row>
    <row r="741" spans="1:4">
      <c r="A741" s="29"/>
      <c r="B741" s="29"/>
      <c r="C741" s="29"/>
      <c r="D741" s="29"/>
    </row>
    <row r="742" spans="1:4">
      <c r="A742" s="29"/>
      <c r="B742" s="29"/>
      <c r="C742" s="29"/>
      <c r="D742" s="29"/>
    </row>
    <row r="743" spans="1:4">
      <c r="A743" s="29"/>
      <c r="B743" s="29"/>
      <c r="C743" s="29"/>
      <c r="D743" s="29"/>
    </row>
    <row r="744" spans="1:4">
      <c r="A744" s="29"/>
      <c r="B744" s="29"/>
      <c r="C744" s="29"/>
      <c r="D744" s="29"/>
    </row>
    <row r="745" spans="1:4">
      <c r="A745" s="29"/>
      <c r="B745" s="29"/>
      <c r="C745" s="29"/>
      <c r="D745" s="29"/>
    </row>
    <row r="746" spans="1:4">
      <c r="A746" s="29"/>
      <c r="B746" s="29"/>
      <c r="C746" s="29"/>
      <c r="D746" s="29"/>
    </row>
    <row r="747" spans="1:4">
      <c r="A747" s="29"/>
      <c r="B747" s="29"/>
      <c r="C747" s="29"/>
      <c r="D747" s="29"/>
    </row>
    <row r="748" spans="1:4">
      <c r="A748" s="29"/>
      <c r="B748" s="29"/>
      <c r="C748" s="29"/>
      <c r="D748" s="29"/>
    </row>
    <row r="749" spans="1:4">
      <c r="A749" s="29"/>
      <c r="B749" s="29"/>
      <c r="C749" s="29"/>
      <c r="D749" s="29"/>
    </row>
    <row r="750" spans="1:4">
      <c r="A750" s="29"/>
      <c r="B750" s="29"/>
      <c r="C750" s="29"/>
      <c r="D750" s="29"/>
    </row>
    <row r="751" spans="1:4">
      <c r="A751" s="29"/>
      <c r="B751" s="29"/>
      <c r="C751" s="29"/>
      <c r="D751" s="29"/>
    </row>
    <row r="752" spans="1:4">
      <c r="A752" s="29"/>
      <c r="B752" s="29"/>
      <c r="C752" s="29"/>
      <c r="D752" s="29"/>
    </row>
    <row r="753" spans="1:4">
      <c r="A753" s="29"/>
      <c r="B753" s="29"/>
      <c r="C753" s="29"/>
      <c r="D753" s="29"/>
    </row>
    <row r="754" spans="1:4">
      <c r="A754" s="29"/>
      <c r="B754" s="29"/>
      <c r="C754" s="29"/>
      <c r="D754" s="29"/>
    </row>
    <row r="755" spans="1:4">
      <c r="A755" s="29"/>
      <c r="B755" s="29"/>
      <c r="C755" s="29"/>
      <c r="D755" s="29"/>
    </row>
    <row r="756" spans="1:4">
      <c r="A756" s="29"/>
      <c r="B756" s="29"/>
      <c r="C756" s="29"/>
      <c r="D756" s="29"/>
    </row>
    <row r="757" spans="1:4">
      <c r="A757" s="29"/>
      <c r="B757" s="29"/>
      <c r="C757" s="29"/>
      <c r="D757" s="29"/>
    </row>
    <row r="758" spans="1:4">
      <c r="A758" s="29"/>
      <c r="B758" s="29"/>
      <c r="C758" s="29"/>
      <c r="D758" s="29"/>
    </row>
    <row r="759" spans="1:4">
      <c r="A759" s="29"/>
      <c r="B759" s="29"/>
      <c r="C759" s="29"/>
      <c r="D759" s="29"/>
    </row>
    <row r="760" spans="1:4">
      <c r="A760" s="29"/>
      <c r="B760" s="29"/>
      <c r="C760" s="29"/>
      <c r="D760" s="29"/>
    </row>
    <row r="761" spans="1:4">
      <c r="A761" s="29"/>
      <c r="B761" s="29"/>
      <c r="C761" s="29"/>
      <c r="D761" s="29"/>
    </row>
    <row r="762" spans="1:4">
      <c r="A762" s="29"/>
      <c r="B762" s="29"/>
      <c r="C762" s="29"/>
      <c r="D762" s="29"/>
    </row>
    <row r="763" spans="1:4">
      <c r="A763" s="29"/>
      <c r="B763" s="29"/>
      <c r="C763" s="29"/>
      <c r="D763" s="29"/>
    </row>
    <row r="764" spans="1:4">
      <c r="A764" s="29"/>
      <c r="B764" s="29"/>
      <c r="C764" s="29"/>
      <c r="D764" s="29"/>
    </row>
    <row r="765" spans="1:4">
      <c r="A765" s="29"/>
      <c r="B765" s="29"/>
      <c r="C765" s="29"/>
      <c r="D765" s="29"/>
    </row>
    <row r="766" spans="1:4">
      <c r="A766" s="29"/>
      <c r="B766" s="29"/>
      <c r="C766" s="29"/>
      <c r="D766" s="29"/>
    </row>
    <row r="767" spans="1:4">
      <c r="A767" s="29"/>
      <c r="B767" s="29"/>
      <c r="C767" s="29"/>
      <c r="D767" s="29"/>
    </row>
    <row r="768" spans="1:4">
      <c r="A768" s="29"/>
      <c r="B768" s="29"/>
      <c r="C768" s="29"/>
      <c r="D768" s="29"/>
    </row>
    <row r="769" spans="1:4">
      <c r="A769" s="29"/>
      <c r="B769" s="29"/>
      <c r="C769" s="29"/>
      <c r="D769" s="29"/>
    </row>
    <row r="770" spans="1:4">
      <c r="A770" s="29"/>
      <c r="B770" s="29"/>
      <c r="C770" s="29"/>
      <c r="D770" s="29"/>
    </row>
    <row r="771" spans="1:4">
      <c r="A771" s="29"/>
      <c r="B771" s="29"/>
      <c r="C771" s="29"/>
      <c r="D771" s="29"/>
    </row>
    <row r="772" spans="1:4">
      <c r="A772" s="29"/>
      <c r="B772" s="29"/>
      <c r="C772" s="29"/>
      <c r="D772" s="29"/>
    </row>
    <row r="773" spans="1:4">
      <c r="A773" s="29"/>
      <c r="B773" s="29"/>
      <c r="C773" s="29"/>
      <c r="D773" s="29"/>
    </row>
    <row r="774" spans="1:4">
      <c r="A774" s="29"/>
      <c r="B774" s="29"/>
      <c r="C774" s="29"/>
      <c r="D774" s="29"/>
    </row>
    <row r="775" spans="1:4">
      <c r="A775" s="29"/>
      <c r="B775" s="29"/>
      <c r="C775" s="29"/>
      <c r="D775" s="29"/>
    </row>
    <row r="776" spans="1:4">
      <c r="A776" s="29"/>
      <c r="B776" s="29"/>
      <c r="C776" s="29"/>
      <c r="D776" s="29"/>
    </row>
    <row r="777" spans="1:4">
      <c r="A777" s="29"/>
      <c r="B777" s="29"/>
      <c r="C777" s="29"/>
      <c r="D777" s="29"/>
    </row>
    <row r="778" spans="1:4">
      <c r="A778" s="29"/>
      <c r="B778" s="29"/>
      <c r="C778" s="29"/>
      <c r="D778" s="29"/>
    </row>
    <row r="779" spans="1:4">
      <c r="A779" s="29"/>
      <c r="B779" s="29"/>
      <c r="C779" s="29"/>
      <c r="D779" s="29"/>
    </row>
    <row r="780" spans="1:4">
      <c r="A780" s="29"/>
      <c r="B780" s="29"/>
      <c r="C780" s="29"/>
      <c r="D780" s="29"/>
    </row>
    <row r="781" spans="1:4">
      <c r="A781" s="29"/>
      <c r="B781" s="29"/>
      <c r="C781" s="29"/>
      <c r="D781" s="29"/>
    </row>
    <row r="782" spans="1:4">
      <c r="A782" s="29"/>
      <c r="B782" s="29"/>
      <c r="C782" s="29"/>
      <c r="D782" s="29"/>
    </row>
    <row r="783" spans="1:4">
      <c r="A783" s="29"/>
      <c r="B783" s="29"/>
      <c r="C783" s="29"/>
      <c r="D783" s="29"/>
    </row>
    <row r="784" spans="1:4">
      <c r="A784" s="29"/>
      <c r="B784" s="29"/>
      <c r="C784" s="29"/>
      <c r="D784" s="29"/>
    </row>
    <row r="785" spans="1:4">
      <c r="A785" s="29"/>
      <c r="B785" s="29"/>
      <c r="C785" s="29"/>
      <c r="D785" s="29"/>
    </row>
    <row r="786" spans="1:4">
      <c r="A786" s="29"/>
      <c r="B786" s="29"/>
      <c r="C786" s="29"/>
      <c r="D786" s="29"/>
    </row>
    <row r="787" spans="1:4">
      <c r="A787" s="29"/>
      <c r="B787" s="29"/>
      <c r="C787" s="29"/>
      <c r="D787" s="29"/>
    </row>
    <row r="788" spans="1:4">
      <c r="A788" s="29"/>
      <c r="B788" s="29"/>
      <c r="C788" s="29"/>
      <c r="D788" s="29"/>
    </row>
    <row r="789" spans="1:4">
      <c r="A789" s="29"/>
      <c r="B789" s="29"/>
      <c r="C789" s="29"/>
      <c r="D789" s="29"/>
    </row>
    <row r="790" spans="1:4">
      <c r="A790" s="29"/>
      <c r="B790" s="29"/>
      <c r="C790" s="29"/>
      <c r="D790" s="29"/>
    </row>
    <row r="791" spans="1:4">
      <c r="A791" s="29"/>
      <c r="B791" s="29"/>
      <c r="C791" s="29"/>
      <c r="D791" s="29"/>
    </row>
    <row r="792" spans="1:4">
      <c r="A792" s="29"/>
      <c r="B792" s="29"/>
      <c r="C792" s="29"/>
      <c r="D792" s="29"/>
    </row>
    <row r="793" spans="1:4">
      <c r="A793" s="29"/>
      <c r="B793" s="29"/>
      <c r="C793" s="29"/>
      <c r="D793" s="29"/>
    </row>
    <row r="794" spans="1:4">
      <c r="A794" s="29"/>
      <c r="B794" s="29"/>
      <c r="C794" s="29"/>
      <c r="D794" s="29"/>
    </row>
    <row r="795" spans="1:4">
      <c r="A795" s="29"/>
      <c r="B795" s="29"/>
      <c r="C795" s="29"/>
      <c r="D795" s="29"/>
    </row>
    <row r="796" spans="1:4">
      <c r="A796" s="29"/>
      <c r="B796" s="29"/>
      <c r="C796" s="29"/>
      <c r="D796" s="29"/>
    </row>
    <row r="797" spans="1:4">
      <c r="A797" s="29"/>
      <c r="B797" s="29"/>
      <c r="C797" s="29"/>
      <c r="D797" s="29"/>
    </row>
    <row r="798" spans="1:4">
      <c r="A798" s="29"/>
      <c r="B798" s="29"/>
      <c r="C798" s="29"/>
      <c r="D798" s="29"/>
    </row>
    <row r="799" spans="1:4">
      <c r="A799" s="29"/>
      <c r="B799" s="29"/>
      <c r="C799" s="29"/>
      <c r="D799" s="29"/>
    </row>
    <row r="800" spans="1:4">
      <c r="A800" s="29"/>
      <c r="B800" s="29"/>
      <c r="C800" s="29"/>
      <c r="D800" s="29"/>
    </row>
    <row r="801" spans="1:4">
      <c r="A801" s="29"/>
      <c r="B801" s="29"/>
      <c r="C801" s="29"/>
      <c r="D801" s="29"/>
    </row>
    <row r="802" spans="1:4">
      <c r="A802" s="29"/>
      <c r="B802" s="29"/>
      <c r="C802" s="29"/>
      <c r="D802" s="29"/>
    </row>
    <row r="803" spans="1:4">
      <c r="A803" s="29"/>
      <c r="B803" s="29"/>
      <c r="C803" s="29"/>
      <c r="D803" s="29"/>
    </row>
    <row r="804" spans="1:4">
      <c r="A804" s="29"/>
      <c r="B804" s="29"/>
      <c r="C804" s="29"/>
      <c r="D804" s="29"/>
    </row>
    <row r="805" spans="1:4">
      <c r="A805" s="29"/>
      <c r="B805" s="29"/>
      <c r="C805" s="29"/>
      <c r="D805" s="29"/>
    </row>
    <row r="806" spans="1:4">
      <c r="A806" s="29"/>
      <c r="B806" s="29"/>
      <c r="C806" s="29"/>
      <c r="D806" s="29"/>
    </row>
    <row r="807" spans="1:4">
      <c r="A807" s="29"/>
      <c r="B807" s="29"/>
      <c r="C807" s="29"/>
      <c r="D807" s="29"/>
    </row>
    <row r="808" spans="1:4">
      <c r="A808" s="29"/>
      <c r="B808" s="29"/>
      <c r="C808" s="29"/>
      <c r="D808" s="29"/>
    </row>
    <row r="809" spans="1:4">
      <c r="A809" s="29"/>
      <c r="B809" s="29"/>
      <c r="C809" s="29"/>
      <c r="D809" s="29"/>
    </row>
    <row r="810" spans="1:4">
      <c r="A810" s="29"/>
      <c r="B810" s="29"/>
      <c r="C810" s="29"/>
      <c r="D810" s="29"/>
    </row>
    <row r="811" spans="1:4">
      <c r="A811" s="29"/>
      <c r="B811" s="29"/>
      <c r="C811" s="29"/>
      <c r="D811" s="29"/>
    </row>
    <row r="812" spans="1:4">
      <c r="A812" s="29"/>
      <c r="B812" s="29"/>
      <c r="C812" s="29"/>
      <c r="D812" s="29"/>
    </row>
    <row r="813" spans="1:4">
      <c r="A813" s="29"/>
      <c r="B813" s="29"/>
      <c r="C813" s="29"/>
      <c r="D813" s="29"/>
    </row>
    <row r="814" spans="1:4">
      <c r="A814" s="29"/>
      <c r="B814" s="29"/>
      <c r="C814" s="29"/>
      <c r="D814" s="29"/>
    </row>
    <row r="815" spans="1:4">
      <c r="A815" s="29"/>
      <c r="B815" s="29"/>
      <c r="C815" s="29"/>
      <c r="D815" s="29"/>
    </row>
    <row r="816" spans="1:4">
      <c r="A816" s="29"/>
      <c r="B816" s="29"/>
      <c r="C816" s="29"/>
      <c r="D816" s="29"/>
    </row>
    <row r="817" spans="1:4">
      <c r="A817" s="29"/>
      <c r="B817" s="29"/>
      <c r="C817" s="29"/>
      <c r="D817" s="29"/>
    </row>
    <row r="818" spans="1:4">
      <c r="A818" s="29"/>
      <c r="B818" s="29"/>
      <c r="C818" s="29"/>
      <c r="D818" s="29"/>
    </row>
    <row r="819" spans="1:4">
      <c r="A819" s="29"/>
      <c r="B819" s="29"/>
      <c r="C819" s="29"/>
      <c r="D819" s="29"/>
    </row>
    <row r="820" spans="1:4">
      <c r="A820" s="29"/>
      <c r="B820" s="29"/>
      <c r="C820" s="29"/>
      <c r="D820" s="29"/>
    </row>
    <row r="821" spans="1:4">
      <c r="A821" s="29"/>
      <c r="B821" s="29"/>
      <c r="C821" s="29"/>
      <c r="D821" s="29"/>
    </row>
    <row r="822" spans="1:4">
      <c r="A822" s="29"/>
      <c r="B822" s="29"/>
      <c r="C822" s="29"/>
      <c r="D822" s="29"/>
    </row>
    <row r="823" spans="1:4">
      <c r="A823" s="29"/>
      <c r="B823" s="29"/>
      <c r="C823" s="29"/>
      <c r="D823" s="29"/>
    </row>
    <row r="824" spans="1:4">
      <c r="A824" s="29"/>
      <c r="B824" s="29"/>
      <c r="C824" s="29"/>
      <c r="D824" s="29"/>
    </row>
    <row r="825" spans="1:4">
      <c r="A825" s="29"/>
      <c r="B825" s="29"/>
      <c r="C825" s="29"/>
      <c r="D825" s="29"/>
    </row>
    <row r="826" spans="1:4">
      <c r="A826" s="29"/>
      <c r="B826" s="29"/>
      <c r="C826" s="29"/>
      <c r="D826" s="29"/>
    </row>
    <row r="827" spans="1:4">
      <c r="A827" s="29"/>
      <c r="B827" s="29"/>
      <c r="C827" s="29"/>
      <c r="D827" s="29"/>
    </row>
    <row r="828" spans="1:4">
      <c r="A828" s="29"/>
      <c r="B828" s="29"/>
      <c r="C828" s="29"/>
      <c r="D828" s="29"/>
    </row>
    <row r="829" spans="1:4">
      <c r="A829" s="29"/>
      <c r="B829" s="29"/>
      <c r="C829" s="29"/>
      <c r="D829" s="29"/>
    </row>
    <row r="830" spans="1:4">
      <c r="A830" s="29"/>
      <c r="B830" s="29"/>
      <c r="C830" s="29"/>
      <c r="D830" s="29"/>
    </row>
    <row r="831" spans="1:4">
      <c r="A831" s="29"/>
      <c r="B831" s="29"/>
      <c r="C831" s="29"/>
      <c r="D831" s="29"/>
    </row>
    <row r="832" spans="1:4">
      <c r="A832" s="29"/>
      <c r="B832" s="29"/>
      <c r="C832" s="29"/>
      <c r="D832" s="29"/>
    </row>
    <row r="833" spans="1:4">
      <c r="A833" s="29"/>
      <c r="B833" s="29"/>
      <c r="C833" s="29"/>
      <c r="D833" s="29"/>
    </row>
    <row r="834" spans="1:4">
      <c r="A834" s="29"/>
      <c r="B834" s="29"/>
      <c r="C834" s="29"/>
      <c r="D834" s="29"/>
    </row>
    <row r="835" spans="1:4">
      <c r="A835" s="29"/>
      <c r="B835" s="29"/>
      <c r="C835" s="29"/>
      <c r="D835" s="29"/>
    </row>
    <row r="836" spans="1:4">
      <c r="A836" s="29"/>
      <c r="B836" s="29"/>
      <c r="C836" s="29"/>
      <c r="D836" s="29"/>
    </row>
    <row r="837" spans="1:4">
      <c r="A837" s="29"/>
      <c r="B837" s="29"/>
      <c r="C837" s="29"/>
      <c r="D837" s="29"/>
    </row>
    <row r="838" spans="1:4">
      <c r="A838" s="29"/>
      <c r="B838" s="29"/>
      <c r="C838" s="29"/>
      <c r="D838" s="29"/>
    </row>
    <row r="839" spans="1:4">
      <c r="A839" s="29"/>
      <c r="B839" s="29"/>
      <c r="C839" s="29"/>
      <c r="D839" s="29"/>
    </row>
    <row r="840" spans="1:4">
      <c r="A840" s="29"/>
      <c r="B840" s="29"/>
      <c r="C840" s="29"/>
      <c r="D840" s="29"/>
    </row>
    <row r="841" spans="1:4">
      <c r="A841" s="29"/>
      <c r="B841" s="29"/>
      <c r="C841" s="29"/>
      <c r="D841" s="29"/>
    </row>
    <row r="842" spans="1:4">
      <c r="A842" s="29"/>
      <c r="B842" s="29"/>
      <c r="C842" s="29"/>
      <c r="D842" s="29"/>
    </row>
    <row r="843" spans="1:4">
      <c r="A843" s="29"/>
      <c r="B843" s="29"/>
      <c r="C843" s="29"/>
      <c r="D843" s="29"/>
    </row>
    <row r="844" spans="1:4">
      <c r="A844" s="29"/>
      <c r="B844" s="29"/>
      <c r="C844" s="29"/>
      <c r="D844" s="29"/>
    </row>
    <row r="845" spans="1:4">
      <c r="A845" s="29"/>
      <c r="B845" s="29"/>
      <c r="C845" s="29"/>
      <c r="D845" s="29"/>
    </row>
    <row r="846" spans="1:4">
      <c r="A846" s="29"/>
      <c r="B846" s="29"/>
      <c r="C846" s="29"/>
      <c r="D846" s="29"/>
    </row>
    <row r="847" spans="1:4">
      <c r="A847" s="29"/>
      <c r="B847" s="29"/>
      <c r="C847" s="29"/>
      <c r="D847" s="29"/>
    </row>
    <row r="848" spans="1:4">
      <c r="A848" s="29"/>
      <c r="B848" s="29"/>
      <c r="C848" s="29"/>
      <c r="D848" s="29"/>
    </row>
    <row r="849" spans="1:4">
      <c r="A849" s="29"/>
      <c r="B849" s="29"/>
      <c r="C849" s="29"/>
      <c r="D849" s="29"/>
    </row>
    <row r="850" spans="1:4">
      <c r="A850" s="29"/>
      <c r="B850" s="29"/>
      <c r="C850" s="29"/>
      <c r="D850" s="29"/>
    </row>
    <row r="851" spans="1:4">
      <c r="A851" s="29"/>
      <c r="B851" s="29"/>
      <c r="C851" s="29"/>
      <c r="D851" s="29"/>
    </row>
    <row r="852" spans="1:4">
      <c r="A852" s="29"/>
      <c r="B852" s="29"/>
      <c r="C852" s="29"/>
      <c r="D852" s="29"/>
    </row>
    <row r="853" spans="1:4">
      <c r="A853" s="29"/>
      <c r="B853" s="29"/>
      <c r="C853" s="29"/>
      <c r="D853" s="29"/>
    </row>
    <row r="854" spans="1:4">
      <c r="A854" s="29"/>
      <c r="B854" s="29"/>
      <c r="C854" s="29"/>
      <c r="D854" s="29"/>
    </row>
    <row r="855" spans="1:4">
      <c r="A855" s="29"/>
      <c r="B855" s="29"/>
      <c r="C855" s="29"/>
      <c r="D855" s="29"/>
    </row>
    <row r="856" spans="1:4">
      <c r="A856" s="29"/>
      <c r="B856" s="29"/>
      <c r="C856" s="29"/>
      <c r="D856" s="29"/>
    </row>
    <row r="857" spans="1:4">
      <c r="A857" s="29"/>
      <c r="B857" s="29"/>
      <c r="C857" s="29"/>
      <c r="D857" s="29"/>
    </row>
    <row r="858" spans="1:4">
      <c r="A858" s="29"/>
      <c r="B858" s="29"/>
      <c r="C858" s="29"/>
      <c r="D858" s="29"/>
    </row>
    <row r="859" spans="1:4">
      <c r="A859" s="29"/>
      <c r="B859" s="29"/>
      <c r="C859" s="29"/>
      <c r="D859" s="29"/>
    </row>
    <row r="860" spans="1:4">
      <c r="A860" s="29"/>
      <c r="B860" s="29"/>
      <c r="C860" s="29"/>
      <c r="D860" s="29"/>
    </row>
    <row r="861" spans="1:4">
      <c r="A861" s="29"/>
      <c r="B861" s="29"/>
      <c r="C861" s="29"/>
      <c r="D861" s="29"/>
    </row>
    <row r="862" spans="1:4">
      <c r="A862" s="29"/>
      <c r="B862" s="29"/>
      <c r="C862" s="29"/>
      <c r="D862" s="29"/>
    </row>
    <row r="863" spans="1:4">
      <c r="A863" s="29"/>
      <c r="B863" s="29"/>
      <c r="C863" s="29"/>
      <c r="D863" s="29"/>
    </row>
    <row r="864" spans="1:4">
      <c r="A864" s="29"/>
      <c r="B864" s="29"/>
      <c r="C864" s="29"/>
      <c r="D864" s="29"/>
    </row>
    <row r="865" spans="1:4">
      <c r="A865" s="29"/>
      <c r="B865" s="29"/>
      <c r="C865" s="29"/>
      <c r="D865" s="29"/>
    </row>
    <row r="866" spans="1:4">
      <c r="A866" s="29"/>
      <c r="B866" s="29"/>
      <c r="C866" s="29"/>
      <c r="D866" s="29"/>
    </row>
    <row r="867" spans="1:4">
      <c r="A867" s="29"/>
      <c r="B867" s="29"/>
      <c r="C867" s="29"/>
      <c r="D867" s="29"/>
    </row>
    <row r="868" spans="1:4">
      <c r="A868" s="29"/>
      <c r="B868" s="29"/>
      <c r="C868" s="29"/>
      <c r="D868" s="29"/>
    </row>
    <row r="869" spans="1:4">
      <c r="A869" s="29"/>
      <c r="B869" s="29"/>
      <c r="C869" s="29"/>
      <c r="D869" s="29"/>
    </row>
    <row r="870" spans="1:4">
      <c r="A870" s="29"/>
      <c r="B870" s="29"/>
      <c r="C870" s="29"/>
      <c r="D870" s="29"/>
    </row>
    <row r="871" spans="1:4">
      <c r="A871" s="29"/>
      <c r="B871" s="29"/>
      <c r="C871" s="29"/>
      <c r="D871" s="29"/>
    </row>
    <row r="872" spans="1:4">
      <c r="A872" s="29"/>
      <c r="B872" s="29"/>
      <c r="C872" s="29"/>
      <c r="D872" s="29"/>
    </row>
    <row r="873" spans="1:4">
      <c r="A873" s="29"/>
      <c r="B873" s="29"/>
      <c r="C873" s="29"/>
      <c r="D873" s="29"/>
    </row>
    <row r="874" spans="1:4">
      <c r="A874" s="29"/>
      <c r="B874" s="29"/>
      <c r="C874" s="29"/>
      <c r="D874" s="29"/>
    </row>
    <row r="875" spans="1:4">
      <c r="A875" s="29"/>
      <c r="B875" s="29"/>
      <c r="C875" s="29"/>
      <c r="D875" s="29"/>
    </row>
    <row r="876" spans="1:4">
      <c r="A876" s="29"/>
      <c r="B876" s="29"/>
      <c r="C876" s="29"/>
      <c r="D876" s="29"/>
    </row>
    <row r="877" spans="1:4">
      <c r="A877" s="29"/>
      <c r="B877" s="29"/>
      <c r="C877" s="29"/>
      <c r="D877" s="29"/>
    </row>
    <row r="878" spans="1:4">
      <c r="A878" s="29"/>
      <c r="B878" s="29"/>
      <c r="C878" s="29"/>
      <c r="D878" s="29"/>
    </row>
    <row r="879" spans="1:4">
      <c r="A879" s="29"/>
      <c r="B879" s="29"/>
      <c r="C879" s="29"/>
      <c r="D879" s="29"/>
    </row>
    <row r="880" spans="1:4">
      <c r="A880" s="29"/>
      <c r="B880" s="29"/>
      <c r="C880" s="29"/>
      <c r="D880" s="29"/>
    </row>
    <row r="881" spans="1:4">
      <c r="A881" s="29"/>
      <c r="B881" s="29"/>
      <c r="C881" s="29"/>
      <c r="D881" s="29"/>
    </row>
    <row r="882" spans="1:4">
      <c r="A882" s="29"/>
      <c r="B882" s="29"/>
      <c r="C882" s="29"/>
      <c r="D882" s="29"/>
    </row>
    <row r="883" spans="1:4">
      <c r="A883" s="29"/>
      <c r="B883" s="29"/>
      <c r="C883" s="29"/>
      <c r="D883" s="29"/>
    </row>
    <row r="884" spans="1:4">
      <c r="A884" s="29"/>
      <c r="B884" s="29"/>
      <c r="C884" s="29"/>
      <c r="D884" s="29"/>
    </row>
    <row r="885" spans="1:4">
      <c r="A885" s="29"/>
      <c r="B885" s="29"/>
      <c r="C885" s="29"/>
      <c r="D885" s="29"/>
    </row>
    <row r="886" spans="1:4">
      <c r="A886" s="29"/>
      <c r="B886" s="29"/>
      <c r="C886" s="29"/>
      <c r="D886" s="29"/>
    </row>
    <row r="887" spans="1:4">
      <c r="A887" s="29"/>
      <c r="B887" s="29"/>
      <c r="C887" s="29"/>
      <c r="D887" s="29"/>
    </row>
    <row r="888" spans="1:4">
      <c r="A888" s="29"/>
      <c r="B888" s="29"/>
      <c r="C888" s="29"/>
      <c r="D888" s="29"/>
    </row>
    <row r="889" spans="1:4">
      <c r="A889" s="29"/>
      <c r="B889" s="29"/>
      <c r="C889" s="29"/>
      <c r="D889" s="29"/>
    </row>
    <row r="890" spans="1:4">
      <c r="A890" s="29"/>
      <c r="B890" s="29"/>
      <c r="C890" s="29"/>
      <c r="D890" s="29"/>
    </row>
    <row r="891" spans="1:4">
      <c r="A891" s="29"/>
      <c r="B891" s="29"/>
      <c r="C891" s="29"/>
      <c r="D891" s="29"/>
    </row>
    <row r="892" spans="1:4">
      <c r="A892" s="29"/>
      <c r="B892" s="29"/>
      <c r="C892" s="29"/>
      <c r="D892" s="29"/>
    </row>
    <row r="893" spans="1:4">
      <c r="A893" s="29"/>
      <c r="B893" s="29"/>
      <c r="C893" s="29"/>
      <c r="D893" s="29"/>
    </row>
    <row r="894" spans="1:4">
      <c r="A894" s="29"/>
      <c r="B894" s="29"/>
      <c r="C894" s="29"/>
      <c r="D894" s="29"/>
    </row>
    <row r="895" spans="1:4">
      <c r="A895" s="29"/>
      <c r="B895" s="29"/>
      <c r="C895" s="29"/>
      <c r="D895" s="29"/>
    </row>
    <row r="896" spans="1:4">
      <c r="A896" s="29"/>
      <c r="B896" s="29"/>
      <c r="C896" s="29"/>
      <c r="D896" s="29"/>
    </row>
    <row r="897" spans="1:4">
      <c r="A897" s="29"/>
      <c r="B897" s="29"/>
      <c r="C897" s="29"/>
      <c r="D897" s="29"/>
    </row>
    <row r="898" spans="1:4">
      <c r="A898" s="29"/>
      <c r="B898" s="29"/>
      <c r="C898" s="29"/>
      <c r="D898" s="29"/>
    </row>
    <row r="899" spans="1:4">
      <c r="A899" s="29"/>
      <c r="B899" s="29"/>
      <c r="C899" s="29"/>
      <c r="D899" s="29"/>
    </row>
    <row r="900" spans="1:4">
      <c r="A900" s="29"/>
      <c r="B900" s="29"/>
      <c r="C900" s="29"/>
      <c r="D900" s="29"/>
    </row>
    <row r="901" spans="1:4">
      <c r="A901" s="29"/>
      <c r="B901" s="29"/>
      <c r="C901" s="29"/>
      <c r="D901" s="29"/>
    </row>
    <row r="902" spans="1:4">
      <c r="A902" s="29"/>
      <c r="B902" s="29"/>
      <c r="C902" s="29"/>
      <c r="D902" s="29"/>
    </row>
    <row r="903" spans="1:4">
      <c r="A903" s="29"/>
      <c r="B903" s="29"/>
      <c r="C903" s="29"/>
      <c r="D903" s="29"/>
    </row>
    <row r="904" spans="1:4">
      <c r="A904" s="29"/>
      <c r="B904" s="29"/>
      <c r="C904" s="29"/>
      <c r="D904" s="29"/>
    </row>
    <row r="905" spans="1:4">
      <c r="A905" s="29"/>
      <c r="B905" s="29"/>
      <c r="C905" s="29"/>
      <c r="D905" s="29"/>
    </row>
    <row r="906" spans="1:4">
      <c r="A906" s="29"/>
      <c r="B906" s="29"/>
      <c r="C906" s="29"/>
      <c r="D906" s="29"/>
    </row>
    <row r="907" spans="1:4">
      <c r="A907" s="29"/>
      <c r="B907" s="29"/>
      <c r="C907" s="29"/>
      <c r="D907" s="29"/>
    </row>
    <row r="908" spans="1:4">
      <c r="A908" s="29"/>
      <c r="B908" s="29"/>
      <c r="C908" s="29"/>
      <c r="D908" s="29"/>
    </row>
    <row r="909" spans="1:4">
      <c r="A909" s="29"/>
      <c r="B909" s="29"/>
      <c r="C909" s="29"/>
      <c r="D909" s="29"/>
    </row>
    <row r="910" spans="1:4">
      <c r="A910" s="29"/>
      <c r="B910" s="29"/>
      <c r="C910" s="29"/>
      <c r="D910" s="29"/>
    </row>
    <row r="911" spans="1:4">
      <c r="A911" s="29"/>
      <c r="B911" s="29"/>
      <c r="C911" s="29"/>
      <c r="D911" s="29"/>
    </row>
    <row r="912" spans="1:4">
      <c r="A912" s="29"/>
      <c r="B912" s="29"/>
      <c r="C912" s="29"/>
      <c r="D912" s="29"/>
    </row>
    <row r="913" spans="1:4">
      <c r="A913" s="29"/>
      <c r="B913" s="29"/>
      <c r="C913" s="29"/>
      <c r="D913" s="29"/>
    </row>
    <row r="914" spans="1:4">
      <c r="A914" s="29"/>
      <c r="B914" s="29"/>
      <c r="C914" s="29"/>
      <c r="D914" s="29"/>
    </row>
    <row r="915" spans="1:4">
      <c r="A915" s="29"/>
      <c r="B915" s="29"/>
      <c r="C915" s="29"/>
      <c r="D915" s="29"/>
    </row>
    <row r="916" spans="1:4">
      <c r="A916" s="29"/>
      <c r="B916" s="29"/>
      <c r="C916" s="29"/>
      <c r="D916" s="29"/>
    </row>
    <row r="917" spans="1:4">
      <c r="A917" s="29"/>
      <c r="B917" s="29"/>
      <c r="C917" s="29"/>
      <c r="D917" s="29"/>
    </row>
    <row r="918" spans="1:4">
      <c r="A918" s="29"/>
      <c r="B918" s="29"/>
      <c r="C918" s="29"/>
      <c r="D918" s="29"/>
    </row>
    <row r="919" spans="1:4">
      <c r="A919" s="29"/>
      <c r="B919" s="29"/>
      <c r="C919" s="29"/>
      <c r="D919" s="29"/>
    </row>
    <row r="920" spans="1:4">
      <c r="A920" s="29"/>
      <c r="B920" s="29"/>
      <c r="C920" s="29"/>
      <c r="D920" s="29"/>
    </row>
    <row r="921" spans="1:4">
      <c r="A921" s="29"/>
      <c r="B921" s="29"/>
      <c r="C921" s="29"/>
      <c r="D921" s="29"/>
    </row>
    <row r="922" spans="1:4">
      <c r="A922" s="29"/>
      <c r="B922" s="29"/>
      <c r="C922" s="29"/>
      <c r="D922" s="29"/>
    </row>
    <row r="923" spans="1:4">
      <c r="A923" s="29"/>
      <c r="B923" s="29"/>
      <c r="C923" s="29"/>
      <c r="D923" s="29"/>
    </row>
    <row r="924" spans="1:4">
      <c r="A924" s="29"/>
      <c r="B924" s="29"/>
      <c r="C924" s="29"/>
      <c r="D924" s="29"/>
    </row>
    <row r="925" spans="1:4">
      <c r="A925" s="29"/>
      <c r="B925" s="29"/>
      <c r="C925" s="29"/>
      <c r="D925" s="29"/>
    </row>
    <row r="926" spans="1:4">
      <c r="A926" s="29"/>
      <c r="B926" s="29"/>
      <c r="C926" s="29"/>
      <c r="D926" s="29"/>
    </row>
    <row r="927" spans="1:4">
      <c r="A927" s="29"/>
      <c r="B927" s="29"/>
      <c r="C927" s="29"/>
      <c r="D927" s="29"/>
    </row>
    <row r="928" spans="1:4">
      <c r="A928" s="29"/>
      <c r="B928" s="29"/>
      <c r="C928" s="29"/>
      <c r="D928" s="29"/>
    </row>
    <row r="929" spans="1:4">
      <c r="A929" s="29"/>
      <c r="B929" s="29"/>
      <c r="C929" s="29"/>
      <c r="D929" s="29"/>
    </row>
    <row r="930" spans="1:4">
      <c r="A930" s="29"/>
      <c r="B930" s="29"/>
      <c r="C930" s="29"/>
      <c r="D930" s="29"/>
    </row>
    <row r="931" spans="1:4">
      <c r="A931" s="29"/>
      <c r="B931" s="29"/>
      <c r="C931" s="29"/>
      <c r="D931" s="29"/>
    </row>
    <row r="932" spans="1:4">
      <c r="A932" s="29"/>
      <c r="B932" s="29"/>
      <c r="C932" s="29"/>
      <c r="D932" s="29"/>
    </row>
    <row r="933" spans="1:4">
      <c r="A933" s="29"/>
      <c r="B933" s="29"/>
      <c r="C933" s="29"/>
      <c r="D933" s="29"/>
    </row>
    <row r="934" spans="1:4">
      <c r="A934" s="29"/>
      <c r="B934" s="29"/>
      <c r="C934" s="29"/>
      <c r="D934" s="29"/>
    </row>
    <row r="935" spans="1:4">
      <c r="A935" s="29"/>
      <c r="B935" s="29"/>
      <c r="C935" s="29"/>
      <c r="D935" s="29"/>
    </row>
    <row r="936" spans="1:4">
      <c r="A936" s="29"/>
      <c r="B936" s="29"/>
      <c r="C936" s="29"/>
      <c r="D936" s="29"/>
    </row>
    <row r="937" spans="1:4">
      <c r="A937" s="29"/>
      <c r="B937" s="29"/>
      <c r="C937" s="29"/>
      <c r="D937" s="29"/>
    </row>
    <row r="938" spans="1:4">
      <c r="A938" s="29"/>
      <c r="B938" s="29"/>
      <c r="C938" s="29"/>
      <c r="D938" s="29"/>
    </row>
    <row r="939" spans="1:4">
      <c r="A939" s="29"/>
      <c r="B939" s="29"/>
      <c r="C939" s="29"/>
      <c r="D939" s="29"/>
    </row>
  </sheetData>
  <protectedRanges>
    <protectedRange sqref="A336:D338" name="Range1"/>
  </protectedRanges>
  <phoneticPr fontId="0" type="noConversion"/>
  <hyperlinks>
    <hyperlink ref="H3927" r:id="rId1" display="http://vsolj.cetus-net.org/bulletin.html"/>
  </hyperlinks>
  <pageMargins left="0.75" right="0.75" top="1" bottom="1" header="0.5" footer="0.5"/>
  <pageSetup orientation="portrait" verticalDpi="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B333"/>
  <sheetViews>
    <sheetView workbookViewId="0"/>
  </sheetViews>
  <sheetFormatPr defaultRowHeight="12.75"/>
  <cols>
    <col min="1" max="1" width="9.140625" style="15"/>
    <col min="2" max="2" width="10.7109375" style="15" customWidth="1"/>
    <col min="3" max="4" width="9.140625" style="15"/>
    <col min="5" max="5" width="10.7109375" style="15" customWidth="1"/>
    <col min="6" max="16384" width="9.140625" style="15"/>
  </cols>
  <sheetData>
    <row r="1" spans="1:28" ht="18.75" thickBot="1">
      <c r="A1" s="65" t="s">
        <v>158</v>
      </c>
      <c r="D1" s="16" t="s">
        <v>159</v>
      </c>
      <c r="M1" s="66" t="s">
        <v>160</v>
      </c>
      <c r="N1" s="15" t="s">
        <v>161</v>
      </c>
      <c r="O1" s="15">
        <f ca="1">H18*J18-I18*I18</f>
        <v>539893.23132550716</v>
      </c>
      <c r="P1" s="15" t="s">
        <v>263</v>
      </c>
      <c r="U1" s="93" t="s">
        <v>214</v>
      </c>
      <c r="V1" s="95" t="s">
        <v>216</v>
      </c>
      <c r="AA1" s="15">
        <v>1</v>
      </c>
      <c r="AB1" s="15" t="s">
        <v>162</v>
      </c>
    </row>
    <row r="2" spans="1:28">
      <c r="M2" s="66" t="s">
        <v>163</v>
      </c>
      <c r="N2" s="15" t="s">
        <v>164</v>
      </c>
      <c r="O2" s="15">
        <f ca="1">+F18*J18-H18*I18</f>
        <v>445160.03152206633</v>
      </c>
      <c r="P2" s="15" t="s">
        <v>264</v>
      </c>
      <c r="U2" s="15">
        <v>0</v>
      </c>
      <c r="V2" s="15">
        <f t="shared" ref="V2:V18" ca="1" si="0">+E$4+E$5*U2+E$6*U2^2</f>
        <v>-3.0363032711936775E-3</v>
      </c>
      <c r="AA2" s="15">
        <v>2</v>
      </c>
      <c r="AB2" s="15" t="s">
        <v>45</v>
      </c>
    </row>
    <row r="3" spans="1:28" ht="13.5" thickBot="1">
      <c r="A3" s="15" t="s">
        <v>165</v>
      </c>
      <c r="B3" s="15" t="s">
        <v>166</v>
      </c>
      <c r="E3" s="67" t="s">
        <v>167</v>
      </c>
      <c r="F3" s="67" t="s">
        <v>168</v>
      </c>
      <c r="G3" s="67" t="s">
        <v>169</v>
      </c>
      <c r="H3" s="67" t="s">
        <v>170</v>
      </c>
      <c r="M3" s="66" t="s">
        <v>171</v>
      </c>
      <c r="N3" s="15" t="s">
        <v>172</v>
      </c>
      <c r="O3" s="15">
        <f ca="1">+F18*I18-H18*H18</f>
        <v>76304.388146303594</v>
      </c>
      <c r="P3" s="15" t="s">
        <v>265</v>
      </c>
      <c r="U3" s="15">
        <v>0.2</v>
      </c>
      <c r="V3" s="15">
        <f t="shared" ca="1" si="0"/>
        <v>-6.3581601939437108E-4</v>
      </c>
      <c r="AA3" s="15">
        <v>3</v>
      </c>
      <c r="AB3" s="15" t="s">
        <v>173</v>
      </c>
    </row>
    <row r="4" spans="1:28">
      <c r="A4" s="15" t="s">
        <v>174</v>
      </c>
      <c r="B4" s="15" t="s">
        <v>175</v>
      </c>
      <c r="D4" s="68" t="s">
        <v>176</v>
      </c>
      <c r="E4" s="69">
        <f ca="1">(G18*O1-K18*O2+L18*O3)/O7</f>
        <v>-3.0363032711936775E-3</v>
      </c>
      <c r="F4" s="70">
        <f ca="1">+E7/O7*O18</f>
        <v>4.7393589554770124E-4</v>
      </c>
      <c r="G4" s="71">
        <f>+B18</f>
        <v>1</v>
      </c>
      <c r="H4" s="72">
        <f ca="1">ABS(F4/E4)</f>
        <v>0.15608977536732699</v>
      </c>
      <c r="M4" s="66" t="s">
        <v>177</v>
      </c>
      <c r="N4" s="15" t="s">
        <v>178</v>
      </c>
      <c r="O4" s="15">
        <f ca="1">+C18*J18-H18*H18</f>
        <v>516314.06652668607</v>
      </c>
      <c r="P4" s="15" t="s">
        <v>266</v>
      </c>
      <c r="U4" s="15">
        <v>0.4</v>
      </c>
      <c r="V4" s="15">
        <f t="shared" ca="1" si="0"/>
        <v>1.5504859579525037E-3</v>
      </c>
      <c r="AA4" s="15">
        <v>4</v>
      </c>
      <c r="AB4" s="15" t="s">
        <v>179</v>
      </c>
    </row>
    <row r="5" spans="1:28">
      <c r="A5" s="15" t="s">
        <v>180</v>
      </c>
      <c r="B5" s="73">
        <v>40323</v>
      </c>
      <c r="D5" s="74" t="s">
        <v>181</v>
      </c>
      <c r="E5" s="75">
        <f ca="1">+(-G18*O2+K18*O4-L18*O5)/O7</f>
        <v>1.253789944512761E-2</v>
      </c>
      <c r="F5" s="76">
        <f ca="1">P18*E7/O7</f>
        <v>5.1079960590423731E-4</v>
      </c>
      <c r="G5" s="77">
        <f>+B18/A18</f>
        <v>1E-4</v>
      </c>
      <c r="H5" s="72">
        <f ca="1">ABS(F5/E5)</f>
        <v>4.0740445250798424E-2</v>
      </c>
      <c r="M5" s="66" t="s">
        <v>182</v>
      </c>
      <c r="N5" s="15" t="s">
        <v>183</v>
      </c>
      <c r="O5" s="15">
        <f ca="1">+C18*I18-F18*H18</f>
        <v>100049.38852382696</v>
      </c>
      <c r="P5" s="15" t="s">
        <v>267</v>
      </c>
      <c r="U5" s="15">
        <v>0.6</v>
      </c>
      <c r="V5" s="15">
        <f t="shared" ca="1" si="0"/>
        <v>3.5226026608469454E-3</v>
      </c>
      <c r="AA5" s="15">
        <v>5</v>
      </c>
      <c r="AB5" s="15" t="s">
        <v>184</v>
      </c>
    </row>
    <row r="6" spans="1:28" ht="13.5" thickBot="1">
      <c r="D6" s="78" t="s">
        <v>185</v>
      </c>
      <c r="E6" s="79">
        <f ca="1">+(G18*O3-K18*O5+L18*O6)/O7</f>
        <v>-2.6773159306553961E-3</v>
      </c>
      <c r="F6" s="80">
        <f ca="1">Q18*E7/O7</f>
        <v>1.0355580870138942E-4</v>
      </c>
      <c r="G6" s="81">
        <f>+B18/A18^2</f>
        <v>1E-8</v>
      </c>
      <c r="H6" s="72">
        <f ca="1">ABS(F6/E6)</f>
        <v>3.8678964822817671E-2</v>
      </c>
      <c r="M6" s="82" t="s">
        <v>186</v>
      </c>
      <c r="N6" s="83" t="s">
        <v>187</v>
      </c>
      <c r="O6" s="83">
        <f ca="1">+C18*H18-F18*F18</f>
        <v>20306.458806395938</v>
      </c>
      <c r="P6" s="15" t="s">
        <v>268</v>
      </c>
      <c r="U6" s="15">
        <v>0.8</v>
      </c>
      <c r="V6" s="15">
        <f t="shared" ca="1" si="0"/>
        <v>5.2805340892889581E-3</v>
      </c>
      <c r="AA6" s="15">
        <v>6</v>
      </c>
      <c r="AB6" s="15" t="s">
        <v>188</v>
      </c>
    </row>
    <row r="7" spans="1:28">
      <c r="D7" s="84" t="s">
        <v>189</v>
      </c>
      <c r="E7" s="61">
        <f ca="1">SQRT(N18/(B15-3))</f>
        <v>1.7121071759616951E-3</v>
      </c>
      <c r="G7" s="85">
        <f>+B22</f>
        <v>-8.8875160145107657E-5</v>
      </c>
      <c r="M7" s="66" t="s">
        <v>190</v>
      </c>
      <c r="N7" s="86" t="s">
        <v>191</v>
      </c>
      <c r="O7" s="15">
        <f ca="1">+C18*O1-F18*O2+H18*O3</f>
        <v>4784578.4182989597</v>
      </c>
      <c r="U7" s="15">
        <v>1</v>
      </c>
      <c r="V7" s="15">
        <f t="shared" ca="1" si="0"/>
        <v>6.8242802432785365E-3</v>
      </c>
      <c r="AA7" s="15">
        <v>7</v>
      </c>
      <c r="AB7" s="15" t="s">
        <v>192</v>
      </c>
    </row>
    <row r="8" spans="1:28">
      <c r="A8" s="88">
        <v>21</v>
      </c>
      <c r="B8" s="15" t="s">
        <v>196</v>
      </c>
      <c r="C8" s="131">
        <v>21</v>
      </c>
      <c r="D8" s="84" t="s">
        <v>193</v>
      </c>
      <c r="F8" s="132">
        <f ca="1">CORREL(INDIRECT(E12):INDIRECT(E13),INDIRECT(M12):INDIRECT(M13))</f>
        <v>0.72357108603126985</v>
      </c>
      <c r="G8" s="61"/>
      <c r="K8" s="85"/>
      <c r="N8" s="86"/>
      <c r="U8" s="15">
        <v>1.2</v>
      </c>
      <c r="V8" s="15">
        <f t="shared" ca="1" si="0"/>
        <v>8.1538411228156832E-3</v>
      </c>
      <c r="AA8" s="15">
        <v>8</v>
      </c>
      <c r="AB8" s="15" t="s">
        <v>194</v>
      </c>
    </row>
    <row r="9" spans="1:28">
      <c r="A9" s="88">
        <f>20+COUNT(A21:A1440)</f>
        <v>247</v>
      </c>
      <c r="B9" s="15" t="s">
        <v>198</v>
      </c>
      <c r="C9" s="131">
        <f>A9</f>
        <v>247</v>
      </c>
      <c r="E9" s="62">
        <f ca="1">E6*G6</f>
        <v>-2.6773159306553962E-11</v>
      </c>
      <c r="F9" s="63">
        <f ca="1">H6</f>
        <v>3.8678964822817671E-2</v>
      </c>
      <c r="G9" s="64">
        <f ca="1">F8</f>
        <v>0.72357108603126985</v>
      </c>
      <c r="K9" s="85"/>
      <c r="N9" s="86"/>
      <c r="U9" s="15">
        <v>1.4</v>
      </c>
      <c r="V9" s="15">
        <f t="shared" ca="1" si="0"/>
        <v>9.2692167279003999E-3</v>
      </c>
      <c r="AA9" s="15">
        <v>9</v>
      </c>
      <c r="AB9" s="15" t="s">
        <v>126</v>
      </c>
    </row>
    <row r="10" spans="1:28">
      <c r="A10" s="15" t="s">
        <v>19</v>
      </c>
      <c r="B10" s="133">
        <v>0.46279589999999998</v>
      </c>
      <c r="D10" s="15" t="s">
        <v>257</v>
      </c>
      <c r="E10" s="15">
        <f ca="1">2*E9*365.2422/B10</f>
        <v>-4.2259179936884683E-8</v>
      </c>
      <c r="F10" s="15" t="s">
        <v>258</v>
      </c>
      <c r="U10" s="15">
        <v>1.6</v>
      </c>
      <c r="V10" s="15">
        <f t="shared" ca="1" si="0"/>
        <v>1.0170407058532683E-2</v>
      </c>
      <c r="AA10" s="15">
        <v>10</v>
      </c>
      <c r="AB10" s="15" t="s">
        <v>195</v>
      </c>
    </row>
    <row r="11" spans="1:28">
      <c r="A11" s="87"/>
      <c r="B11" s="87"/>
      <c r="U11" s="15">
        <v>1.8</v>
      </c>
      <c r="V11" s="15">
        <f t="shared" ca="1" si="0"/>
        <v>1.0857412114712538E-2</v>
      </c>
      <c r="AA11" s="15">
        <v>11</v>
      </c>
      <c r="AB11" s="15" t="s">
        <v>70</v>
      </c>
    </row>
    <row r="12" spans="1:28">
      <c r="C12" s="19" t="str">
        <f t="shared" ref="C12:Q13" si="1">C$15&amp;$C8</f>
        <v>C21</v>
      </c>
      <c r="D12" s="19" t="str">
        <f t="shared" si="1"/>
        <v>D21</v>
      </c>
      <c r="E12" s="19" t="str">
        <f t="shared" si="1"/>
        <v>E21</v>
      </c>
      <c r="F12" s="19" t="str">
        <f t="shared" si="1"/>
        <v>F21</v>
      </c>
      <c r="G12" s="19" t="str">
        <f t="shared" ref="G12:Q12" si="2">G15&amp;$C8</f>
        <v>G21</v>
      </c>
      <c r="H12" s="19" t="str">
        <f t="shared" si="2"/>
        <v>H21</v>
      </c>
      <c r="I12" s="19" t="str">
        <f t="shared" si="2"/>
        <v>I21</v>
      </c>
      <c r="J12" s="19" t="str">
        <f t="shared" si="2"/>
        <v>J21</v>
      </c>
      <c r="K12" s="19" t="str">
        <f t="shared" si="2"/>
        <v>K21</v>
      </c>
      <c r="L12" s="19" t="str">
        <f t="shared" si="2"/>
        <v>L21</v>
      </c>
      <c r="M12" s="19" t="str">
        <f t="shared" si="2"/>
        <v>M21</v>
      </c>
      <c r="N12" s="19" t="str">
        <f t="shared" si="2"/>
        <v>N21</v>
      </c>
      <c r="O12" s="19" t="str">
        <f t="shared" si="2"/>
        <v>O21</v>
      </c>
      <c r="P12" s="19" t="str">
        <f t="shared" si="2"/>
        <v>P21</v>
      </c>
      <c r="Q12" s="19" t="str">
        <f t="shared" si="2"/>
        <v>Q21</v>
      </c>
      <c r="U12" s="15">
        <v>2</v>
      </c>
      <c r="V12" s="15">
        <f t="shared" ca="1" si="0"/>
        <v>1.133023189643996E-2</v>
      </c>
      <c r="AA12" s="15">
        <v>12</v>
      </c>
      <c r="AB12" s="15" t="s">
        <v>197</v>
      </c>
    </row>
    <row r="13" spans="1:28">
      <c r="C13" s="19" t="str">
        <f t="shared" si="1"/>
        <v>C247</v>
      </c>
      <c r="D13" s="19" t="str">
        <f t="shared" si="1"/>
        <v>D247</v>
      </c>
      <c r="E13" s="19" t="str">
        <f t="shared" si="1"/>
        <v>E247</v>
      </c>
      <c r="F13" s="19" t="str">
        <f t="shared" si="1"/>
        <v>F247</v>
      </c>
      <c r="G13" s="19" t="str">
        <f t="shared" si="1"/>
        <v>G247</v>
      </c>
      <c r="H13" s="19" t="str">
        <f t="shared" si="1"/>
        <v>H247</v>
      </c>
      <c r="I13" s="19" t="str">
        <f t="shared" si="1"/>
        <v>I247</v>
      </c>
      <c r="J13" s="19" t="str">
        <f t="shared" si="1"/>
        <v>J247</v>
      </c>
      <c r="K13" s="19" t="str">
        <f t="shared" si="1"/>
        <v>K247</v>
      </c>
      <c r="L13" s="19" t="str">
        <f t="shared" si="1"/>
        <v>L247</v>
      </c>
      <c r="M13" s="19" t="str">
        <f t="shared" si="1"/>
        <v>M247</v>
      </c>
      <c r="N13" s="19" t="str">
        <f t="shared" si="1"/>
        <v>N247</v>
      </c>
      <c r="O13" s="19" t="str">
        <f t="shared" si="1"/>
        <v>O247</v>
      </c>
      <c r="P13" s="19" t="str">
        <f t="shared" si="1"/>
        <v>P247</v>
      </c>
      <c r="Q13" s="19" t="str">
        <f t="shared" si="1"/>
        <v>Q247</v>
      </c>
      <c r="U13" s="15">
        <v>2.2000000000000002</v>
      </c>
      <c r="V13" s="15">
        <f t="shared" ca="1" si="0"/>
        <v>1.1588866403714948E-2</v>
      </c>
      <c r="AA13" s="15">
        <v>13</v>
      </c>
      <c r="AB13" s="15" t="s">
        <v>199</v>
      </c>
    </row>
    <row r="14" spans="1:28">
      <c r="O14" s="86"/>
      <c r="U14" s="15">
        <v>2.4</v>
      </c>
      <c r="V14" s="15">
        <f t="shared" ca="1" si="0"/>
        <v>1.1633315636537502E-2</v>
      </c>
      <c r="AA14" s="15">
        <v>14</v>
      </c>
      <c r="AB14" s="15" t="s">
        <v>200</v>
      </c>
    </row>
    <row r="15" spans="1:28">
      <c r="A15" s="16" t="s">
        <v>204</v>
      </c>
      <c r="B15" s="16">
        <f>C9-C8+1</f>
        <v>227</v>
      </c>
      <c r="C15" s="19" t="str">
        <f t="shared" ref="C15:Q15" si="3">VLOOKUP(C16,$AA1:$AB26,2,FALSE)</f>
        <v>C</v>
      </c>
      <c r="D15" s="19" t="str">
        <f t="shared" si="3"/>
        <v>D</v>
      </c>
      <c r="E15" s="19" t="str">
        <f t="shared" si="3"/>
        <v>E</v>
      </c>
      <c r="F15" s="19" t="str">
        <f t="shared" si="3"/>
        <v>F</v>
      </c>
      <c r="G15" s="19" t="str">
        <f t="shared" si="3"/>
        <v>G</v>
      </c>
      <c r="H15" s="19" t="str">
        <f t="shared" si="3"/>
        <v>H</v>
      </c>
      <c r="I15" s="19" t="str">
        <f t="shared" si="3"/>
        <v>I</v>
      </c>
      <c r="J15" s="19" t="str">
        <f t="shared" si="3"/>
        <v>J</v>
      </c>
      <c r="K15" s="19" t="str">
        <f t="shared" si="3"/>
        <v>K</v>
      </c>
      <c r="L15" s="19" t="str">
        <f t="shared" si="3"/>
        <v>L</v>
      </c>
      <c r="M15" s="19" t="str">
        <f t="shared" si="3"/>
        <v>M</v>
      </c>
      <c r="N15" s="19" t="str">
        <f t="shared" si="3"/>
        <v>N</v>
      </c>
      <c r="O15" s="19" t="str">
        <f t="shared" si="3"/>
        <v>O</v>
      </c>
      <c r="P15" s="19" t="str">
        <f t="shared" si="3"/>
        <v>P</v>
      </c>
      <c r="Q15" s="19" t="str">
        <f t="shared" si="3"/>
        <v>Q</v>
      </c>
      <c r="U15" s="15">
        <v>2.6</v>
      </c>
      <c r="V15" s="15">
        <f t="shared" ca="1" si="0"/>
        <v>1.1463579594907632E-2</v>
      </c>
      <c r="AA15" s="15">
        <v>15</v>
      </c>
      <c r="AB15" s="15" t="s">
        <v>201</v>
      </c>
    </row>
    <row r="16" spans="1:28">
      <c r="A16" s="19"/>
      <c r="B16" s="87"/>
      <c r="C16" s="19">
        <f>COLUMN()</f>
        <v>3</v>
      </c>
      <c r="D16" s="19">
        <f>COLUMN()</f>
        <v>4</v>
      </c>
      <c r="E16" s="19">
        <f>COLUMN()</f>
        <v>5</v>
      </c>
      <c r="F16" s="19">
        <f>COLUMN()</f>
        <v>6</v>
      </c>
      <c r="G16" s="19">
        <f>COLUMN()</f>
        <v>7</v>
      </c>
      <c r="H16" s="19">
        <f>COLUMN()</f>
        <v>8</v>
      </c>
      <c r="I16" s="19">
        <f>COLUMN()</f>
        <v>9</v>
      </c>
      <c r="J16" s="19">
        <f>COLUMN()</f>
        <v>10</v>
      </c>
      <c r="K16" s="19">
        <f>COLUMN()</f>
        <v>11</v>
      </c>
      <c r="L16" s="19">
        <f>COLUMN()</f>
        <v>12</v>
      </c>
      <c r="M16" s="19">
        <f>COLUMN()</f>
        <v>13</v>
      </c>
      <c r="N16" s="19">
        <f>COLUMN()</f>
        <v>14</v>
      </c>
      <c r="O16" s="19">
        <f>COLUMN()</f>
        <v>15</v>
      </c>
      <c r="P16" s="19">
        <f>COLUMN()</f>
        <v>16</v>
      </c>
      <c r="Q16" s="19">
        <f>COLUMN()</f>
        <v>17</v>
      </c>
      <c r="U16" s="15">
        <v>2.8</v>
      </c>
      <c r="V16" s="15">
        <f t="shared" ca="1" si="0"/>
        <v>1.1079658278825327E-2</v>
      </c>
      <c r="AA16" s="15">
        <v>16</v>
      </c>
      <c r="AB16" s="15" t="s">
        <v>202</v>
      </c>
    </row>
    <row r="17" spans="1:28">
      <c r="A17" s="16" t="s">
        <v>203</v>
      </c>
      <c r="U17" s="15">
        <v>3</v>
      </c>
      <c r="V17" s="15">
        <f t="shared" ca="1" si="0"/>
        <v>1.0481551688290593E-2</v>
      </c>
      <c r="AA17" s="15">
        <v>17</v>
      </c>
      <c r="AB17" s="15" t="s">
        <v>205</v>
      </c>
    </row>
    <row r="18" spans="1:28">
      <c r="A18" s="89">
        <v>10000</v>
      </c>
      <c r="B18" s="89">
        <v>1</v>
      </c>
      <c r="C18" s="15">
        <f ca="1">SUM(INDIRECT(C12):INDIRECT(C13))</f>
        <v>99.200000000000017</v>
      </c>
      <c r="D18" s="134">
        <f ca="1">SUM(INDIRECT(D12):INDIRECT(D13))</f>
        <v>428.1113500000003</v>
      </c>
      <c r="E18" s="134">
        <f ca="1">SUM(INDIRECT(E12):INDIRECT(E13))</f>
        <v>1.2383568458390073</v>
      </c>
      <c r="F18" s="16">
        <f ca="1">SUM(INDIRECT(F12):INDIRECT(F13))</f>
        <v>293.73883000000001</v>
      </c>
      <c r="G18" s="16">
        <f ca="1">SUM(INDIRECT(G12):INDIRECT(G13))</f>
        <v>0.50492955141453422</v>
      </c>
      <c r="H18" s="16">
        <f ca="1">SUM(INDIRECT(H12):INDIRECT(H13))</f>
        <v>1074.4854743565002</v>
      </c>
      <c r="I18" s="16">
        <f ca="1">SUM(INDIRECT(I12):INDIRECT(I13))</f>
        <v>4190.1965182792364</v>
      </c>
      <c r="J18" s="16">
        <f ca="1">SUM(INDIRECT(J12):INDIRECT(J13))</f>
        <v>16843.075616227812</v>
      </c>
      <c r="K18" s="16">
        <f ca="1">SUM(INDIRECT(K12):INDIRECT(K13))</f>
        <v>1.3614307713606171</v>
      </c>
      <c r="L18" s="16">
        <f ca="1">SUM(INDIRECT(L12):INDIRECT(L13))</f>
        <v>4.1795641723097576</v>
      </c>
      <c r="N18" s="15">
        <f ca="1">SUM(INDIRECT(N12):INDIRECT(N13))</f>
        <v>6.5661365996341498E-4</v>
      </c>
      <c r="O18" s="15">
        <f ca="1">SQRT(SUM(INDIRECT(O12):INDIRECT(O13)))</f>
        <v>1324440.1339659204</v>
      </c>
      <c r="P18" s="15">
        <f ca="1">SQRT(SUM(INDIRECT(P12):INDIRECT(P13)))</f>
        <v>1427457.8161920551</v>
      </c>
      <c r="Q18" s="15">
        <f ca="1">SQRT(SUM(INDIRECT(Q12):INDIRECT(Q13)))</f>
        <v>289392.44829918788</v>
      </c>
      <c r="U18" s="15">
        <v>3.2</v>
      </c>
      <c r="V18" s="15">
        <f t="shared" ca="1" si="0"/>
        <v>9.669259823303418E-3</v>
      </c>
      <c r="AA18" s="15">
        <v>18</v>
      </c>
      <c r="AB18" s="15" t="s">
        <v>206</v>
      </c>
    </row>
    <row r="19" spans="1:28">
      <c r="A19" s="90" t="s">
        <v>207</v>
      </c>
      <c r="F19" s="91" t="s">
        <v>208</v>
      </c>
      <c r="G19" s="91" t="s">
        <v>26</v>
      </c>
      <c r="H19" s="91" t="s">
        <v>209</v>
      </c>
      <c r="I19" s="91" t="s">
        <v>210</v>
      </c>
      <c r="J19" s="91" t="s">
        <v>211</v>
      </c>
      <c r="K19" s="91" t="s">
        <v>212</v>
      </c>
      <c r="L19" s="91" t="s">
        <v>213</v>
      </c>
      <c r="M19" s="92"/>
      <c r="N19" s="92"/>
      <c r="O19" s="92"/>
      <c r="P19" s="92"/>
      <c r="Q19" s="92"/>
      <c r="U19" s="15">
        <v>3.4</v>
      </c>
      <c r="V19" s="15">
        <f t="shared" ref="V19:V24" ca="1" si="4">+E$4+E$5*U19+E$6*U19^2</f>
        <v>8.6427826838638214E-3</v>
      </c>
      <c r="AA19" s="15">
        <v>19</v>
      </c>
      <c r="AB19" s="15" t="s">
        <v>42</v>
      </c>
    </row>
    <row r="20" spans="1:28" ht="15" thickBot="1">
      <c r="A20" s="93" t="s">
        <v>214</v>
      </c>
      <c r="B20" s="93" t="s">
        <v>215</v>
      </c>
      <c r="C20" s="93" t="s">
        <v>259</v>
      </c>
      <c r="D20" s="93" t="s">
        <v>214</v>
      </c>
      <c r="E20" s="93" t="s">
        <v>215</v>
      </c>
      <c r="F20" s="93" t="s">
        <v>260</v>
      </c>
      <c r="G20" s="93" t="s">
        <v>261</v>
      </c>
      <c r="H20" s="93" t="s">
        <v>270</v>
      </c>
      <c r="I20" s="93" t="s">
        <v>271</v>
      </c>
      <c r="J20" s="93" t="s">
        <v>272</v>
      </c>
      <c r="K20" s="94" t="s">
        <v>262</v>
      </c>
      <c r="L20" s="93" t="s">
        <v>273</v>
      </c>
      <c r="M20" s="95" t="s">
        <v>216</v>
      </c>
      <c r="N20" s="94" t="s">
        <v>217</v>
      </c>
      <c r="O20" s="94" t="s">
        <v>218</v>
      </c>
      <c r="P20" s="94" t="s">
        <v>219</v>
      </c>
      <c r="Q20" s="94" t="s">
        <v>220</v>
      </c>
      <c r="R20" s="96" t="s">
        <v>221</v>
      </c>
      <c r="U20" s="15">
        <v>3.6</v>
      </c>
      <c r="V20" s="15">
        <f t="shared" ca="1" si="4"/>
        <v>7.4021202699717861E-3</v>
      </c>
      <c r="AA20" s="15">
        <v>20</v>
      </c>
      <c r="AB20" s="15" t="s">
        <v>222</v>
      </c>
    </row>
    <row r="21" spans="1:28">
      <c r="A21" s="97">
        <v>0</v>
      </c>
      <c r="B21" s="97">
        <v>4.1999999666586518E-4</v>
      </c>
      <c r="C21" s="135">
        <v>0.1</v>
      </c>
      <c r="D21" s="98">
        <f t="shared" ref="D21:E84" si="5">A21/A$18</f>
        <v>0</v>
      </c>
      <c r="E21" s="98">
        <f t="shared" si="5"/>
        <v>4.1999999666586518E-4</v>
      </c>
      <c r="F21" s="45">
        <f t="shared" ref="F21:G84" si="6">$C21*D21</f>
        <v>0</v>
      </c>
      <c r="G21" s="45">
        <f t="shared" si="6"/>
        <v>4.1999999666586518E-5</v>
      </c>
      <c r="H21" s="45">
        <f t="shared" ref="H21:H84" si="7">C21*D21*D21</f>
        <v>0</v>
      </c>
      <c r="I21" s="45">
        <f t="shared" ref="I21:I84" si="8">C21*D21*D21*D21</f>
        <v>0</v>
      </c>
      <c r="J21" s="45">
        <f t="shared" ref="J21:J84" si="9">C21*D21*D21*D21*D21</f>
        <v>0</v>
      </c>
      <c r="K21" s="45">
        <f t="shared" ref="K21:K84" si="10">C21*E21*D21</f>
        <v>0</v>
      </c>
      <c r="L21" s="45">
        <f t="shared" ref="L21:L84" si="11">C21*E21*D21*D21</f>
        <v>0</v>
      </c>
      <c r="M21" s="45">
        <f t="shared" ref="M21:M84" ca="1" si="12">+E$4+E$5*D21+E$6*D21^2</f>
        <v>-3.0363032711936775E-3</v>
      </c>
      <c r="N21" s="45">
        <f t="shared" ref="N21:N84" ca="1" si="13">C21*(M21-E21)^2</f>
        <v>1.1946032279416553E-6</v>
      </c>
      <c r="O21" s="136">
        <f t="shared" ref="O21:O84" ca="1" si="14">(C21*O$1-O$2*F21+O$3*H21)^2</f>
        <v>2914847012.3109765</v>
      </c>
      <c r="P21" s="45">
        <f t="shared" ref="P21:P84" ca="1" si="15">(-C21*O$2+O$4*F21-O$5*H21)^2</f>
        <v>1981674536.6472709</v>
      </c>
      <c r="Q21" s="45">
        <f t="shared" ref="Q21:Q84" ca="1" si="16">+(C21*O$3-F21*O$5+H21*O$6)^2</f>
        <v>58223596.503817573</v>
      </c>
      <c r="R21" s="15">
        <f t="shared" ref="R21:R84" ca="1" si="17">+E21-M21</f>
        <v>3.4563032678595427E-3</v>
      </c>
      <c r="U21" s="15">
        <v>3.8</v>
      </c>
      <c r="V21" s="15">
        <f t="shared" ca="1" si="4"/>
        <v>5.9472725816273261E-3</v>
      </c>
      <c r="AA21" s="15">
        <v>21</v>
      </c>
      <c r="AB21" s="15" t="s">
        <v>223</v>
      </c>
    </row>
    <row r="22" spans="1:28">
      <c r="A22" s="97">
        <v>0.5</v>
      </c>
      <c r="B22" s="97">
        <v>-8.8875160145107657E-5</v>
      </c>
      <c r="C22" s="97">
        <v>1</v>
      </c>
      <c r="D22" s="98">
        <f t="shared" si="5"/>
        <v>5.0000000000000002E-5</v>
      </c>
      <c r="E22" s="98">
        <f t="shared" si="5"/>
        <v>-8.8875160145107657E-5</v>
      </c>
      <c r="F22" s="45">
        <f t="shared" si="6"/>
        <v>5.0000000000000002E-5</v>
      </c>
      <c r="G22" s="45">
        <f t="shared" si="6"/>
        <v>-8.8875160145107657E-5</v>
      </c>
      <c r="H22" s="45">
        <f t="shared" si="7"/>
        <v>2.5000000000000001E-9</v>
      </c>
      <c r="I22" s="45">
        <f t="shared" si="8"/>
        <v>1.25E-13</v>
      </c>
      <c r="J22" s="45">
        <f t="shared" si="9"/>
        <v>6.2499999999999999E-18</v>
      </c>
      <c r="K22" s="45">
        <f t="shared" si="10"/>
        <v>-4.4437580072553829E-9</v>
      </c>
      <c r="L22" s="45">
        <f t="shared" si="11"/>
        <v>-2.2218790036276915E-13</v>
      </c>
      <c r="M22" s="45">
        <f t="shared" ca="1" si="12"/>
        <v>-3.035676382914711E-3</v>
      </c>
      <c r="N22" s="45">
        <f t="shared" ca="1" si="13"/>
        <v>8.6836374465164291E-6</v>
      </c>
      <c r="O22" s="136">
        <f t="shared" ca="1" si="14"/>
        <v>291460668043.70129</v>
      </c>
      <c r="P22" s="45">
        <f t="shared" ca="1" si="15"/>
        <v>198144470315.24167</v>
      </c>
      <c r="Q22" s="45">
        <f t="shared" ca="1" si="16"/>
        <v>5821596262.4157352</v>
      </c>
      <c r="R22" s="15">
        <f t="shared" ca="1" si="17"/>
        <v>2.9468012227696033E-3</v>
      </c>
      <c r="U22" s="15">
        <v>4</v>
      </c>
      <c r="V22" s="15">
        <f t="shared" ca="1" si="4"/>
        <v>4.2782396188304275E-3</v>
      </c>
      <c r="AA22" s="15">
        <v>22</v>
      </c>
      <c r="AB22" s="15" t="s">
        <v>224</v>
      </c>
    </row>
    <row r="23" spans="1:28">
      <c r="A23" s="97">
        <v>3.5</v>
      </c>
      <c r="B23" s="97">
        <v>-1.6421261170762591E-3</v>
      </c>
      <c r="C23" s="97">
        <v>1</v>
      </c>
      <c r="D23" s="98">
        <f t="shared" si="5"/>
        <v>3.5E-4</v>
      </c>
      <c r="E23" s="98">
        <f t="shared" si="5"/>
        <v>-1.6421261170762591E-3</v>
      </c>
      <c r="F23" s="45">
        <f t="shared" si="6"/>
        <v>3.5E-4</v>
      </c>
      <c r="G23" s="45">
        <f t="shared" si="6"/>
        <v>-1.6421261170762591E-3</v>
      </c>
      <c r="H23" s="45">
        <f t="shared" si="7"/>
        <v>1.2249999999999999E-7</v>
      </c>
      <c r="I23" s="45">
        <f t="shared" si="8"/>
        <v>4.2874999999999994E-11</v>
      </c>
      <c r="J23" s="45">
        <f t="shared" si="9"/>
        <v>1.5006249999999997E-14</v>
      </c>
      <c r="K23" s="45">
        <f t="shared" si="10"/>
        <v>-5.7474414097669072E-7</v>
      </c>
      <c r="L23" s="45">
        <f t="shared" si="11"/>
        <v>-2.0116044934184175E-10</v>
      </c>
      <c r="M23" s="45">
        <f t="shared" ca="1" si="12"/>
        <v>-3.0319153343590843E-3</v>
      </c>
      <c r="N23" s="45">
        <f t="shared" ca="1" si="13"/>
        <v>1.931514068475608E-6</v>
      </c>
      <c r="O23" s="136">
        <f t="shared" ca="1" si="14"/>
        <v>291316498375.25977</v>
      </c>
      <c r="P23" s="45">
        <f t="shared" ca="1" si="15"/>
        <v>198006607557.89008</v>
      </c>
      <c r="Q23" s="45">
        <f t="shared" ca="1" si="16"/>
        <v>5817017310.8754797</v>
      </c>
      <c r="R23" s="15">
        <f t="shared" ca="1" si="17"/>
        <v>1.3897892172828252E-3</v>
      </c>
      <c r="U23" s="15">
        <v>4.2</v>
      </c>
      <c r="V23" s="15">
        <f t="shared" ca="1" si="4"/>
        <v>2.3950213815810972E-3</v>
      </c>
      <c r="AA23" s="15">
        <v>23</v>
      </c>
      <c r="AB23" s="15" t="s">
        <v>225</v>
      </c>
    </row>
    <row r="24" spans="1:28">
      <c r="A24" s="97">
        <v>4</v>
      </c>
      <c r="B24" s="97">
        <v>4.9489987286506221E-3</v>
      </c>
      <c r="C24" s="97">
        <v>1</v>
      </c>
      <c r="D24" s="98">
        <f t="shared" si="5"/>
        <v>4.0000000000000002E-4</v>
      </c>
      <c r="E24" s="98">
        <f t="shared" si="5"/>
        <v>4.9489987286506221E-3</v>
      </c>
      <c r="F24" s="45">
        <f t="shared" si="6"/>
        <v>4.0000000000000002E-4</v>
      </c>
      <c r="G24" s="45">
        <f t="shared" si="6"/>
        <v>4.9489987286506221E-3</v>
      </c>
      <c r="H24" s="45">
        <f t="shared" si="7"/>
        <v>1.6E-7</v>
      </c>
      <c r="I24" s="45">
        <f t="shared" si="8"/>
        <v>6.3999999999999999E-11</v>
      </c>
      <c r="J24" s="45">
        <f t="shared" si="9"/>
        <v>2.5599999999999999E-14</v>
      </c>
      <c r="K24" s="45">
        <f t="shared" si="10"/>
        <v>1.9795994914602489E-6</v>
      </c>
      <c r="L24" s="45">
        <f t="shared" si="11"/>
        <v>7.9183979658409962E-10</v>
      </c>
      <c r="M24" s="45">
        <f t="shared" ca="1" si="12"/>
        <v>-3.0312885397861754E-3</v>
      </c>
      <c r="N24" s="45">
        <f t="shared" ca="1" si="13"/>
        <v>6.3684984886774453E-5</v>
      </c>
      <c r="O24" s="136">
        <f t="shared" ca="1" si="14"/>
        <v>291292475006.03345</v>
      </c>
      <c r="P24" s="45">
        <f t="shared" ca="1" si="15"/>
        <v>197983636654.20193</v>
      </c>
      <c r="Q24" s="45">
        <f t="shared" ca="1" si="16"/>
        <v>5816254381.6329737</v>
      </c>
      <c r="R24" s="15">
        <f t="shared" ca="1" si="17"/>
        <v>7.9802872684367979E-3</v>
      </c>
      <c r="U24" s="15">
        <v>4.4000000000000004</v>
      </c>
      <c r="V24" s="15">
        <f t="shared" ca="1" si="4"/>
        <v>2.9761786987933525E-4</v>
      </c>
      <c r="AA24" s="15">
        <v>24</v>
      </c>
      <c r="AB24" s="15" t="s">
        <v>214</v>
      </c>
    </row>
    <row r="25" spans="1:28">
      <c r="A25" s="97">
        <v>53</v>
      </c>
      <c r="B25" s="97">
        <v>-6.2076681933831424E-4</v>
      </c>
      <c r="C25" s="97">
        <v>1</v>
      </c>
      <c r="D25" s="98">
        <f t="shared" si="5"/>
        <v>5.3E-3</v>
      </c>
      <c r="E25" s="98">
        <f t="shared" si="5"/>
        <v>-6.2076681933831424E-4</v>
      </c>
      <c r="F25" s="45">
        <f t="shared" si="6"/>
        <v>5.3E-3</v>
      </c>
      <c r="G25" s="45">
        <f t="shared" si="6"/>
        <v>-6.2076681933831424E-4</v>
      </c>
      <c r="H25" s="45">
        <f t="shared" si="7"/>
        <v>2.809E-5</v>
      </c>
      <c r="I25" s="45">
        <f t="shared" si="8"/>
        <v>1.4887699999999999E-7</v>
      </c>
      <c r="J25" s="45">
        <f t="shared" si="9"/>
        <v>7.8904809999999999E-10</v>
      </c>
      <c r="K25" s="45">
        <f t="shared" si="10"/>
        <v>-3.2900641424930653E-6</v>
      </c>
      <c r="L25" s="45">
        <f t="shared" si="11"/>
        <v>-1.7437339955213247E-8</v>
      </c>
      <c r="M25" s="45">
        <f t="shared" ca="1" si="12"/>
        <v>-2.9699276099389932E-3</v>
      </c>
      <c r="N25" s="45">
        <f t="shared" ca="1" si="13"/>
        <v>5.518556420095607E-6</v>
      </c>
      <c r="O25" s="136">
        <f t="shared" ca="1" si="14"/>
        <v>288944979837.76825</v>
      </c>
      <c r="P25" s="45">
        <f t="shared" ca="1" si="15"/>
        <v>195741099381.06027</v>
      </c>
      <c r="Q25" s="45">
        <f t="shared" ca="1" si="16"/>
        <v>5741804674.4583206</v>
      </c>
      <c r="R25" s="15">
        <f t="shared" ca="1" si="17"/>
        <v>2.349160790600679E-3</v>
      </c>
      <c r="U25" s="15">
        <v>4.5999999999999996</v>
      </c>
      <c r="V25" s="15">
        <f ca="1">+E$4+E$5*U25+E$6*U25^2</f>
        <v>-2.0139709162748445E-3</v>
      </c>
      <c r="AA25" s="15">
        <v>25</v>
      </c>
      <c r="AB25" s="15" t="s">
        <v>215</v>
      </c>
    </row>
    <row r="26" spans="1:28">
      <c r="A26" s="97">
        <v>320</v>
      </c>
      <c r="B26" s="97">
        <v>-5.2601015486288816E-3</v>
      </c>
      <c r="C26" s="97">
        <v>0.1</v>
      </c>
      <c r="D26" s="98">
        <f t="shared" si="5"/>
        <v>3.2000000000000001E-2</v>
      </c>
      <c r="E26" s="98">
        <f t="shared" si="5"/>
        <v>-5.2601015486288816E-3</v>
      </c>
      <c r="F26" s="45">
        <f t="shared" si="6"/>
        <v>3.2000000000000002E-3</v>
      </c>
      <c r="G26" s="45">
        <f t="shared" si="6"/>
        <v>-5.2601015486288818E-4</v>
      </c>
      <c r="H26" s="45">
        <f t="shared" si="7"/>
        <v>1.0240000000000001E-4</v>
      </c>
      <c r="I26" s="45">
        <f t="shared" si="8"/>
        <v>3.2768000000000005E-6</v>
      </c>
      <c r="J26" s="45">
        <f t="shared" si="9"/>
        <v>1.0485760000000002E-7</v>
      </c>
      <c r="K26" s="45">
        <f t="shared" si="10"/>
        <v>-1.6832324955612421E-5</v>
      </c>
      <c r="L26" s="45">
        <f t="shared" si="11"/>
        <v>-5.3863439857959751E-7</v>
      </c>
      <c r="M26" s="45">
        <f t="shared" ca="1" si="12"/>
        <v>-2.6378320604625851E-3</v>
      </c>
      <c r="N26" s="45">
        <f t="shared" ca="1" si="13"/>
        <v>6.8762972685679303E-7</v>
      </c>
      <c r="O26" s="136">
        <f t="shared" ca="1" si="14"/>
        <v>2763880857.4404349</v>
      </c>
      <c r="P26" s="45">
        <f t="shared" ca="1" si="15"/>
        <v>1838183580.0330188</v>
      </c>
      <c r="Q26" s="45">
        <f t="shared" ca="1" si="16"/>
        <v>53470611.003319614</v>
      </c>
      <c r="R26" s="15">
        <f t="shared" ca="1" si="17"/>
        <v>-2.6222694881662964E-3</v>
      </c>
      <c r="AA26" s="15">
        <v>26</v>
      </c>
      <c r="AB26" s="15" t="s">
        <v>256</v>
      </c>
    </row>
    <row r="27" spans="1:28">
      <c r="A27" s="97">
        <v>320.5</v>
      </c>
      <c r="B27" s="97">
        <v>-3.7689767050324008E-3</v>
      </c>
      <c r="C27" s="97">
        <v>0.1</v>
      </c>
      <c r="D27" s="98">
        <f t="shared" si="5"/>
        <v>3.2050000000000002E-2</v>
      </c>
      <c r="E27" s="98">
        <f t="shared" si="5"/>
        <v>-3.7689767050324008E-3</v>
      </c>
      <c r="F27" s="45">
        <f t="shared" si="6"/>
        <v>3.2050000000000004E-3</v>
      </c>
      <c r="G27" s="45">
        <f t="shared" si="6"/>
        <v>-3.7689767050324012E-4</v>
      </c>
      <c r="H27" s="45">
        <f t="shared" si="7"/>
        <v>1.0272025000000002E-4</v>
      </c>
      <c r="I27" s="45">
        <f t="shared" si="8"/>
        <v>3.292184012500001E-6</v>
      </c>
      <c r="J27" s="45">
        <f t="shared" si="9"/>
        <v>1.0551449760062504E-7</v>
      </c>
      <c r="K27" s="45">
        <f t="shared" si="10"/>
        <v>-1.2079570339628846E-5</v>
      </c>
      <c r="L27" s="45">
        <f t="shared" si="11"/>
        <v>-3.8715022938510454E-7</v>
      </c>
      <c r="M27" s="45">
        <f t="shared" ca="1" si="12"/>
        <v>-2.6372137395945963E-3</v>
      </c>
      <c r="N27" s="45">
        <f t="shared" ca="1" si="13"/>
        <v>1.280887409936573E-7</v>
      </c>
      <c r="O27" s="136">
        <f t="shared" ca="1" si="14"/>
        <v>2763649399.3540025</v>
      </c>
      <c r="P27" s="45">
        <f t="shared" ca="1" si="15"/>
        <v>1837964969.2559223</v>
      </c>
      <c r="Q27" s="45">
        <f t="shared" ca="1" si="16"/>
        <v>53463390.382136904</v>
      </c>
      <c r="R27" s="15">
        <f t="shared" ca="1" si="17"/>
        <v>-1.1317629654378045E-3</v>
      </c>
    </row>
    <row r="28" spans="1:28">
      <c r="A28" s="97">
        <v>326.5</v>
      </c>
      <c r="B28" s="97">
        <v>2.1245213938527741E-3</v>
      </c>
      <c r="C28" s="97">
        <v>0.1</v>
      </c>
      <c r="D28" s="98">
        <f t="shared" si="5"/>
        <v>3.2649999999999998E-2</v>
      </c>
      <c r="E28" s="98">
        <f t="shared" si="5"/>
        <v>2.1245213938527741E-3</v>
      </c>
      <c r="F28" s="45">
        <f t="shared" si="6"/>
        <v>3.2650000000000001E-3</v>
      </c>
      <c r="G28" s="45">
        <f t="shared" si="6"/>
        <v>2.1245213938527743E-4</v>
      </c>
      <c r="H28" s="45">
        <f t="shared" si="7"/>
        <v>1.0660225E-4</v>
      </c>
      <c r="I28" s="45">
        <f t="shared" si="8"/>
        <v>3.4805634624999997E-6</v>
      </c>
      <c r="J28" s="45">
        <f t="shared" si="9"/>
        <v>1.1364039705062499E-7</v>
      </c>
      <c r="K28" s="45">
        <f t="shared" si="10"/>
        <v>6.9365623509293076E-6</v>
      </c>
      <c r="L28" s="45">
        <f t="shared" si="11"/>
        <v>2.2647876075784189E-7</v>
      </c>
      <c r="M28" s="45">
        <f t="shared" ca="1" si="12"/>
        <v>-2.6297949333319482E-3</v>
      </c>
      <c r="N28" s="45">
        <f t="shared" ca="1" si="13"/>
        <v>2.2603523738935223E-6</v>
      </c>
      <c r="O28" s="136">
        <f t="shared" ca="1" si="14"/>
        <v>2760872971.0215235</v>
      </c>
      <c r="P28" s="45">
        <f t="shared" ca="1" si="15"/>
        <v>1835342988.270551</v>
      </c>
      <c r="Q28" s="45">
        <f t="shared" ca="1" si="16"/>
        <v>53376792.529991768</v>
      </c>
      <c r="R28" s="15">
        <f t="shared" ca="1" si="17"/>
        <v>4.7543163271847218E-3</v>
      </c>
    </row>
    <row r="29" spans="1:28">
      <c r="A29" s="97">
        <v>477.5</v>
      </c>
      <c r="B29" s="97">
        <v>-7.5557765303528868E-3</v>
      </c>
      <c r="C29" s="97">
        <v>0.1</v>
      </c>
      <c r="D29" s="98">
        <f t="shared" si="5"/>
        <v>4.7750000000000001E-2</v>
      </c>
      <c r="E29" s="98">
        <f t="shared" si="5"/>
        <v>-7.5557765303528868E-3</v>
      </c>
      <c r="F29" s="45">
        <f t="shared" si="6"/>
        <v>4.7750000000000006E-3</v>
      </c>
      <c r="G29" s="45">
        <f t="shared" si="6"/>
        <v>-7.5557765303528872E-4</v>
      </c>
      <c r="H29" s="45">
        <f t="shared" si="7"/>
        <v>2.2800625000000003E-4</v>
      </c>
      <c r="I29" s="45">
        <f t="shared" si="8"/>
        <v>1.0887298437500001E-5</v>
      </c>
      <c r="J29" s="45">
        <f t="shared" si="9"/>
        <v>5.1986850039062509E-7</v>
      </c>
      <c r="K29" s="45">
        <f t="shared" si="10"/>
        <v>-3.6078832932435036E-5</v>
      </c>
      <c r="L29" s="45">
        <f t="shared" si="11"/>
        <v>-1.722764272523773E-6</v>
      </c>
      <c r="M29" s="45">
        <f t="shared" ca="1" si="12"/>
        <v>-2.4437230203429743E-3</v>
      </c>
      <c r="N29" s="45">
        <f t="shared" ca="1" si="13"/>
        <v>2.6133091089204669E-6</v>
      </c>
      <c r="O29" s="136">
        <f t="shared" ca="1" si="14"/>
        <v>2691646654.9051499</v>
      </c>
      <c r="P29" s="45">
        <f t="shared" ca="1" si="15"/>
        <v>1770172280.9330566</v>
      </c>
      <c r="Q29" s="45">
        <f t="shared" ca="1" si="16"/>
        <v>51227415.44317171</v>
      </c>
      <c r="R29" s="15">
        <f t="shared" ca="1" si="17"/>
        <v>-5.1120535100099129E-3</v>
      </c>
    </row>
    <row r="30" spans="1:28">
      <c r="A30" s="97">
        <v>950.5</v>
      </c>
      <c r="B30" s="97">
        <v>1.0483233709237538E-3</v>
      </c>
      <c r="C30" s="97">
        <v>0.1</v>
      </c>
      <c r="D30" s="98">
        <f t="shared" si="5"/>
        <v>9.5049999999999996E-2</v>
      </c>
      <c r="E30" s="98">
        <f t="shared" si="5"/>
        <v>1.0483233709237538E-3</v>
      </c>
      <c r="F30" s="45">
        <f t="shared" si="6"/>
        <v>9.5049999999999996E-3</v>
      </c>
      <c r="G30" s="45">
        <f t="shared" si="6"/>
        <v>1.0483233709237539E-4</v>
      </c>
      <c r="H30" s="45">
        <f t="shared" si="7"/>
        <v>9.0345024999999995E-4</v>
      </c>
      <c r="I30" s="45">
        <f t="shared" si="8"/>
        <v>8.5872946262499991E-5</v>
      </c>
      <c r="J30" s="45">
        <f t="shared" si="9"/>
        <v>8.1622235422506239E-6</v>
      </c>
      <c r="K30" s="45">
        <f t="shared" si="10"/>
        <v>9.9643136406302806E-6</v>
      </c>
      <c r="L30" s="45">
        <f t="shared" si="11"/>
        <v>9.4710801154190812E-7</v>
      </c>
      <c r="M30" s="45">
        <f t="shared" ca="1" si="12"/>
        <v>-1.8687641464030943E-3</v>
      </c>
      <c r="N30" s="45">
        <f t="shared" ca="1" si="13"/>
        <v>8.5093995837441141E-7</v>
      </c>
      <c r="O30" s="136">
        <f t="shared" ca="1" si="14"/>
        <v>2482731349.217227</v>
      </c>
      <c r="P30" s="45">
        <f t="shared" ca="1" si="15"/>
        <v>1575996912.413141</v>
      </c>
      <c r="Q30" s="45">
        <f t="shared" ca="1" si="16"/>
        <v>44860729.149878785</v>
      </c>
      <c r="R30" s="15">
        <f t="shared" ca="1" si="17"/>
        <v>2.9170875173268481E-3</v>
      </c>
    </row>
    <row r="31" spans="1:28">
      <c r="A31" s="97">
        <v>973</v>
      </c>
      <c r="B31" s="97">
        <v>1.0148941233637743E-2</v>
      </c>
      <c r="C31" s="97">
        <v>0.1</v>
      </c>
      <c r="D31" s="98">
        <f t="shared" si="5"/>
        <v>9.7299999999999998E-2</v>
      </c>
      <c r="E31" s="98">
        <f t="shared" si="5"/>
        <v>1.0148941233637743E-2</v>
      </c>
      <c r="F31" s="45">
        <f t="shared" si="6"/>
        <v>9.7300000000000008E-3</v>
      </c>
      <c r="G31" s="45">
        <f t="shared" si="6"/>
        <v>1.0148941233637744E-3</v>
      </c>
      <c r="H31" s="45">
        <f t="shared" si="7"/>
        <v>9.467290000000001E-4</v>
      </c>
      <c r="I31" s="45">
        <f t="shared" si="8"/>
        <v>9.2116731700000011E-5</v>
      </c>
      <c r="J31" s="45">
        <f t="shared" si="9"/>
        <v>8.9629579944100015E-6</v>
      </c>
      <c r="K31" s="45">
        <f t="shared" si="10"/>
        <v>9.8749198203295247E-5</v>
      </c>
      <c r="L31" s="45">
        <f t="shared" si="11"/>
        <v>9.6082969851806276E-6</v>
      </c>
      <c r="M31" s="45">
        <f t="shared" ca="1" si="12"/>
        <v>-1.8417125815198955E-3</v>
      </c>
      <c r="N31" s="45">
        <f t="shared" ca="1" si="13"/>
        <v>1.4377577891495441E-5</v>
      </c>
      <c r="O31" s="136">
        <f t="shared" ca="1" si="14"/>
        <v>2473088376.2912703</v>
      </c>
      <c r="P31" s="45">
        <f t="shared" ca="1" si="15"/>
        <v>1567129535.1816871</v>
      </c>
      <c r="Q31" s="45">
        <f t="shared" ca="1" si="16"/>
        <v>44571419.152169786</v>
      </c>
      <c r="R31" s="15">
        <f t="shared" ca="1" si="17"/>
        <v>1.1990653815157638E-2</v>
      </c>
    </row>
    <row r="32" spans="1:28">
      <c r="A32" s="97">
        <v>976.5</v>
      </c>
      <c r="B32" s="97">
        <v>9.5868151183822192E-3</v>
      </c>
      <c r="C32" s="97">
        <v>0.1</v>
      </c>
      <c r="D32" s="98">
        <f t="shared" si="5"/>
        <v>9.7650000000000001E-2</v>
      </c>
      <c r="E32" s="98">
        <f t="shared" si="5"/>
        <v>9.5868151183822192E-3</v>
      </c>
      <c r="F32" s="45">
        <f t="shared" si="6"/>
        <v>9.7650000000000011E-3</v>
      </c>
      <c r="G32" s="45">
        <f t="shared" si="6"/>
        <v>9.5868151183822194E-4</v>
      </c>
      <c r="H32" s="45">
        <f t="shared" si="7"/>
        <v>9.5355225000000007E-4</v>
      </c>
      <c r="I32" s="45">
        <f t="shared" si="8"/>
        <v>9.3114377212500008E-5</v>
      </c>
      <c r="J32" s="45">
        <f t="shared" si="9"/>
        <v>9.0926189348006251E-6</v>
      </c>
      <c r="K32" s="45">
        <f t="shared" si="10"/>
        <v>9.361524963100237E-5</v>
      </c>
      <c r="L32" s="45">
        <f t="shared" si="11"/>
        <v>9.1415291264673822E-6</v>
      </c>
      <c r="M32" s="45">
        <f t="shared" ca="1" si="12"/>
        <v>-1.8375069966733394E-3</v>
      </c>
      <c r="N32" s="45">
        <f t="shared" ca="1" si="13"/>
        <v>1.3051513578854753E-5</v>
      </c>
      <c r="O32" s="136">
        <f t="shared" ca="1" si="14"/>
        <v>2471590735.0650287</v>
      </c>
      <c r="P32" s="45">
        <f t="shared" ca="1" si="15"/>
        <v>1565753134.3236215</v>
      </c>
      <c r="Q32" s="45">
        <f t="shared" ca="1" si="16"/>
        <v>44526524.15239659</v>
      </c>
      <c r="R32" s="15">
        <f t="shared" ca="1" si="17"/>
        <v>1.1424322115055559E-2</v>
      </c>
    </row>
    <row r="33" spans="1:18">
      <c r="A33" s="97">
        <v>980</v>
      </c>
      <c r="B33" s="97">
        <v>1.0246890087728389E-3</v>
      </c>
      <c r="C33" s="97">
        <v>0.1</v>
      </c>
      <c r="D33" s="98">
        <f t="shared" si="5"/>
        <v>9.8000000000000004E-2</v>
      </c>
      <c r="E33" s="98">
        <f t="shared" si="5"/>
        <v>1.0246890087728389E-3</v>
      </c>
      <c r="F33" s="45">
        <f t="shared" si="6"/>
        <v>9.8000000000000014E-3</v>
      </c>
      <c r="G33" s="45">
        <f t="shared" si="6"/>
        <v>1.0246890087728389E-4</v>
      </c>
      <c r="H33" s="45">
        <f t="shared" si="7"/>
        <v>9.6040000000000014E-4</v>
      </c>
      <c r="I33" s="45">
        <f t="shared" si="8"/>
        <v>9.4119200000000012E-5</v>
      </c>
      <c r="J33" s="45">
        <f t="shared" si="9"/>
        <v>9.2236816000000022E-6</v>
      </c>
      <c r="K33" s="45">
        <f t="shared" si="10"/>
        <v>1.004195228597382E-5</v>
      </c>
      <c r="L33" s="45">
        <f t="shared" si="11"/>
        <v>9.8411132402543452E-7</v>
      </c>
      <c r="M33" s="45">
        <f t="shared" ca="1" si="12"/>
        <v>-1.8333020677691861E-3</v>
      </c>
      <c r="N33" s="45">
        <f t="shared" ca="1" si="13"/>
        <v>8.168112993593844E-7</v>
      </c>
      <c r="O33" s="136">
        <f t="shared" ca="1" si="14"/>
        <v>2470093733.2676229</v>
      </c>
      <c r="P33" s="45">
        <f t="shared" ca="1" si="15"/>
        <v>1564377532.0751739</v>
      </c>
      <c r="Q33" s="45">
        <f t="shared" ca="1" si="16"/>
        <v>44481658.410702169</v>
      </c>
      <c r="R33" s="15">
        <f t="shared" ca="1" si="17"/>
        <v>2.8579910765420252E-3</v>
      </c>
    </row>
    <row r="34" spans="1:18">
      <c r="A34" s="97">
        <v>1029</v>
      </c>
      <c r="B34" s="97">
        <v>-8.4507653809851035E-4</v>
      </c>
      <c r="C34" s="97">
        <v>0.1</v>
      </c>
      <c r="D34" s="98">
        <f t="shared" si="5"/>
        <v>0.10290000000000001</v>
      </c>
      <c r="E34" s="98">
        <f t="shared" si="5"/>
        <v>-8.4507653809851035E-4</v>
      </c>
      <c r="F34" s="45">
        <f t="shared" si="6"/>
        <v>1.0290000000000001E-2</v>
      </c>
      <c r="G34" s="45">
        <f t="shared" si="6"/>
        <v>-8.4507653809851035E-5</v>
      </c>
      <c r="H34" s="45">
        <f t="shared" si="7"/>
        <v>1.058841E-3</v>
      </c>
      <c r="I34" s="45">
        <f t="shared" si="8"/>
        <v>1.0895473890000001E-4</v>
      </c>
      <c r="J34" s="45">
        <f t="shared" si="9"/>
        <v>1.1211442632810001E-5</v>
      </c>
      <c r="K34" s="45">
        <f t="shared" si="10"/>
        <v>-8.6958375770336722E-6</v>
      </c>
      <c r="L34" s="45">
        <f t="shared" si="11"/>
        <v>-8.9480168667676489E-7</v>
      </c>
      <c r="M34" s="45">
        <f t="shared" ca="1" si="12"/>
        <v>-1.7745019370633572E-3</v>
      </c>
      <c r="N34" s="45">
        <f t="shared" ca="1" si="13"/>
        <v>8.6383157224096476E-8</v>
      </c>
      <c r="O34" s="136">
        <f t="shared" ca="1" si="14"/>
        <v>2449202753.5841713</v>
      </c>
      <c r="P34" s="45">
        <f t="shared" ca="1" si="15"/>
        <v>1545202811.4811795</v>
      </c>
      <c r="Q34" s="45">
        <f t="shared" ca="1" si="16"/>
        <v>43856604.506812781</v>
      </c>
      <c r="R34" s="15">
        <f t="shared" ca="1" si="17"/>
        <v>9.2942539896484684E-4</v>
      </c>
    </row>
    <row r="35" spans="1:18">
      <c r="A35" s="97">
        <v>1032</v>
      </c>
      <c r="B35" s="97">
        <v>1.1016725111403503E-3</v>
      </c>
      <c r="C35" s="97">
        <v>0.1</v>
      </c>
      <c r="D35" s="98">
        <f t="shared" si="5"/>
        <v>0.1032</v>
      </c>
      <c r="E35" s="98">
        <f t="shared" si="5"/>
        <v>1.1016725111403503E-3</v>
      </c>
      <c r="F35" s="45">
        <f t="shared" si="6"/>
        <v>1.0320000000000001E-2</v>
      </c>
      <c r="G35" s="45">
        <f t="shared" si="6"/>
        <v>1.1016725111403503E-4</v>
      </c>
      <c r="H35" s="45">
        <f t="shared" si="7"/>
        <v>1.0650240000000001E-3</v>
      </c>
      <c r="I35" s="45">
        <f t="shared" si="8"/>
        <v>1.0991047680000002E-4</v>
      </c>
      <c r="J35" s="45">
        <f t="shared" si="9"/>
        <v>1.1342761205760003E-5</v>
      </c>
      <c r="K35" s="45">
        <f t="shared" si="10"/>
        <v>1.1369260314968416E-5</v>
      </c>
      <c r="L35" s="45">
        <f t="shared" si="11"/>
        <v>1.1733076645047405E-6</v>
      </c>
      <c r="M35" s="45">
        <f t="shared" ca="1" si="12"/>
        <v>-1.7709061056738113E-3</v>
      </c>
      <c r="N35" s="45">
        <f t="shared" ca="1" si="13"/>
        <v>8.2517079097779618E-7</v>
      </c>
      <c r="O35" s="136">
        <f t="shared" ca="1" si="14"/>
        <v>2447927774.0641427</v>
      </c>
      <c r="P35" s="45">
        <f t="shared" ca="1" si="15"/>
        <v>1544033916.7442706</v>
      </c>
      <c r="Q35" s="45">
        <f t="shared" ca="1" si="16"/>
        <v>43818521.518623292</v>
      </c>
      <c r="R35" s="15">
        <f t="shared" ca="1" si="17"/>
        <v>2.8725786168141616E-3</v>
      </c>
    </row>
    <row r="36" spans="1:18">
      <c r="A36" s="97">
        <v>1048.5</v>
      </c>
      <c r="B36" s="97">
        <v>-2.6912077300949022E-3</v>
      </c>
      <c r="C36" s="97">
        <v>0.1</v>
      </c>
      <c r="D36" s="98">
        <f t="shared" si="5"/>
        <v>0.10485</v>
      </c>
      <c r="E36" s="98">
        <f t="shared" si="5"/>
        <v>-2.6912077300949022E-3</v>
      </c>
      <c r="F36" s="45">
        <f t="shared" si="6"/>
        <v>1.0485000000000001E-2</v>
      </c>
      <c r="G36" s="45">
        <f t="shared" si="6"/>
        <v>-2.6912077300949021E-4</v>
      </c>
      <c r="H36" s="45">
        <f t="shared" si="7"/>
        <v>1.0993522500000001E-3</v>
      </c>
      <c r="I36" s="45">
        <f t="shared" si="8"/>
        <v>1.1526708341250002E-4</v>
      </c>
      <c r="J36" s="45">
        <f t="shared" si="9"/>
        <v>1.2085753695800627E-5</v>
      </c>
      <c r="K36" s="45">
        <f t="shared" si="10"/>
        <v>-2.8217313050045048E-5</v>
      </c>
      <c r="L36" s="45">
        <f t="shared" si="11"/>
        <v>-2.9585852732972232E-6</v>
      </c>
      <c r="M36" s="45">
        <f t="shared" ca="1" si="12"/>
        <v>-1.7511376472953161E-3</v>
      </c>
      <c r="N36" s="45">
        <f t="shared" ca="1" si="13"/>
        <v>8.8373176057482061E-8</v>
      </c>
      <c r="O36" s="136">
        <f t="shared" ca="1" si="14"/>
        <v>2440923746.114038</v>
      </c>
      <c r="P36" s="45">
        <f t="shared" ca="1" si="15"/>
        <v>1537615426.0543995</v>
      </c>
      <c r="Q36" s="45">
        <f t="shared" ca="1" si="16"/>
        <v>43609447.062679455</v>
      </c>
      <c r="R36" s="15">
        <f t="shared" ca="1" si="17"/>
        <v>-9.4007008279958608E-4</v>
      </c>
    </row>
    <row r="37" spans="1:18">
      <c r="A37" s="97">
        <v>1068</v>
      </c>
      <c r="B37" s="97">
        <v>-5.5373389186570421E-3</v>
      </c>
      <c r="C37" s="97">
        <v>0.1</v>
      </c>
      <c r="D37" s="98">
        <f t="shared" si="5"/>
        <v>0.10680000000000001</v>
      </c>
      <c r="E37" s="98">
        <f t="shared" si="5"/>
        <v>-5.5373389186570421E-3</v>
      </c>
      <c r="F37" s="45">
        <f t="shared" si="6"/>
        <v>1.0680000000000002E-2</v>
      </c>
      <c r="G37" s="45">
        <f t="shared" si="6"/>
        <v>-5.5373389186570427E-4</v>
      </c>
      <c r="H37" s="45">
        <f t="shared" si="7"/>
        <v>1.1406240000000002E-3</v>
      </c>
      <c r="I37" s="45">
        <f t="shared" si="8"/>
        <v>1.2181864320000003E-4</v>
      </c>
      <c r="J37" s="45">
        <f t="shared" si="9"/>
        <v>1.3010231093760004E-5</v>
      </c>
      <c r="K37" s="45">
        <f t="shared" si="10"/>
        <v>-5.9138779651257219E-5</v>
      </c>
      <c r="L37" s="45">
        <f t="shared" si="11"/>
        <v>-6.3160216667542716E-6</v>
      </c>
      <c r="M37" s="45">
        <f t="shared" ca="1" si="12"/>
        <v>-1.7277937185149273E-3</v>
      </c>
      <c r="N37" s="45">
        <f t="shared" ca="1" si="13"/>
        <v>1.4512634631925826E-6</v>
      </c>
      <c r="O37" s="136">
        <f t="shared" ca="1" si="14"/>
        <v>2432664479.316061</v>
      </c>
      <c r="P37" s="45">
        <f t="shared" ca="1" si="15"/>
        <v>1530052667.0727868</v>
      </c>
      <c r="Q37" s="45">
        <f t="shared" ca="1" si="16"/>
        <v>43363191.412944846</v>
      </c>
      <c r="R37" s="15">
        <f t="shared" ca="1" si="17"/>
        <v>-3.8095452001421148E-3</v>
      </c>
    </row>
    <row r="38" spans="1:18">
      <c r="A38" s="97">
        <v>1120.5</v>
      </c>
      <c r="B38" s="97">
        <v>-5.9692305658245459E-3</v>
      </c>
      <c r="C38" s="97">
        <v>0.1</v>
      </c>
      <c r="D38" s="98">
        <f t="shared" si="5"/>
        <v>0.11205</v>
      </c>
      <c r="E38" s="98">
        <f t="shared" si="5"/>
        <v>-5.9692305658245459E-3</v>
      </c>
      <c r="F38" s="45">
        <f t="shared" si="6"/>
        <v>1.1205E-2</v>
      </c>
      <c r="G38" s="45">
        <f t="shared" si="6"/>
        <v>-5.9692305658245461E-4</v>
      </c>
      <c r="H38" s="45">
        <f t="shared" si="7"/>
        <v>1.2555202499999999E-3</v>
      </c>
      <c r="I38" s="45">
        <f t="shared" si="8"/>
        <v>1.4068104401249997E-4</v>
      </c>
      <c r="J38" s="45">
        <f t="shared" si="9"/>
        <v>1.576331098160062E-5</v>
      </c>
      <c r="K38" s="45">
        <f t="shared" si="10"/>
        <v>-6.6885228490064035E-5</v>
      </c>
      <c r="L38" s="45">
        <f t="shared" si="11"/>
        <v>-7.4944898523116751E-6</v>
      </c>
      <c r="M38" s="45">
        <f t="shared" ca="1" si="12"/>
        <v>-1.6650458820329833E-3</v>
      </c>
      <c r="N38" s="45">
        <f t="shared" ca="1" si="13"/>
        <v>1.8526005792185874E-6</v>
      </c>
      <c r="O38" s="136">
        <f t="shared" ca="1" si="14"/>
        <v>2410525884.7231402</v>
      </c>
      <c r="P38" s="45">
        <f t="shared" ca="1" si="15"/>
        <v>1509813453.9622078</v>
      </c>
      <c r="Q38" s="45">
        <f t="shared" ca="1" si="16"/>
        <v>42704664.279266961</v>
      </c>
      <c r="R38" s="15">
        <f t="shared" ca="1" si="17"/>
        <v>-4.3041846837915624E-3</v>
      </c>
    </row>
    <row r="39" spans="1:18">
      <c r="A39" s="97">
        <v>1182.5</v>
      </c>
      <c r="B39" s="97">
        <v>1.0930249758530408E-2</v>
      </c>
      <c r="C39" s="97">
        <v>0.1</v>
      </c>
      <c r="D39" s="98">
        <f t="shared" si="5"/>
        <v>0.11824999999999999</v>
      </c>
      <c r="E39" s="98">
        <f t="shared" si="5"/>
        <v>1.0930249758530408E-2</v>
      </c>
      <c r="F39" s="45">
        <f t="shared" si="6"/>
        <v>1.1825E-2</v>
      </c>
      <c r="G39" s="45">
        <f t="shared" si="6"/>
        <v>1.0930249758530409E-3</v>
      </c>
      <c r="H39" s="45">
        <f t="shared" si="7"/>
        <v>1.3983062500000001E-3</v>
      </c>
      <c r="I39" s="45">
        <f t="shared" si="8"/>
        <v>1.6534971406250001E-4</v>
      </c>
      <c r="J39" s="45">
        <f t="shared" si="9"/>
        <v>1.9552603687890626E-5</v>
      </c>
      <c r="K39" s="45">
        <f t="shared" si="10"/>
        <v>1.2925020339462208E-4</v>
      </c>
      <c r="L39" s="45">
        <f t="shared" si="11"/>
        <v>1.528383655141406E-5</v>
      </c>
      <c r="M39" s="45">
        <f t="shared" ca="1" si="12"/>
        <v>-1.5911337377979378E-3</v>
      </c>
      <c r="N39" s="45">
        <f t="shared" ca="1" si="13"/>
        <v>1.5678504466212386E-5</v>
      </c>
      <c r="O39" s="136">
        <f t="shared" ca="1" si="14"/>
        <v>2384564484.0450263</v>
      </c>
      <c r="P39" s="45">
        <f t="shared" ca="1" si="15"/>
        <v>1486140202.2015822</v>
      </c>
      <c r="Q39" s="45">
        <f t="shared" ca="1" si="16"/>
        <v>41935330.856291644</v>
      </c>
      <c r="R39" s="15">
        <f t="shared" ca="1" si="17"/>
        <v>1.2521383496328345E-2</v>
      </c>
    </row>
    <row r="40" spans="1:18">
      <c r="A40" s="97">
        <v>1375.5</v>
      </c>
      <c r="B40" s="97">
        <v>1.5044385072542354E-3</v>
      </c>
      <c r="C40" s="97">
        <v>0.1</v>
      </c>
      <c r="D40" s="98">
        <f t="shared" si="5"/>
        <v>0.13755000000000001</v>
      </c>
      <c r="E40" s="98">
        <f t="shared" si="5"/>
        <v>1.5044385072542354E-3</v>
      </c>
      <c r="F40" s="45">
        <f t="shared" si="6"/>
        <v>1.3755000000000002E-2</v>
      </c>
      <c r="G40" s="45">
        <f t="shared" si="6"/>
        <v>1.5044385072542356E-4</v>
      </c>
      <c r="H40" s="45">
        <f t="shared" si="7"/>
        <v>1.8920002500000003E-3</v>
      </c>
      <c r="I40" s="45">
        <f t="shared" si="8"/>
        <v>2.6024463438750008E-4</v>
      </c>
      <c r="J40" s="45">
        <f t="shared" si="9"/>
        <v>3.5796649460000639E-5</v>
      </c>
      <c r="K40" s="45">
        <f t="shared" si="10"/>
        <v>2.0693551667282012E-5</v>
      </c>
      <c r="L40" s="45">
        <f t="shared" si="11"/>
        <v>2.846398031834641E-6</v>
      </c>
      <c r="M40" s="45">
        <f t="shared" ca="1" si="12"/>
        <v>-1.3623700266176646E-3</v>
      </c>
      <c r="N40" s="45">
        <f t="shared" ca="1" si="13"/>
        <v>8.2185911698807542E-7</v>
      </c>
      <c r="O40" s="136">
        <f t="shared" ca="1" si="14"/>
        <v>2305009533.3211536</v>
      </c>
      <c r="P40" s="45">
        <f t="shared" ca="1" si="15"/>
        <v>1414015438.5065393</v>
      </c>
      <c r="Q40" s="45">
        <f t="shared" ca="1" si="16"/>
        <v>39597812.780494653</v>
      </c>
      <c r="R40" s="15">
        <f t="shared" ca="1" si="17"/>
        <v>2.8668085338719E-3</v>
      </c>
    </row>
    <row r="41" spans="1:18">
      <c r="A41" s="97">
        <v>1562.5</v>
      </c>
      <c r="B41" s="97">
        <v>-7.814870827132836E-3</v>
      </c>
      <c r="C41" s="97">
        <v>0.1</v>
      </c>
      <c r="D41" s="98">
        <f t="shared" si="5"/>
        <v>0.15625</v>
      </c>
      <c r="E41" s="98">
        <f t="shared" si="5"/>
        <v>-7.814870827132836E-3</v>
      </c>
      <c r="F41" s="45">
        <f t="shared" si="6"/>
        <v>1.5625E-2</v>
      </c>
      <c r="G41" s="45">
        <f t="shared" si="6"/>
        <v>-7.8148708271328369E-4</v>
      </c>
      <c r="H41" s="45">
        <f t="shared" si="7"/>
        <v>2.44140625E-3</v>
      </c>
      <c r="I41" s="45">
        <f t="shared" si="8"/>
        <v>3.814697265625E-4</v>
      </c>
      <c r="J41" s="45">
        <f t="shared" si="9"/>
        <v>5.9604644775390625E-5</v>
      </c>
      <c r="K41" s="45">
        <f t="shared" si="10"/>
        <v>-1.2210735667395056E-4</v>
      </c>
      <c r="L41" s="45">
        <f t="shared" si="11"/>
        <v>-1.9079274480304775E-5</v>
      </c>
      <c r="M41" s="45">
        <f t="shared" ca="1" si="12"/>
        <v>-1.142620641355755E-3</v>
      </c>
      <c r="N41" s="45">
        <f t="shared" ca="1" si="13"/>
        <v>4.4518922541602287E-6</v>
      </c>
      <c r="O41" s="136">
        <f t="shared" ca="1" si="14"/>
        <v>2229727233.6794925</v>
      </c>
      <c r="P41" s="45">
        <f t="shared" ca="1" si="15"/>
        <v>1346365759.6055763</v>
      </c>
      <c r="Q41" s="45">
        <f t="shared" ca="1" si="16"/>
        <v>37414550.24216377</v>
      </c>
      <c r="R41" s="15">
        <f t="shared" ca="1" si="17"/>
        <v>-6.6722501857770806E-3</v>
      </c>
    </row>
    <row r="42" spans="1:18">
      <c r="A42" s="97">
        <v>1621.5</v>
      </c>
      <c r="B42" s="97">
        <v>5.1378604475758038E-3</v>
      </c>
      <c r="C42" s="97">
        <v>0.1</v>
      </c>
      <c r="D42" s="98">
        <f t="shared" si="5"/>
        <v>0.16214999999999999</v>
      </c>
      <c r="E42" s="98">
        <f t="shared" si="5"/>
        <v>5.1378604475758038E-3</v>
      </c>
      <c r="F42" s="45">
        <f t="shared" si="6"/>
        <v>1.6215E-2</v>
      </c>
      <c r="G42" s="45">
        <f t="shared" si="6"/>
        <v>5.1378604475758036E-4</v>
      </c>
      <c r="H42" s="45">
        <f t="shared" si="7"/>
        <v>2.6292622499999997E-3</v>
      </c>
      <c r="I42" s="45">
        <f t="shared" si="8"/>
        <v>4.2633487383749992E-4</v>
      </c>
      <c r="J42" s="45">
        <f t="shared" si="9"/>
        <v>6.9130199792750605E-5</v>
      </c>
      <c r="K42" s="45">
        <f t="shared" si="10"/>
        <v>8.3310407157441646E-5</v>
      </c>
      <c r="L42" s="45">
        <f t="shared" si="11"/>
        <v>1.3508782520579162E-5</v>
      </c>
      <c r="M42" s="45">
        <f t="shared" ca="1" si="12"/>
        <v>-1.0736765332441942E-3</v>
      </c>
      <c r="N42" s="45">
        <f t="shared" ca="1" si="13"/>
        <v>3.8583191664094424E-6</v>
      </c>
      <c r="O42" s="136">
        <f t="shared" ca="1" si="14"/>
        <v>2206338484.2219667</v>
      </c>
      <c r="P42" s="45">
        <f t="shared" ca="1" si="15"/>
        <v>1325471589.0465646</v>
      </c>
      <c r="Q42" s="45">
        <f t="shared" ca="1" si="16"/>
        <v>36742133.639478609</v>
      </c>
      <c r="R42" s="15">
        <f t="shared" ca="1" si="17"/>
        <v>6.2115369808199983E-3</v>
      </c>
    </row>
    <row r="43" spans="1:18">
      <c r="A43" s="97">
        <v>5792.5</v>
      </c>
      <c r="B43" s="97">
        <v>8.101286854071077E-3</v>
      </c>
      <c r="C43" s="97">
        <v>0.1</v>
      </c>
      <c r="D43" s="98">
        <f t="shared" si="5"/>
        <v>0.57925000000000004</v>
      </c>
      <c r="E43" s="98">
        <f t="shared" si="5"/>
        <v>8.101286854071077E-3</v>
      </c>
      <c r="F43" s="45">
        <f t="shared" si="6"/>
        <v>5.7925000000000004E-2</v>
      </c>
      <c r="G43" s="45">
        <f t="shared" si="6"/>
        <v>8.1012868540710772E-4</v>
      </c>
      <c r="H43" s="45">
        <f t="shared" si="7"/>
        <v>3.3553056250000005E-2</v>
      </c>
      <c r="I43" s="45">
        <f t="shared" si="8"/>
        <v>1.9435607832812504E-2</v>
      </c>
      <c r="J43" s="45">
        <f t="shared" si="9"/>
        <v>1.1258075837156644E-2</v>
      </c>
      <c r="K43" s="45">
        <f t="shared" si="10"/>
        <v>4.6926704102206719E-4</v>
      </c>
      <c r="L43" s="45">
        <f t="shared" si="11"/>
        <v>2.7182293351203245E-4</v>
      </c>
      <c r="M43" s="45">
        <f t="shared" ca="1" si="12"/>
        <v>3.3279536621934748E-3</v>
      </c>
      <c r="N43" s="45">
        <f t="shared" ca="1" si="13"/>
        <v>2.2784709760680418E-6</v>
      </c>
      <c r="O43" s="136">
        <f t="shared" ca="1" si="14"/>
        <v>946403621.62613964</v>
      </c>
      <c r="P43" s="45">
        <f t="shared" ca="1" si="15"/>
        <v>322758242.01602721</v>
      </c>
      <c r="Q43" s="45">
        <f t="shared" ca="1" si="16"/>
        <v>6332378.3682953389</v>
      </c>
      <c r="R43" s="15">
        <f t="shared" ca="1" si="17"/>
        <v>4.7733331918776017E-3</v>
      </c>
    </row>
    <row r="44" spans="1:18">
      <c r="A44" s="97">
        <v>5831.5</v>
      </c>
      <c r="B44" s="97">
        <v>6.4090244777617045E-3</v>
      </c>
      <c r="C44" s="97">
        <v>0.1</v>
      </c>
      <c r="D44" s="98">
        <f t="shared" si="5"/>
        <v>0.58314999999999995</v>
      </c>
      <c r="E44" s="98">
        <f t="shared" si="5"/>
        <v>6.4090244777617045E-3</v>
      </c>
      <c r="F44" s="45">
        <f t="shared" si="6"/>
        <v>5.8314999999999999E-2</v>
      </c>
      <c r="G44" s="45">
        <f t="shared" si="6"/>
        <v>6.4090244777617047E-4</v>
      </c>
      <c r="H44" s="45">
        <f t="shared" si="7"/>
        <v>3.4006392249999996E-2</v>
      </c>
      <c r="I44" s="45">
        <f t="shared" si="8"/>
        <v>1.9830827640587495E-2</v>
      </c>
      <c r="J44" s="45">
        <f t="shared" si="9"/>
        <v>1.1564347138608596E-2</v>
      </c>
      <c r="K44" s="45">
        <f t="shared" si="10"/>
        <v>3.7374226242067377E-4</v>
      </c>
      <c r="L44" s="45">
        <f t="shared" si="11"/>
        <v>2.179478003306159E-4</v>
      </c>
      <c r="M44" s="45">
        <f t="shared" ca="1" si="12"/>
        <v>3.3647142330820758E-3</v>
      </c>
      <c r="N44" s="45">
        <f t="shared" ca="1" si="13"/>
        <v>9.2678248658613416E-7</v>
      </c>
      <c r="O44" s="136">
        <f t="shared" ca="1" si="14"/>
        <v>937869362.06301808</v>
      </c>
      <c r="P44" s="45">
        <f t="shared" ca="1" si="15"/>
        <v>317177118.85675234</v>
      </c>
      <c r="Q44" s="45">
        <f t="shared" ca="1" si="16"/>
        <v>6183219.9734935388</v>
      </c>
      <c r="R44" s="15">
        <f t="shared" ca="1" si="17"/>
        <v>3.0443102446796287E-3</v>
      </c>
    </row>
    <row r="45" spans="1:18">
      <c r="A45" s="97">
        <v>5832</v>
      </c>
      <c r="B45" s="97">
        <v>4.9001493243849836E-3</v>
      </c>
      <c r="C45" s="97">
        <v>0.1</v>
      </c>
      <c r="D45" s="98">
        <f t="shared" si="5"/>
        <v>0.58320000000000005</v>
      </c>
      <c r="E45" s="98">
        <f t="shared" si="5"/>
        <v>4.9001493243849836E-3</v>
      </c>
      <c r="F45" s="45">
        <f t="shared" si="6"/>
        <v>5.8320000000000011E-2</v>
      </c>
      <c r="G45" s="45">
        <f t="shared" si="6"/>
        <v>4.9001493243849836E-4</v>
      </c>
      <c r="H45" s="45">
        <f t="shared" si="7"/>
        <v>3.4012224000000008E-2</v>
      </c>
      <c r="I45" s="45">
        <f t="shared" si="8"/>
        <v>1.9835929036800006E-2</v>
      </c>
      <c r="J45" s="45">
        <f t="shared" si="9"/>
        <v>1.1568313814261764E-2</v>
      </c>
      <c r="K45" s="45">
        <f t="shared" si="10"/>
        <v>2.8577670859813227E-4</v>
      </c>
      <c r="L45" s="45">
        <f t="shared" si="11"/>
        <v>1.6666497645443076E-4</v>
      </c>
      <c r="M45" s="45">
        <f t="shared" ca="1" si="12"/>
        <v>3.3651849936825475E-3</v>
      </c>
      <c r="N45" s="45">
        <f t="shared" ca="1" si="13"/>
        <v>2.3561154965287779E-7</v>
      </c>
      <c r="O45" s="136">
        <f t="shared" ca="1" si="14"/>
        <v>937760291.7331593</v>
      </c>
      <c r="P45" s="45">
        <f t="shared" ca="1" si="15"/>
        <v>317105952.39629316</v>
      </c>
      <c r="Q45" s="45">
        <f t="shared" ca="1" si="16"/>
        <v>6181321.2222240362</v>
      </c>
      <c r="R45" s="15">
        <f t="shared" ca="1" si="17"/>
        <v>1.5349643307024361E-3</v>
      </c>
    </row>
    <row r="46" spans="1:18">
      <c r="A46" s="97">
        <v>5871</v>
      </c>
      <c r="B46" s="97">
        <v>3.2078869480756111E-3</v>
      </c>
      <c r="C46" s="97">
        <v>0.1</v>
      </c>
      <c r="D46" s="98">
        <f t="shared" si="5"/>
        <v>0.58709999999999996</v>
      </c>
      <c r="E46" s="98">
        <f t="shared" si="5"/>
        <v>3.2078869480756111E-3</v>
      </c>
      <c r="F46" s="45">
        <f t="shared" si="6"/>
        <v>5.8709999999999998E-2</v>
      </c>
      <c r="G46" s="45">
        <f t="shared" si="6"/>
        <v>3.2078869480756111E-4</v>
      </c>
      <c r="H46" s="45">
        <f t="shared" si="7"/>
        <v>3.4468640999999994E-2</v>
      </c>
      <c r="I46" s="45">
        <f t="shared" si="8"/>
        <v>2.0236539131099997E-2</v>
      </c>
      <c r="J46" s="45">
        <f t="shared" si="9"/>
        <v>1.1880872123868806E-2</v>
      </c>
      <c r="K46" s="45">
        <f t="shared" si="10"/>
        <v>1.8833504272151912E-4</v>
      </c>
      <c r="L46" s="45">
        <f t="shared" si="11"/>
        <v>1.1057150358180387E-4</v>
      </c>
      <c r="M46" s="45">
        <f t="shared" ca="1" si="12"/>
        <v>3.4018630764673244E-3</v>
      </c>
      <c r="N46" s="45">
        <f t="shared" ca="1" si="13"/>
        <v>3.7626738385838436E-9</v>
      </c>
      <c r="O46" s="136">
        <f t="shared" ca="1" si="14"/>
        <v>929279514.10905993</v>
      </c>
      <c r="P46" s="45">
        <f t="shared" ca="1" si="15"/>
        <v>311585011.024391</v>
      </c>
      <c r="Q46" s="45">
        <f t="shared" ca="1" si="16"/>
        <v>6034270.668480699</v>
      </c>
      <c r="R46" s="15">
        <f t="shared" ca="1" si="17"/>
        <v>-1.9397612839171328E-4</v>
      </c>
    </row>
    <row r="47" spans="1:18">
      <c r="A47" s="97">
        <v>5871.5</v>
      </c>
      <c r="B47" s="97">
        <v>-3.3009882099577226E-3</v>
      </c>
      <c r="C47" s="97">
        <v>0.1</v>
      </c>
      <c r="D47" s="98">
        <f t="shared" si="5"/>
        <v>0.58714999999999995</v>
      </c>
      <c r="E47" s="98">
        <f t="shared" si="5"/>
        <v>-3.3009882099577226E-3</v>
      </c>
      <c r="F47" s="45">
        <f t="shared" si="6"/>
        <v>5.8714999999999996E-2</v>
      </c>
      <c r="G47" s="45">
        <f t="shared" si="6"/>
        <v>-3.3009882099577226E-4</v>
      </c>
      <c r="H47" s="45">
        <f t="shared" si="7"/>
        <v>3.4474512249999992E-2</v>
      </c>
      <c r="I47" s="45">
        <f t="shared" si="8"/>
        <v>2.0241709867587495E-2</v>
      </c>
      <c r="J47" s="45">
        <f t="shared" si="9"/>
        <v>1.1884919948753996E-2</v>
      </c>
      <c r="K47" s="45">
        <f t="shared" si="10"/>
        <v>-1.9381752274766765E-4</v>
      </c>
      <c r="L47" s="45">
        <f t="shared" si="11"/>
        <v>-1.1379995848129306E-4</v>
      </c>
      <c r="M47" s="45">
        <f t="shared" ca="1" si="12"/>
        <v>3.4023327795280021E-3</v>
      </c>
      <c r="N47" s="45">
        <f t="shared" ca="1" si="13"/>
        <v>4.4934512288079881E-6</v>
      </c>
      <c r="O47" s="136">
        <f t="shared" ca="1" si="14"/>
        <v>929171128.17337358</v>
      </c>
      <c r="P47" s="45">
        <f t="shared" ca="1" si="15"/>
        <v>311514614.25448138</v>
      </c>
      <c r="Q47" s="45">
        <f t="shared" ca="1" si="16"/>
        <v>6032398.8682557819</v>
      </c>
      <c r="R47" s="15">
        <f t="shared" ca="1" si="17"/>
        <v>-6.7033209894857247E-3</v>
      </c>
    </row>
    <row r="48" spans="1:18">
      <c r="A48" s="97">
        <v>5900</v>
      </c>
      <c r="B48" s="97">
        <v>6.6931277397088706E-3</v>
      </c>
      <c r="C48" s="97">
        <v>0.1</v>
      </c>
      <c r="D48" s="98">
        <f t="shared" si="5"/>
        <v>0.59</v>
      </c>
      <c r="E48" s="98">
        <f t="shared" si="5"/>
        <v>6.6931277397088706E-3</v>
      </c>
      <c r="F48" s="45">
        <f t="shared" si="6"/>
        <v>5.8999999999999997E-2</v>
      </c>
      <c r="G48" s="45">
        <f t="shared" si="6"/>
        <v>6.6931277397088709E-4</v>
      </c>
      <c r="H48" s="45">
        <f t="shared" si="7"/>
        <v>3.4809999999999994E-2</v>
      </c>
      <c r="I48" s="45">
        <f t="shared" si="8"/>
        <v>2.0537899999999994E-2</v>
      </c>
      <c r="J48" s="45">
        <f t="shared" si="9"/>
        <v>1.2117360999999997E-2</v>
      </c>
      <c r="K48" s="45">
        <f t="shared" si="10"/>
        <v>3.9489453664282335E-4</v>
      </c>
      <c r="L48" s="45">
        <f t="shared" si="11"/>
        <v>2.3298777661926576E-4</v>
      </c>
      <c r="M48" s="45">
        <f t="shared" ca="1" si="12"/>
        <v>3.4290837259704685E-3</v>
      </c>
      <c r="N48" s="45">
        <f t="shared" ca="1" si="13"/>
        <v>1.0653983323621499E-6</v>
      </c>
      <c r="O48" s="136">
        <f t="shared" ca="1" si="14"/>
        <v>923007410.66104972</v>
      </c>
      <c r="P48" s="45">
        <f t="shared" ca="1" si="15"/>
        <v>307518045.35046244</v>
      </c>
      <c r="Q48" s="45">
        <f t="shared" ca="1" si="16"/>
        <v>5926267.9287009118</v>
      </c>
      <c r="R48" s="15">
        <f t="shared" ca="1" si="17"/>
        <v>3.2640440137384021E-3</v>
      </c>
    </row>
    <row r="49" spans="1:18">
      <c r="A49" s="97">
        <v>5900.5</v>
      </c>
      <c r="B49" s="97">
        <v>4.1842525824904442E-3</v>
      </c>
      <c r="C49" s="97">
        <v>0.1</v>
      </c>
      <c r="D49" s="98">
        <f t="shared" si="5"/>
        <v>0.59004999999999996</v>
      </c>
      <c r="E49" s="98">
        <f t="shared" si="5"/>
        <v>4.1842525824904442E-3</v>
      </c>
      <c r="F49" s="45">
        <f t="shared" si="6"/>
        <v>5.9005000000000002E-2</v>
      </c>
      <c r="G49" s="45">
        <f t="shared" si="6"/>
        <v>4.1842525824904443E-4</v>
      </c>
      <c r="H49" s="45">
        <f t="shared" si="7"/>
        <v>3.4815900249999997E-2</v>
      </c>
      <c r="I49" s="45">
        <f t="shared" si="8"/>
        <v>2.0543121942512496E-2</v>
      </c>
      <c r="J49" s="45">
        <f t="shared" si="9"/>
        <v>1.2121469102179497E-2</v>
      </c>
      <c r="K49" s="45">
        <f t="shared" si="10"/>
        <v>2.4689182362984863E-4</v>
      </c>
      <c r="L49" s="45">
        <f t="shared" si="11"/>
        <v>1.4567852053279219E-4</v>
      </c>
      <c r="M49" s="45">
        <f t="shared" ca="1" si="12"/>
        <v>3.429552652609527E-3</v>
      </c>
      <c r="N49" s="45">
        <f t="shared" ca="1" si="13"/>
        <v>5.6957198416226142E-8</v>
      </c>
      <c r="O49" s="136">
        <f t="shared" ca="1" si="14"/>
        <v>922899525.57487071</v>
      </c>
      <c r="P49" s="45">
        <f t="shared" ca="1" si="15"/>
        <v>307448211.29139149</v>
      </c>
      <c r="Q49" s="45">
        <f t="shared" ca="1" si="16"/>
        <v>5924415.8230817094</v>
      </c>
      <c r="R49" s="15">
        <f t="shared" ca="1" si="17"/>
        <v>7.5469992988091723E-4</v>
      </c>
    </row>
    <row r="50" spans="1:18">
      <c r="A50" s="97">
        <v>5901</v>
      </c>
      <c r="B50" s="97">
        <v>4.6753774222452193E-3</v>
      </c>
      <c r="C50" s="97">
        <v>0.1</v>
      </c>
      <c r="D50" s="98">
        <f t="shared" si="5"/>
        <v>0.59009999999999996</v>
      </c>
      <c r="E50" s="98">
        <f t="shared" si="5"/>
        <v>4.6753774222452193E-3</v>
      </c>
      <c r="F50" s="45">
        <f t="shared" si="6"/>
        <v>5.901E-2</v>
      </c>
      <c r="G50" s="45">
        <f t="shared" si="6"/>
        <v>4.6753774222452193E-4</v>
      </c>
      <c r="H50" s="45">
        <f t="shared" si="7"/>
        <v>3.4821800999999999E-2</v>
      </c>
      <c r="I50" s="45">
        <f t="shared" si="8"/>
        <v>2.0548344770099997E-2</v>
      </c>
      <c r="J50" s="45">
        <f t="shared" si="9"/>
        <v>1.2125578248836007E-2</v>
      </c>
      <c r="K50" s="45">
        <f t="shared" si="10"/>
        <v>2.7589402168669036E-4</v>
      </c>
      <c r="L50" s="45">
        <f t="shared" si="11"/>
        <v>1.6280506219731598E-4</v>
      </c>
      <c r="M50" s="45">
        <f t="shared" ca="1" si="12"/>
        <v>3.4300215658620049E-3</v>
      </c>
      <c r="N50" s="45">
        <f t="shared" ca="1" si="13"/>
        <v>1.5509112090279695E-7</v>
      </c>
      <c r="O50" s="136">
        <f t="shared" ca="1" si="14"/>
        <v>922791649.11203253</v>
      </c>
      <c r="P50" s="45">
        <f t="shared" ca="1" si="15"/>
        <v>307378386.916592</v>
      </c>
      <c r="Q50" s="45">
        <f t="shared" ca="1" si="16"/>
        <v>5922564.0563406497</v>
      </c>
      <c r="R50" s="15">
        <f t="shared" ca="1" si="17"/>
        <v>1.2453558563832144E-3</v>
      </c>
    </row>
    <row r="51" spans="1:18">
      <c r="A51" s="97">
        <v>5995.5</v>
      </c>
      <c r="B51" s="97">
        <v>1.3497972446202766E-2</v>
      </c>
      <c r="C51" s="97">
        <v>0.1</v>
      </c>
      <c r="D51" s="98">
        <f t="shared" si="5"/>
        <v>0.59955000000000003</v>
      </c>
      <c r="E51" s="98">
        <f t="shared" si="5"/>
        <v>1.3497972446202766E-2</v>
      </c>
      <c r="F51" s="45">
        <f t="shared" si="6"/>
        <v>5.9955000000000008E-2</v>
      </c>
      <c r="G51" s="45">
        <f t="shared" si="6"/>
        <v>1.3497972446202767E-3</v>
      </c>
      <c r="H51" s="45">
        <f t="shared" si="7"/>
        <v>3.5946020250000009E-2</v>
      </c>
      <c r="I51" s="45">
        <f t="shared" si="8"/>
        <v>2.1551436440887507E-2</v>
      </c>
      <c r="J51" s="45">
        <f t="shared" si="9"/>
        <v>1.2921163718134105E-2</v>
      </c>
      <c r="K51" s="45">
        <f t="shared" si="10"/>
        <v>8.0927093801208701E-4</v>
      </c>
      <c r="L51" s="45">
        <f t="shared" si="11"/>
        <v>4.8519839088514679E-4</v>
      </c>
      <c r="M51" s="45">
        <f t="shared" ca="1" si="12"/>
        <v>3.5184058145427163E-3</v>
      </c>
      <c r="N51" s="45">
        <f t="shared" ca="1" si="13"/>
        <v>9.9591750155742705E-6</v>
      </c>
      <c r="O51" s="136">
        <f t="shared" ca="1" si="14"/>
        <v>902557365.57007802</v>
      </c>
      <c r="P51" s="45">
        <f t="shared" ca="1" si="15"/>
        <v>294354778.775612</v>
      </c>
      <c r="Q51" s="45">
        <f t="shared" ca="1" si="16"/>
        <v>5578638.2400820237</v>
      </c>
      <c r="R51" s="15">
        <f t="shared" ca="1" si="17"/>
        <v>9.9795666316600494E-3</v>
      </c>
    </row>
    <row r="52" spans="1:18">
      <c r="A52" s="97">
        <v>5996</v>
      </c>
      <c r="B52" s="97">
        <v>5.9890972843277268E-3</v>
      </c>
      <c r="C52" s="97">
        <v>0.1</v>
      </c>
      <c r="D52" s="98">
        <f t="shared" si="5"/>
        <v>0.59960000000000002</v>
      </c>
      <c r="E52" s="98">
        <f t="shared" si="5"/>
        <v>5.9890972843277268E-3</v>
      </c>
      <c r="F52" s="45">
        <f t="shared" si="6"/>
        <v>5.9960000000000006E-2</v>
      </c>
      <c r="G52" s="45">
        <f t="shared" si="6"/>
        <v>5.9890972843277277E-4</v>
      </c>
      <c r="H52" s="45">
        <f t="shared" si="7"/>
        <v>3.5952016000000003E-2</v>
      </c>
      <c r="I52" s="45">
        <f t="shared" si="8"/>
        <v>2.1556828793600002E-2</v>
      </c>
      <c r="J52" s="45">
        <f t="shared" si="9"/>
        <v>1.2925474544642561E-2</v>
      </c>
      <c r="K52" s="45">
        <f t="shared" si="10"/>
        <v>3.5910627316829055E-4</v>
      </c>
      <c r="L52" s="45">
        <f t="shared" si="11"/>
        <v>2.1532012139170701E-4</v>
      </c>
      <c r="M52" s="45">
        <f t="shared" ca="1" si="12"/>
        <v>3.5188721843450611E-3</v>
      </c>
      <c r="N52" s="45">
        <f t="shared" ca="1" si="13"/>
        <v>6.1020120445843713E-7</v>
      </c>
      <c r="O52" s="136">
        <f t="shared" ca="1" si="14"/>
        <v>902451120.17705238</v>
      </c>
      <c r="P52" s="45">
        <f t="shared" ca="1" si="15"/>
        <v>294286783.58505136</v>
      </c>
      <c r="Q52" s="45">
        <f t="shared" ca="1" si="16"/>
        <v>5576850.440380265</v>
      </c>
      <c r="R52" s="15">
        <f t="shared" ca="1" si="17"/>
        <v>2.4702250999826657E-3</v>
      </c>
    </row>
    <row r="53" spans="1:18">
      <c r="A53" s="97">
        <v>6002.5</v>
      </c>
      <c r="B53" s="97">
        <v>-2.6262797764502466E-3</v>
      </c>
      <c r="C53" s="97">
        <v>0.1</v>
      </c>
      <c r="D53" s="98">
        <f t="shared" si="5"/>
        <v>0.60024999999999995</v>
      </c>
      <c r="E53" s="98">
        <f t="shared" si="5"/>
        <v>-2.6262797764502466E-3</v>
      </c>
      <c r="F53" s="45">
        <f t="shared" si="6"/>
        <v>6.0024999999999995E-2</v>
      </c>
      <c r="G53" s="45">
        <f t="shared" si="6"/>
        <v>-2.6262797764502465E-4</v>
      </c>
      <c r="H53" s="45">
        <f t="shared" si="7"/>
        <v>3.6030006249999996E-2</v>
      </c>
      <c r="I53" s="45">
        <f t="shared" si="8"/>
        <v>2.1627011251562495E-2</v>
      </c>
      <c r="J53" s="45">
        <f t="shared" si="9"/>
        <v>1.2981613503750386E-2</v>
      </c>
      <c r="K53" s="45">
        <f t="shared" si="10"/>
        <v>-1.5764244358142603E-4</v>
      </c>
      <c r="L53" s="45">
        <f t="shared" si="11"/>
        <v>-9.4624876759750963E-5</v>
      </c>
      <c r="M53" s="45">
        <f t="shared" ca="1" si="12"/>
        <v>3.5249337735967848E-3</v>
      </c>
      <c r="N53" s="45">
        <f t="shared" ca="1" si="13"/>
        <v>3.7837428138282204E-6</v>
      </c>
      <c r="O53" s="136">
        <f t="shared" ca="1" si="14"/>
        <v>901070707.59440398</v>
      </c>
      <c r="P53" s="45">
        <f t="shared" ca="1" si="15"/>
        <v>293403716.79689127</v>
      </c>
      <c r="Q53" s="45">
        <f t="shared" ca="1" si="16"/>
        <v>5553639.4719892796</v>
      </c>
      <c r="R53" s="15">
        <f t="shared" ca="1" si="17"/>
        <v>-6.1512135500470314E-3</v>
      </c>
    </row>
    <row r="54" spans="1:18">
      <c r="A54" s="97">
        <v>6019</v>
      </c>
      <c r="B54" s="97">
        <v>1.5808399839443155E-3</v>
      </c>
      <c r="C54" s="97">
        <v>0.1</v>
      </c>
      <c r="D54" s="98">
        <f t="shared" si="5"/>
        <v>0.60189999999999999</v>
      </c>
      <c r="E54" s="98">
        <f t="shared" si="5"/>
        <v>1.5808399839443155E-3</v>
      </c>
      <c r="F54" s="45">
        <f t="shared" si="6"/>
        <v>6.019E-2</v>
      </c>
      <c r="G54" s="45">
        <f t="shared" si="6"/>
        <v>1.5808399839443155E-4</v>
      </c>
      <c r="H54" s="45">
        <f t="shared" si="7"/>
        <v>3.6228361000000001E-2</v>
      </c>
      <c r="I54" s="45">
        <f t="shared" si="8"/>
        <v>2.1805850485899999E-2</v>
      </c>
      <c r="J54" s="45">
        <f t="shared" si="9"/>
        <v>1.3124941407463208E-2</v>
      </c>
      <c r="K54" s="45">
        <f t="shared" si="10"/>
        <v>9.5150758633608348E-5</v>
      </c>
      <c r="L54" s="45">
        <f t="shared" si="11"/>
        <v>5.7271241621568864E-5</v>
      </c>
      <c r="M54" s="45">
        <f t="shared" ca="1" si="12"/>
        <v>3.5403107243602849E-3</v>
      </c>
      <c r="N54" s="45">
        <f t="shared" ca="1" si="13"/>
        <v>3.8395255825463076E-7</v>
      </c>
      <c r="O54" s="136">
        <f t="shared" ca="1" si="14"/>
        <v>897573063.6195761</v>
      </c>
      <c r="P54" s="45">
        <f t="shared" ca="1" si="15"/>
        <v>291169340.77055091</v>
      </c>
      <c r="Q54" s="45">
        <f t="shared" ca="1" si="16"/>
        <v>5494972.8347360957</v>
      </c>
      <c r="R54" s="15">
        <f t="shared" ca="1" si="17"/>
        <v>-1.9594707404159695E-3</v>
      </c>
    </row>
    <row r="55" spans="1:18">
      <c r="A55" s="97">
        <v>6025.5</v>
      </c>
      <c r="B55" s="97">
        <v>-3.4537079045549035E-5</v>
      </c>
      <c r="C55" s="97">
        <v>0.1</v>
      </c>
      <c r="D55" s="98">
        <f t="shared" si="5"/>
        <v>0.60255000000000003</v>
      </c>
      <c r="E55" s="98">
        <f t="shared" si="5"/>
        <v>-3.4537079045549035E-5</v>
      </c>
      <c r="F55" s="45">
        <f t="shared" si="6"/>
        <v>6.0255000000000003E-2</v>
      </c>
      <c r="G55" s="45">
        <f t="shared" si="6"/>
        <v>-3.4537079045549035E-6</v>
      </c>
      <c r="H55" s="45">
        <f t="shared" si="7"/>
        <v>3.6306650250000003E-2</v>
      </c>
      <c r="I55" s="45">
        <f t="shared" si="8"/>
        <v>2.1876572108137503E-2</v>
      </c>
      <c r="J55" s="45">
        <f t="shared" si="9"/>
        <v>1.3181728523758252E-2</v>
      </c>
      <c r="K55" s="45">
        <f t="shared" si="10"/>
        <v>-2.0810316978895571E-6</v>
      </c>
      <c r="L55" s="45">
        <f t="shared" si="11"/>
        <v>-1.2539256495633527E-6</v>
      </c>
      <c r="M55" s="45">
        <f t="shared" ca="1" si="12"/>
        <v>3.546364308437377E-3</v>
      </c>
      <c r="N55" s="45">
        <f t="shared" ca="1" si="13"/>
        <v>1.2822854746877145E-6</v>
      </c>
      <c r="O55" s="136">
        <f t="shared" ca="1" si="14"/>
        <v>896197754.32816505</v>
      </c>
      <c r="P55" s="45">
        <f t="shared" ca="1" si="15"/>
        <v>290291986.58841926</v>
      </c>
      <c r="Q55" s="45">
        <f t="shared" ca="1" si="16"/>
        <v>5471961.4686015779</v>
      </c>
      <c r="R55" s="15">
        <f t="shared" ca="1" si="17"/>
        <v>-3.580901387482926E-3</v>
      </c>
    </row>
    <row r="56" spans="1:18">
      <c r="A56" s="97">
        <v>6047.5</v>
      </c>
      <c r="B56" s="97">
        <v>-2.4250440619653091E-3</v>
      </c>
      <c r="C56" s="97">
        <v>0.1</v>
      </c>
      <c r="D56" s="98">
        <f t="shared" si="5"/>
        <v>0.60475000000000001</v>
      </c>
      <c r="E56" s="98">
        <f t="shared" si="5"/>
        <v>-2.4250440619653091E-3</v>
      </c>
      <c r="F56" s="45">
        <f t="shared" si="6"/>
        <v>6.0475000000000001E-2</v>
      </c>
      <c r="G56" s="45">
        <f t="shared" si="6"/>
        <v>-2.4250440619653091E-4</v>
      </c>
      <c r="H56" s="45">
        <f t="shared" si="7"/>
        <v>3.6572256250000004E-2</v>
      </c>
      <c r="I56" s="45">
        <f t="shared" si="8"/>
        <v>2.2117071967187502E-2</v>
      </c>
      <c r="J56" s="45">
        <f t="shared" si="9"/>
        <v>1.3375299272156643E-2</v>
      </c>
      <c r="K56" s="45">
        <f t="shared" si="10"/>
        <v>-1.4665453964735208E-4</v>
      </c>
      <c r="L56" s="45">
        <f t="shared" si="11"/>
        <v>-8.8689332851736168E-5</v>
      </c>
      <c r="M56" s="45">
        <f t="shared" ca="1" si="12"/>
        <v>3.566836575465881E-3</v>
      </c>
      <c r="N56" s="45">
        <f t="shared" ca="1" si="13"/>
        <v>3.5902633573222809E-6</v>
      </c>
      <c r="O56" s="136">
        <f t="shared" ca="1" si="14"/>
        <v>891553542.69441915</v>
      </c>
      <c r="P56" s="45">
        <f t="shared" ca="1" si="15"/>
        <v>287334429.72936612</v>
      </c>
      <c r="Q56" s="45">
        <f t="shared" ca="1" si="16"/>
        <v>5394494.258464274</v>
      </c>
      <c r="R56" s="15">
        <f t="shared" ca="1" si="17"/>
        <v>-5.9918806374311901E-3</v>
      </c>
    </row>
    <row r="57" spans="1:18">
      <c r="A57" s="97">
        <v>6050.5</v>
      </c>
      <c r="B57" s="97">
        <v>7.521704988903366E-3</v>
      </c>
      <c r="C57" s="97">
        <v>0.1</v>
      </c>
      <c r="D57" s="98">
        <f t="shared" si="5"/>
        <v>0.60504999999999998</v>
      </c>
      <c r="E57" s="98">
        <f t="shared" si="5"/>
        <v>7.521704988903366E-3</v>
      </c>
      <c r="F57" s="45">
        <f t="shared" si="6"/>
        <v>6.0505000000000003E-2</v>
      </c>
      <c r="G57" s="45">
        <f t="shared" si="6"/>
        <v>7.5217049889033662E-4</v>
      </c>
      <c r="H57" s="45">
        <f t="shared" si="7"/>
        <v>3.6608550250000003E-2</v>
      </c>
      <c r="I57" s="45">
        <f t="shared" si="8"/>
        <v>2.2150003328762501E-2</v>
      </c>
      <c r="J57" s="45">
        <f t="shared" si="9"/>
        <v>1.3401859514067751E-2</v>
      </c>
      <c r="K57" s="45">
        <f t="shared" si="10"/>
        <v>4.5510076035359818E-4</v>
      </c>
      <c r="L57" s="45">
        <f t="shared" si="11"/>
        <v>2.7535871505194459E-4</v>
      </c>
      <c r="M57" s="45">
        <f t="shared" ca="1" si="12"/>
        <v>3.569626240255547E-3</v>
      </c>
      <c r="N57" s="45">
        <f t="shared" ca="1" si="13"/>
        <v>1.5618926435513709E-6</v>
      </c>
      <c r="O57" s="136">
        <f t="shared" ca="1" si="14"/>
        <v>890921517.50886703</v>
      </c>
      <c r="P57" s="45">
        <f t="shared" ca="1" si="15"/>
        <v>286932554.02986932</v>
      </c>
      <c r="Q57" s="45">
        <f t="shared" ca="1" si="16"/>
        <v>5383980.4053835245</v>
      </c>
      <c r="R57" s="15">
        <f t="shared" ca="1" si="17"/>
        <v>3.9520787486478186E-3</v>
      </c>
    </row>
    <row r="58" spans="1:18">
      <c r="A58" s="97">
        <v>6070.5</v>
      </c>
      <c r="B58" s="97">
        <v>3.1666986396885477E-3</v>
      </c>
      <c r="C58" s="97">
        <v>0.1</v>
      </c>
      <c r="D58" s="98">
        <f t="shared" si="5"/>
        <v>0.60704999999999998</v>
      </c>
      <c r="E58" s="98">
        <f t="shared" si="5"/>
        <v>3.1666986396885477E-3</v>
      </c>
      <c r="F58" s="45">
        <f t="shared" si="6"/>
        <v>6.0705000000000002E-2</v>
      </c>
      <c r="G58" s="45">
        <f t="shared" si="6"/>
        <v>3.1666986396885479E-4</v>
      </c>
      <c r="H58" s="45">
        <f t="shared" si="7"/>
        <v>3.6850970249999997E-2</v>
      </c>
      <c r="I58" s="45">
        <f t="shared" si="8"/>
        <v>2.2370381490262495E-2</v>
      </c>
      <c r="J58" s="45">
        <f t="shared" si="9"/>
        <v>1.3579940083663847E-2</v>
      </c>
      <c r="K58" s="45">
        <f t="shared" si="10"/>
        <v>1.9223444092229328E-4</v>
      </c>
      <c r="L58" s="45">
        <f t="shared" si="11"/>
        <v>1.1669591736187813E-4</v>
      </c>
      <c r="M58" s="45">
        <f t="shared" ca="1" si="12"/>
        <v>3.5882116898667076E-3</v>
      </c>
      <c r="N58" s="45">
        <f t="shared" ca="1" si="13"/>
        <v>1.7767325147049595E-8</v>
      </c>
      <c r="O58" s="136">
        <f t="shared" ca="1" si="14"/>
        <v>886715833.71716118</v>
      </c>
      <c r="P58" s="45">
        <f t="shared" ca="1" si="15"/>
        <v>284262121.71284664</v>
      </c>
      <c r="Q58" s="45">
        <f t="shared" ca="1" si="16"/>
        <v>5314193.2089292686</v>
      </c>
      <c r="R58" s="15">
        <f t="shared" ca="1" si="17"/>
        <v>-4.215130501781599E-4</v>
      </c>
    </row>
    <row r="59" spans="1:18">
      <c r="A59" s="97">
        <v>6071</v>
      </c>
      <c r="B59" s="97">
        <v>2.6578234828775749E-3</v>
      </c>
      <c r="C59" s="97">
        <v>0.1</v>
      </c>
      <c r="D59" s="98">
        <f t="shared" si="5"/>
        <v>0.60709999999999997</v>
      </c>
      <c r="E59" s="98">
        <f t="shared" si="5"/>
        <v>2.6578234828775749E-3</v>
      </c>
      <c r="F59" s="45">
        <f t="shared" si="6"/>
        <v>6.071E-2</v>
      </c>
      <c r="G59" s="45">
        <f t="shared" si="6"/>
        <v>2.6578234828775752E-4</v>
      </c>
      <c r="H59" s="45">
        <f t="shared" si="7"/>
        <v>3.6857041E-2</v>
      </c>
      <c r="I59" s="45">
        <f t="shared" si="8"/>
        <v>2.2375909591099998E-2</v>
      </c>
      <c r="J59" s="45">
        <f t="shared" si="9"/>
        <v>1.3584414712756808E-2</v>
      </c>
      <c r="K59" s="45">
        <f t="shared" si="10"/>
        <v>1.6135646364549757E-4</v>
      </c>
      <c r="L59" s="45">
        <f t="shared" si="11"/>
        <v>9.7959509079181576E-5</v>
      </c>
      <c r="M59" s="45">
        <f t="shared" ca="1" si="12"/>
        <v>3.5886760516821038E-3</v>
      </c>
      <c r="N59" s="45">
        <f t="shared" ca="1" si="13"/>
        <v>8.664865048499902E-8</v>
      </c>
      <c r="O59" s="136">
        <f t="shared" ca="1" si="14"/>
        <v>886610865.68579912</v>
      </c>
      <c r="P59" s="45">
        <f t="shared" ca="1" si="15"/>
        <v>284195555.4425146</v>
      </c>
      <c r="Q59" s="45">
        <f t="shared" ca="1" si="16"/>
        <v>5312455.3213413637</v>
      </c>
      <c r="R59" s="15">
        <f t="shared" ca="1" si="17"/>
        <v>-9.3085256880452889E-4</v>
      </c>
    </row>
    <row r="60" spans="1:18">
      <c r="A60" s="97">
        <v>6071.5</v>
      </c>
      <c r="B60" s="97">
        <v>-1.8510516747483052E-3</v>
      </c>
      <c r="C60" s="97">
        <v>0.1</v>
      </c>
      <c r="D60" s="98">
        <f t="shared" si="5"/>
        <v>0.60714999999999997</v>
      </c>
      <c r="E60" s="98">
        <f t="shared" si="5"/>
        <v>-1.8510516747483052E-3</v>
      </c>
      <c r="F60" s="45">
        <f t="shared" si="6"/>
        <v>6.0714999999999998E-2</v>
      </c>
      <c r="G60" s="45">
        <f t="shared" si="6"/>
        <v>-1.8510516747483052E-4</v>
      </c>
      <c r="H60" s="45">
        <f t="shared" si="7"/>
        <v>3.6863112249999996E-2</v>
      </c>
      <c r="I60" s="45">
        <f t="shared" si="8"/>
        <v>2.2381438602587497E-2</v>
      </c>
      <c r="J60" s="45">
        <f t="shared" si="9"/>
        <v>1.3588890447560998E-2</v>
      </c>
      <c r="K60" s="45">
        <f t="shared" si="10"/>
        <v>-1.1238660243234334E-4</v>
      </c>
      <c r="L60" s="45">
        <f t="shared" si="11"/>
        <v>-6.8235525666797254E-5</v>
      </c>
      <c r="M60" s="45">
        <f t="shared" ca="1" si="12"/>
        <v>3.5891404001109194E-3</v>
      </c>
      <c r="N60" s="45">
        <f t="shared" ca="1" si="13"/>
        <v>2.9595689811361119E-6</v>
      </c>
      <c r="O60" s="136">
        <f t="shared" ca="1" si="14"/>
        <v>886505906.13968623</v>
      </c>
      <c r="P60" s="45">
        <f t="shared" ca="1" si="15"/>
        <v>284128998.65352345</v>
      </c>
      <c r="Q60" s="45">
        <f t="shared" ca="1" si="16"/>
        <v>5310717.7647647187</v>
      </c>
      <c r="R60" s="15">
        <f t="shared" ca="1" si="17"/>
        <v>-5.4401920748592247E-3</v>
      </c>
    </row>
    <row r="61" spans="1:18">
      <c r="A61" s="97">
        <v>6267</v>
      </c>
      <c r="B61" s="97">
        <v>1.0178761280258186E-2</v>
      </c>
      <c r="C61" s="97">
        <v>0.1</v>
      </c>
      <c r="D61" s="98">
        <f t="shared" si="5"/>
        <v>0.62670000000000003</v>
      </c>
      <c r="E61" s="98">
        <f t="shared" si="5"/>
        <v>1.0178761280258186E-2</v>
      </c>
      <c r="F61" s="45">
        <f t="shared" si="6"/>
        <v>6.2670000000000003E-2</v>
      </c>
      <c r="G61" s="45">
        <f t="shared" si="6"/>
        <v>1.0178761280258187E-3</v>
      </c>
      <c r="H61" s="45">
        <f t="shared" si="7"/>
        <v>3.9275289000000005E-2</v>
      </c>
      <c r="I61" s="45">
        <f t="shared" si="8"/>
        <v>2.4613823616300004E-2</v>
      </c>
      <c r="J61" s="45">
        <f t="shared" si="9"/>
        <v>1.5425483260335214E-2</v>
      </c>
      <c r="K61" s="45">
        <f t="shared" si="10"/>
        <v>6.3790296943378063E-4</v>
      </c>
      <c r="L61" s="45">
        <f t="shared" si="11"/>
        <v>3.9977379094415037E-4</v>
      </c>
      <c r="M61" s="45">
        <f t="shared" ca="1" si="12"/>
        <v>3.7696747418598489E-3</v>
      </c>
      <c r="N61" s="45">
        <f t="shared" ca="1" si="13"/>
        <v>4.1076390256678786E-6</v>
      </c>
      <c r="O61" s="136">
        <f t="shared" ca="1" si="14"/>
        <v>846112957.17231703</v>
      </c>
      <c r="P61" s="45">
        <f t="shared" ca="1" si="15"/>
        <v>258825972.24189001</v>
      </c>
      <c r="Q61" s="45">
        <f t="shared" ca="1" si="16"/>
        <v>4656470.5821835613</v>
      </c>
      <c r="R61" s="15">
        <f t="shared" ca="1" si="17"/>
        <v>6.4090865383983377E-3</v>
      </c>
    </row>
    <row r="62" spans="1:18">
      <c r="A62" s="97">
        <v>6267.5</v>
      </c>
      <c r="B62" s="97">
        <v>6.6988612525165081E-4</v>
      </c>
      <c r="C62" s="97">
        <v>0.1</v>
      </c>
      <c r="D62" s="98">
        <f t="shared" si="5"/>
        <v>0.62675000000000003</v>
      </c>
      <c r="E62" s="98">
        <f t="shared" si="5"/>
        <v>6.6988612525165081E-4</v>
      </c>
      <c r="F62" s="45">
        <f t="shared" si="6"/>
        <v>6.2675000000000008E-2</v>
      </c>
      <c r="G62" s="45">
        <f t="shared" si="6"/>
        <v>6.6988612525165086E-5</v>
      </c>
      <c r="H62" s="45">
        <f t="shared" si="7"/>
        <v>3.9281556250000009E-2</v>
      </c>
      <c r="I62" s="45">
        <f t="shared" si="8"/>
        <v>2.4619715379687507E-2</v>
      </c>
      <c r="J62" s="45">
        <f t="shared" si="9"/>
        <v>1.5430406614219147E-2</v>
      </c>
      <c r="K62" s="45">
        <f t="shared" si="10"/>
        <v>4.1985112900147217E-5</v>
      </c>
      <c r="L62" s="45">
        <f t="shared" si="11"/>
        <v>2.6314169510167268E-5</v>
      </c>
      <c r="M62" s="45">
        <f t="shared" ca="1" si="12"/>
        <v>3.7701338427494424E-3</v>
      </c>
      <c r="N62" s="45">
        <f t="shared" ca="1" si="13"/>
        <v>9.6115359098502668E-7</v>
      </c>
      <c r="O62" s="136">
        <f t="shared" ca="1" si="14"/>
        <v>846011292.85323298</v>
      </c>
      <c r="P62" s="45">
        <f t="shared" ca="1" si="15"/>
        <v>258763086.64741278</v>
      </c>
      <c r="Q62" s="45">
        <f t="shared" ca="1" si="16"/>
        <v>4654861.0193396183</v>
      </c>
      <c r="R62" s="15">
        <f t="shared" ca="1" si="17"/>
        <v>-3.1002477174977916E-3</v>
      </c>
    </row>
    <row r="63" spans="1:18">
      <c r="A63" s="97">
        <v>6268</v>
      </c>
      <c r="B63" s="97">
        <v>2.1610109688481316E-3</v>
      </c>
      <c r="C63" s="97">
        <v>0.1</v>
      </c>
      <c r="D63" s="98">
        <f t="shared" si="5"/>
        <v>0.62680000000000002</v>
      </c>
      <c r="E63" s="98">
        <f t="shared" si="5"/>
        <v>2.1610109688481316E-3</v>
      </c>
      <c r="F63" s="45">
        <f t="shared" si="6"/>
        <v>6.268E-2</v>
      </c>
      <c r="G63" s="45">
        <f t="shared" si="6"/>
        <v>2.1610109688481317E-4</v>
      </c>
      <c r="H63" s="45">
        <f t="shared" si="7"/>
        <v>3.9287823999999999E-2</v>
      </c>
      <c r="I63" s="45">
        <f t="shared" si="8"/>
        <v>2.4625608083199999E-2</v>
      </c>
      <c r="J63" s="45">
        <f t="shared" si="9"/>
        <v>1.543533114654976E-2</v>
      </c>
      <c r="K63" s="45">
        <f t="shared" si="10"/>
        <v>1.354521675274009E-4</v>
      </c>
      <c r="L63" s="45">
        <f t="shared" si="11"/>
        <v>8.4901418606174889E-5</v>
      </c>
      <c r="M63" s="45">
        <f t="shared" ca="1" si="12"/>
        <v>3.7705929302524551E-3</v>
      </c>
      <c r="N63" s="45">
        <f t="shared" ca="1" si="13"/>
        <v>2.5907540904781891E-7</v>
      </c>
      <c r="O63" s="136">
        <f t="shared" ca="1" si="14"/>
        <v>845909636.86150801</v>
      </c>
      <c r="P63" s="45">
        <f t="shared" ca="1" si="15"/>
        <v>258700210.30256647</v>
      </c>
      <c r="Q63" s="45">
        <f t="shared" ca="1" si="16"/>
        <v>4653251.7785296319</v>
      </c>
      <c r="R63" s="15">
        <f t="shared" ca="1" si="17"/>
        <v>-1.6095819614043235E-3</v>
      </c>
    </row>
    <row r="64" spans="1:18">
      <c r="A64" s="97">
        <v>6835</v>
      </c>
      <c r="B64" s="97">
        <v>6.0965810480411164E-3</v>
      </c>
      <c r="C64" s="97">
        <v>0.1</v>
      </c>
      <c r="D64" s="98">
        <f t="shared" si="5"/>
        <v>0.6835</v>
      </c>
      <c r="E64" s="98">
        <f t="shared" si="5"/>
        <v>6.0965810480411164E-3</v>
      </c>
      <c r="F64" s="45">
        <f t="shared" si="6"/>
        <v>6.8350000000000008E-2</v>
      </c>
      <c r="G64" s="45">
        <f t="shared" si="6"/>
        <v>6.0965810480411169E-4</v>
      </c>
      <c r="H64" s="45">
        <f t="shared" si="7"/>
        <v>4.6717225000000008E-2</v>
      </c>
      <c r="I64" s="45">
        <f t="shared" si="8"/>
        <v>3.1931223287500005E-2</v>
      </c>
      <c r="J64" s="45">
        <f t="shared" si="9"/>
        <v>2.1824991117006254E-2</v>
      </c>
      <c r="K64" s="45">
        <f t="shared" si="10"/>
        <v>4.1670131463361035E-4</v>
      </c>
      <c r="L64" s="45">
        <f t="shared" si="11"/>
        <v>2.8481534855207268E-4</v>
      </c>
      <c r="M64" s="45">
        <f t="shared" ca="1" si="12"/>
        <v>4.2825832922659185E-3</v>
      </c>
      <c r="N64" s="45">
        <f t="shared" ca="1" si="13"/>
        <v>3.2905878579574552E-7</v>
      </c>
      <c r="O64" s="136">
        <f t="shared" ca="1" si="14"/>
        <v>735893891.0184772</v>
      </c>
      <c r="P64" s="45">
        <f t="shared" ca="1" si="15"/>
        <v>193209068.69799986</v>
      </c>
      <c r="Q64" s="45">
        <f t="shared" ca="1" si="16"/>
        <v>3030121.8337742826</v>
      </c>
      <c r="R64" s="15">
        <f t="shared" ca="1" si="17"/>
        <v>1.813997755775198E-3</v>
      </c>
    </row>
    <row r="65" spans="1:18">
      <c r="A65" s="97">
        <v>6848</v>
      </c>
      <c r="B65" s="97">
        <v>5.8658269190345891E-3</v>
      </c>
      <c r="C65" s="97">
        <v>0.1</v>
      </c>
      <c r="D65" s="98">
        <f t="shared" si="5"/>
        <v>0.68479999999999996</v>
      </c>
      <c r="E65" s="98">
        <f t="shared" si="5"/>
        <v>5.8658269190345891E-3</v>
      </c>
      <c r="F65" s="45">
        <f t="shared" si="6"/>
        <v>6.8479999999999999E-2</v>
      </c>
      <c r="G65" s="45">
        <f t="shared" si="6"/>
        <v>5.8658269190345899E-4</v>
      </c>
      <c r="H65" s="45">
        <f t="shared" si="7"/>
        <v>4.6895104E-2</v>
      </c>
      <c r="I65" s="45">
        <f t="shared" si="8"/>
        <v>3.21137672192E-2</v>
      </c>
      <c r="J65" s="45">
        <f t="shared" si="9"/>
        <v>2.1991507791708158E-2</v>
      </c>
      <c r="K65" s="45">
        <f t="shared" si="10"/>
        <v>4.0169182741548869E-4</v>
      </c>
      <c r="L65" s="45">
        <f t="shared" si="11"/>
        <v>2.7507856341412666E-4</v>
      </c>
      <c r="M65" s="45">
        <f t="shared" ca="1" si="12"/>
        <v>4.2941201787402945E-3</v>
      </c>
      <c r="N65" s="45">
        <f t="shared" ca="1" si="13"/>
        <v>2.4702620774865173E-7</v>
      </c>
      <c r="O65" s="136">
        <f t="shared" ca="1" si="14"/>
        <v>733492485.17706168</v>
      </c>
      <c r="P65" s="45">
        <f t="shared" ca="1" si="15"/>
        <v>191840293.68546805</v>
      </c>
      <c r="Q65" s="45">
        <f t="shared" ca="1" si="16"/>
        <v>2997504.2133576521</v>
      </c>
      <c r="R65" s="15">
        <f t="shared" ca="1" si="17"/>
        <v>1.5717067402942946E-3</v>
      </c>
    </row>
    <row r="66" spans="1:18">
      <c r="A66" s="97">
        <v>6848.5</v>
      </c>
      <c r="B66" s="97">
        <v>5.3569517622236162E-3</v>
      </c>
      <c r="C66" s="97">
        <v>0.1</v>
      </c>
      <c r="D66" s="98">
        <f t="shared" si="5"/>
        <v>0.68484999999999996</v>
      </c>
      <c r="E66" s="98">
        <f t="shared" si="5"/>
        <v>5.3569517622236162E-3</v>
      </c>
      <c r="F66" s="45">
        <f t="shared" si="6"/>
        <v>6.8485000000000004E-2</v>
      </c>
      <c r="G66" s="45">
        <f t="shared" si="6"/>
        <v>5.3569517622236167E-4</v>
      </c>
      <c r="H66" s="45">
        <f t="shared" si="7"/>
        <v>4.6901952249999997E-2</v>
      </c>
      <c r="I66" s="45">
        <f t="shared" si="8"/>
        <v>3.2120801998412496E-2</v>
      </c>
      <c r="J66" s="45">
        <f t="shared" si="9"/>
        <v>2.1997931248612795E-2</v>
      </c>
      <c r="K66" s="45">
        <f t="shared" si="10"/>
        <v>3.6687084143588439E-4</v>
      </c>
      <c r="L66" s="45">
        <f t="shared" si="11"/>
        <v>2.5125149575736541E-4</v>
      </c>
      <c r="M66" s="45">
        <f t="shared" ca="1" si="12"/>
        <v>4.2945637244243291E-3</v>
      </c>
      <c r="N66" s="45">
        <f t="shared" ca="1" si="13"/>
        <v>1.1286683428590198E-7</v>
      </c>
      <c r="O66" s="136">
        <f t="shared" ca="1" si="14"/>
        <v>733400229.68658125</v>
      </c>
      <c r="P66" s="45">
        <f t="shared" ca="1" si="15"/>
        <v>191787764.36860669</v>
      </c>
      <c r="Q66" s="45">
        <f t="shared" ca="1" si="16"/>
        <v>2996253.688932227</v>
      </c>
      <c r="R66" s="15">
        <f t="shared" ca="1" si="17"/>
        <v>1.0623880377992872E-3</v>
      </c>
    </row>
    <row r="67" spans="1:18">
      <c r="A67" s="97">
        <v>6894</v>
      </c>
      <c r="B67" s="97">
        <v>4.9312322516925633E-5</v>
      </c>
      <c r="C67" s="97">
        <v>0.1</v>
      </c>
      <c r="D67" s="98">
        <f t="shared" si="5"/>
        <v>0.68940000000000001</v>
      </c>
      <c r="E67" s="98">
        <f t="shared" si="5"/>
        <v>4.9312322516925633E-5</v>
      </c>
      <c r="F67" s="45">
        <f t="shared" si="6"/>
        <v>6.8940000000000001E-2</v>
      </c>
      <c r="G67" s="45">
        <f t="shared" si="6"/>
        <v>4.9312322516925635E-6</v>
      </c>
      <c r="H67" s="45">
        <f t="shared" si="7"/>
        <v>4.7527236E-2</v>
      </c>
      <c r="I67" s="45">
        <f t="shared" si="8"/>
        <v>3.2765276498399998E-2</v>
      </c>
      <c r="J67" s="45">
        <f t="shared" si="9"/>
        <v>2.258838161799696E-2</v>
      </c>
      <c r="K67" s="45">
        <f t="shared" si="10"/>
        <v>3.3995915143168534E-6</v>
      </c>
      <c r="L67" s="45">
        <f t="shared" si="11"/>
        <v>2.3436783899700386E-6</v>
      </c>
      <c r="M67" s="45">
        <f t="shared" ca="1" si="12"/>
        <v>4.3348703454491114E-3</v>
      </c>
      <c r="N67" s="45">
        <f t="shared" ca="1" si="13"/>
        <v>1.8366007567918427E-6</v>
      </c>
      <c r="O67" s="136">
        <f t="shared" ca="1" si="14"/>
        <v>725037868.27396631</v>
      </c>
      <c r="P67" s="45">
        <f t="shared" ca="1" si="15"/>
        <v>187043432.97671095</v>
      </c>
      <c r="Q67" s="45">
        <f t="shared" ca="1" si="16"/>
        <v>2883692.466733959</v>
      </c>
      <c r="R67" s="15">
        <f t="shared" ca="1" si="17"/>
        <v>-4.2855580229321857E-3</v>
      </c>
    </row>
    <row r="68" spans="1:18">
      <c r="A68" s="97">
        <v>6894.5</v>
      </c>
      <c r="B68" s="97">
        <v>-4.5956283429404721E-4</v>
      </c>
      <c r="C68" s="97">
        <v>0.1</v>
      </c>
      <c r="D68" s="98">
        <f t="shared" si="5"/>
        <v>0.68945000000000001</v>
      </c>
      <c r="E68" s="98">
        <f t="shared" si="5"/>
        <v>-4.5956283429404721E-4</v>
      </c>
      <c r="F68" s="45">
        <f t="shared" si="6"/>
        <v>6.8945000000000006E-2</v>
      </c>
      <c r="G68" s="45">
        <f t="shared" si="6"/>
        <v>-4.5956283429404721E-5</v>
      </c>
      <c r="H68" s="45">
        <f t="shared" si="7"/>
        <v>4.7534130250000008E-2</v>
      </c>
      <c r="I68" s="45">
        <f t="shared" si="8"/>
        <v>3.2772406100862503E-2</v>
      </c>
      <c r="J68" s="45">
        <f t="shared" si="9"/>
        <v>2.2594935386239651E-2</v>
      </c>
      <c r="K68" s="45">
        <f t="shared" si="10"/>
        <v>-3.1684559610403085E-5</v>
      </c>
      <c r="L68" s="45">
        <f t="shared" si="11"/>
        <v>-2.1844919623392407E-5</v>
      </c>
      <c r="M68" s="45">
        <f t="shared" ca="1" si="12"/>
        <v>4.3353126595678179E-3</v>
      </c>
      <c r="N68" s="45">
        <f t="shared" ca="1" si="13"/>
        <v>2.2990831001637067E-6</v>
      </c>
      <c r="O68" s="136">
        <f t="shared" ca="1" si="14"/>
        <v>724946335.04611313</v>
      </c>
      <c r="P68" s="45">
        <f t="shared" ca="1" si="15"/>
        <v>186991690.46327129</v>
      </c>
      <c r="Q68" s="45">
        <f t="shared" ca="1" si="16"/>
        <v>2882469.0868082452</v>
      </c>
      <c r="R68" s="15">
        <f t="shared" ca="1" si="17"/>
        <v>-4.7948754938618651E-3</v>
      </c>
    </row>
    <row r="69" spans="1:18">
      <c r="A69" s="97">
        <v>7021.5</v>
      </c>
      <c r="B69" s="97">
        <v>4.2861468609771691E-3</v>
      </c>
      <c r="C69" s="97">
        <v>0.1</v>
      </c>
      <c r="D69" s="98">
        <f t="shared" si="5"/>
        <v>0.70215000000000005</v>
      </c>
      <c r="E69" s="98">
        <f t="shared" si="5"/>
        <v>4.2861468609771691E-3</v>
      </c>
      <c r="F69" s="45">
        <f t="shared" si="6"/>
        <v>7.0215000000000014E-2</v>
      </c>
      <c r="G69" s="45">
        <f t="shared" si="6"/>
        <v>4.2861468609771696E-4</v>
      </c>
      <c r="H69" s="45">
        <f t="shared" si="7"/>
        <v>4.9301462250000011E-2</v>
      </c>
      <c r="I69" s="45">
        <f t="shared" si="8"/>
        <v>3.4617021718837508E-2</v>
      </c>
      <c r="J69" s="45">
        <f t="shared" si="9"/>
        <v>2.4306341799881757E-2</v>
      </c>
      <c r="K69" s="45">
        <f t="shared" si="10"/>
        <v>3.0095180184351198E-4</v>
      </c>
      <c r="L69" s="45">
        <f t="shared" si="11"/>
        <v>2.1131330766442196E-4</v>
      </c>
      <c r="M69" s="45">
        <f t="shared" ca="1" si="12"/>
        <v>4.4472269213373678E-3</v>
      </c>
      <c r="N69" s="45">
        <f t="shared" ca="1" si="13"/>
        <v>2.5946785845645256E-9</v>
      </c>
      <c r="O69" s="136">
        <f t="shared" ca="1" si="14"/>
        <v>701949491.9948113</v>
      </c>
      <c r="P69" s="45">
        <f t="shared" ca="1" si="15"/>
        <v>174123651.46281409</v>
      </c>
      <c r="Q69" s="45">
        <f t="shared" ca="1" si="16"/>
        <v>2581192.8378121117</v>
      </c>
      <c r="R69" s="15">
        <f t="shared" ca="1" si="17"/>
        <v>-1.6108006036019869E-4</v>
      </c>
    </row>
    <row r="70" spans="1:18">
      <c r="A70" s="97">
        <v>7022</v>
      </c>
      <c r="B70" s="97">
        <v>3.7772717041661963E-3</v>
      </c>
      <c r="C70" s="97">
        <v>0.1</v>
      </c>
      <c r="D70" s="98">
        <f t="shared" si="5"/>
        <v>0.70220000000000005</v>
      </c>
      <c r="E70" s="98">
        <f t="shared" si="5"/>
        <v>3.7772717041661963E-3</v>
      </c>
      <c r="F70" s="45">
        <f t="shared" si="6"/>
        <v>7.0220000000000005E-2</v>
      </c>
      <c r="G70" s="45">
        <f t="shared" si="6"/>
        <v>3.7772717041661963E-4</v>
      </c>
      <c r="H70" s="45">
        <f t="shared" si="7"/>
        <v>4.9308484000000007E-2</v>
      </c>
      <c r="I70" s="45">
        <f t="shared" si="8"/>
        <v>3.4624417464800009E-2</v>
      </c>
      <c r="J70" s="45">
        <f t="shared" si="9"/>
        <v>2.4313265943782567E-2</v>
      </c>
      <c r="K70" s="45">
        <f t="shared" si="10"/>
        <v>2.6524001906655034E-4</v>
      </c>
      <c r="L70" s="45">
        <f t="shared" si="11"/>
        <v>1.8625154138853165E-4</v>
      </c>
      <c r="M70" s="45">
        <f t="shared" ca="1" si="12"/>
        <v>4.4476658218782633E-3</v>
      </c>
      <c r="N70" s="45">
        <f t="shared" ca="1" si="13"/>
        <v>4.4942827306294084E-8</v>
      </c>
      <c r="O70" s="136">
        <f t="shared" ca="1" si="14"/>
        <v>701859943.4971118</v>
      </c>
      <c r="P70" s="45">
        <f t="shared" ca="1" si="15"/>
        <v>174074064.67744583</v>
      </c>
      <c r="Q70" s="45">
        <f t="shared" ca="1" si="16"/>
        <v>2580043.7258925983</v>
      </c>
      <c r="R70" s="15">
        <f t="shared" ca="1" si="17"/>
        <v>-6.7039411771206703E-4</v>
      </c>
    </row>
    <row r="71" spans="1:18">
      <c r="A71" s="97">
        <v>7035.5</v>
      </c>
      <c r="B71" s="97">
        <v>8.0376424157293513E-3</v>
      </c>
      <c r="C71" s="97">
        <v>0.1</v>
      </c>
      <c r="D71" s="98">
        <f t="shared" si="5"/>
        <v>0.70355000000000001</v>
      </c>
      <c r="E71" s="98">
        <f t="shared" si="5"/>
        <v>8.0376424157293513E-3</v>
      </c>
      <c r="F71" s="45">
        <f t="shared" si="6"/>
        <v>7.0355000000000001E-2</v>
      </c>
      <c r="G71" s="45">
        <f t="shared" si="6"/>
        <v>8.0376424157293516E-4</v>
      </c>
      <c r="H71" s="45">
        <f t="shared" si="7"/>
        <v>4.9498260250000002E-2</v>
      </c>
      <c r="I71" s="45">
        <f t="shared" si="8"/>
        <v>3.4824500998887502E-2</v>
      </c>
      <c r="J71" s="45">
        <f t="shared" si="9"/>
        <v>2.4500777677767302E-2</v>
      </c>
      <c r="K71" s="45">
        <f t="shared" si="10"/>
        <v>5.6548833215863854E-4</v>
      </c>
      <c r="L71" s="45">
        <f t="shared" si="11"/>
        <v>3.9784931609021014E-4</v>
      </c>
      <c r="M71" s="45">
        <f t="shared" ca="1" si="12"/>
        <v>4.4595110763553346E-3</v>
      </c>
      <c r="N71" s="45">
        <f t="shared" ca="1" si="13"/>
        <v>1.2803023881810495E-6</v>
      </c>
      <c r="O71" s="136">
        <f t="shared" ca="1" si="14"/>
        <v>699445056.10876143</v>
      </c>
      <c r="P71" s="45">
        <f t="shared" ca="1" si="15"/>
        <v>172738387.82531747</v>
      </c>
      <c r="Q71" s="45">
        <f t="shared" ca="1" si="16"/>
        <v>2549126.6673538606</v>
      </c>
      <c r="R71" s="15">
        <f t="shared" ca="1" si="17"/>
        <v>3.5781313393740168E-3</v>
      </c>
    </row>
    <row r="72" spans="1:18">
      <c r="A72" s="97">
        <v>7058</v>
      </c>
      <c r="B72" s="97">
        <v>4.1382602794328704E-3</v>
      </c>
      <c r="C72" s="97">
        <v>0.1</v>
      </c>
      <c r="D72" s="98">
        <f t="shared" si="5"/>
        <v>0.70579999999999998</v>
      </c>
      <c r="E72" s="98">
        <f t="shared" si="5"/>
        <v>4.1382602794328704E-3</v>
      </c>
      <c r="F72" s="45">
        <f t="shared" si="6"/>
        <v>7.0580000000000004E-2</v>
      </c>
      <c r="G72" s="45">
        <f t="shared" si="6"/>
        <v>4.1382602794328707E-4</v>
      </c>
      <c r="H72" s="45">
        <f t="shared" si="7"/>
        <v>4.9815364000000001E-2</v>
      </c>
      <c r="I72" s="45">
        <f t="shared" si="8"/>
        <v>3.5159683911200001E-2</v>
      </c>
      <c r="J72" s="45">
        <f t="shared" si="9"/>
        <v>2.4815704904524959E-2</v>
      </c>
      <c r="K72" s="45">
        <f t="shared" si="10"/>
        <v>2.9207841052237199E-4</v>
      </c>
      <c r="L72" s="45">
        <f t="shared" si="11"/>
        <v>2.0614894214669014E-4</v>
      </c>
      <c r="M72" s="45">
        <f t="shared" ca="1" si="12"/>
        <v>4.4792314808914171E-3</v>
      </c>
      <c r="N72" s="45">
        <f t="shared" ca="1" si="13"/>
        <v>1.1626136022408485E-8</v>
      </c>
      <c r="O72" s="136">
        <f t="shared" ca="1" si="14"/>
        <v>695432751.62266684</v>
      </c>
      <c r="P72" s="45">
        <f t="shared" ca="1" si="15"/>
        <v>170525807.60413671</v>
      </c>
      <c r="Q72" s="45">
        <f t="shared" ca="1" si="16"/>
        <v>2498064.3636861416</v>
      </c>
      <c r="R72" s="15">
        <f t="shared" ca="1" si="17"/>
        <v>-3.409712014585467E-4</v>
      </c>
    </row>
    <row r="73" spans="1:18">
      <c r="A73" s="97">
        <v>7229</v>
      </c>
      <c r="B73" s="97">
        <v>-1.8970439850818366E-3</v>
      </c>
      <c r="C73" s="97">
        <v>0.1</v>
      </c>
      <c r="D73" s="98">
        <f t="shared" si="5"/>
        <v>0.72289999999999999</v>
      </c>
      <c r="E73" s="98">
        <f t="shared" si="5"/>
        <v>-1.8970439850818366E-3</v>
      </c>
      <c r="F73" s="45">
        <f t="shared" si="6"/>
        <v>7.2290000000000007E-2</v>
      </c>
      <c r="G73" s="45">
        <f t="shared" si="6"/>
        <v>-1.8970439850818366E-4</v>
      </c>
      <c r="H73" s="45">
        <f t="shared" si="7"/>
        <v>5.2258441000000003E-2</v>
      </c>
      <c r="I73" s="45">
        <f t="shared" si="8"/>
        <v>3.7777626998899999E-2</v>
      </c>
      <c r="J73" s="45">
        <f t="shared" si="9"/>
        <v>2.7309446557504807E-2</v>
      </c>
      <c r="K73" s="45">
        <f t="shared" si="10"/>
        <v>-1.3713730968156597E-4</v>
      </c>
      <c r="L73" s="45">
        <f t="shared" si="11"/>
        <v>-9.9136561168804033E-5</v>
      </c>
      <c r="M73" s="45">
        <f t="shared" ca="1" si="12"/>
        <v>4.6282206716839209E-3</v>
      </c>
      <c r="N73" s="45">
        <f t="shared" ca="1" si="13"/>
        <v>4.2579078840836341E-6</v>
      </c>
      <c r="O73" s="136">
        <f t="shared" ca="1" si="14"/>
        <v>665446659.54331028</v>
      </c>
      <c r="P73" s="45">
        <f t="shared" ca="1" si="15"/>
        <v>154258495.26734933</v>
      </c>
      <c r="Q73" s="45">
        <f t="shared" ca="1" si="16"/>
        <v>2128833.8992220983</v>
      </c>
      <c r="R73" s="15">
        <f t="shared" ca="1" si="17"/>
        <v>-6.5252646567657575E-3</v>
      </c>
    </row>
    <row r="74" spans="1:18">
      <c r="A74" s="97">
        <v>7588.5</v>
      </c>
      <c r="B74" s="97">
        <v>2.2217169316718355E-3</v>
      </c>
      <c r="C74" s="97">
        <v>0.1</v>
      </c>
      <c r="D74" s="98">
        <f t="shared" si="5"/>
        <v>0.75885000000000002</v>
      </c>
      <c r="E74" s="98">
        <f t="shared" si="5"/>
        <v>2.2217169316718355E-3</v>
      </c>
      <c r="F74" s="45">
        <f t="shared" si="6"/>
        <v>7.5885000000000008E-2</v>
      </c>
      <c r="G74" s="45">
        <f t="shared" si="6"/>
        <v>2.2217169316718355E-4</v>
      </c>
      <c r="H74" s="45">
        <f t="shared" si="7"/>
        <v>5.758533225000001E-2</v>
      </c>
      <c r="I74" s="45">
        <f t="shared" si="8"/>
        <v>4.369862937791251E-2</v>
      </c>
      <c r="J74" s="45">
        <f t="shared" si="9"/>
        <v>3.3160704903428907E-2</v>
      </c>
      <c r="K74" s="45">
        <f t="shared" si="10"/>
        <v>1.6859498935991725E-4</v>
      </c>
      <c r="L74" s="45">
        <f t="shared" si="11"/>
        <v>1.279383076757732E-4</v>
      </c>
      <c r="M74" s="45">
        <f t="shared" ca="1" si="12"/>
        <v>4.9363404486913211E-3</v>
      </c>
      <c r="N74" s="45">
        <f t="shared" ca="1" si="13"/>
        <v>7.3691808391552418E-7</v>
      </c>
      <c r="O74" s="136">
        <f t="shared" ca="1" si="14"/>
        <v>605276495.66052675</v>
      </c>
      <c r="P74" s="45">
        <f t="shared" ca="1" si="15"/>
        <v>123140912.04079945</v>
      </c>
      <c r="Q74" s="45">
        <f t="shared" ca="1" si="16"/>
        <v>1458165.2740420548</v>
      </c>
      <c r="R74" s="15">
        <f t="shared" ca="1" si="17"/>
        <v>-2.7146235170194856E-3</v>
      </c>
    </row>
    <row r="75" spans="1:18">
      <c r="A75" s="97">
        <v>7598.5</v>
      </c>
      <c r="B75" s="97">
        <v>3.0442137576756068E-3</v>
      </c>
      <c r="C75" s="97">
        <v>0.1</v>
      </c>
      <c r="D75" s="98">
        <f t="shared" si="5"/>
        <v>0.75985000000000003</v>
      </c>
      <c r="E75" s="98">
        <f t="shared" si="5"/>
        <v>3.0442137576756068E-3</v>
      </c>
      <c r="F75" s="45">
        <f t="shared" si="6"/>
        <v>7.5985000000000011E-2</v>
      </c>
      <c r="G75" s="45">
        <f t="shared" si="6"/>
        <v>3.0442137576756071E-4</v>
      </c>
      <c r="H75" s="45">
        <f t="shared" si="7"/>
        <v>5.7737202250000008E-2</v>
      </c>
      <c r="I75" s="45">
        <f t="shared" si="8"/>
        <v>4.3871613129662507E-2</v>
      </c>
      <c r="J75" s="45">
        <f t="shared" si="9"/>
        <v>3.3335845236574055E-2</v>
      </c>
      <c r="K75" s="45">
        <f t="shared" si="10"/>
        <v>2.3131458237698102E-4</v>
      </c>
      <c r="L75" s="45">
        <f t="shared" si="11"/>
        <v>1.7576438541914904E-4</v>
      </c>
      <c r="M75" s="45">
        <f t="shared" ca="1" si="12"/>
        <v>4.9448123084325623E-3</v>
      </c>
      <c r="N75" s="45">
        <f t="shared" ca="1" si="13"/>
        <v>3.6122748511394403E-7</v>
      </c>
      <c r="O75" s="136">
        <f t="shared" ca="1" si="14"/>
        <v>603657383.30482697</v>
      </c>
      <c r="P75" s="45">
        <f t="shared" ca="1" si="15"/>
        <v>122333567.1955519</v>
      </c>
      <c r="Q75" s="45">
        <f t="shared" ca="1" si="16"/>
        <v>1441498.3417196488</v>
      </c>
      <c r="R75" s="15">
        <f t="shared" ca="1" si="17"/>
        <v>-1.9005985507569555E-3</v>
      </c>
    </row>
    <row r="76" spans="1:18">
      <c r="A76" s="97">
        <v>7848.5</v>
      </c>
      <c r="B76" s="97">
        <v>-2.393365568423178E-3</v>
      </c>
      <c r="C76" s="97">
        <v>0.1</v>
      </c>
      <c r="D76" s="98">
        <f t="shared" si="5"/>
        <v>0.78485000000000005</v>
      </c>
      <c r="E76" s="98">
        <f t="shared" si="5"/>
        <v>-2.393365568423178E-3</v>
      </c>
      <c r="F76" s="45">
        <f t="shared" si="6"/>
        <v>7.8485000000000013E-2</v>
      </c>
      <c r="G76" s="45">
        <f t="shared" si="6"/>
        <v>-2.3933655684231782E-4</v>
      </c>
      <c r="H76" s="45">
        <f t="shared" si="7"/>
        <v>6.1598952250000012E-2</v>
      </c>
      <c r="I76" s="45">
        <f t="shared" si="8"/>
        <v>4.8345937673412512E-2</v>
      </c>
      <c r="J76" s="45">
        <f t="shared" si="9"/>
        <v>3.7944309182977809E-2</v>
      </c>
      <c r="K76" s="45">
        <f t="shared" si="10"/>
        <v>-1.8784329663769315E-4</v>
      </c>
      <c r="L76" s="45">
        <f t="shared" si="11"/>
        <v>-1.4742881136609349E-4</v>
      </c>
      <c r="M76" s="45">
        <f t="shared" ca="1" si="12"/>
        <v>5.1548685466086663E-3</v>
      </c>
      <c r="N76" s="45">
        <f t="shared" ca="1" si="13"/>
        <v>5.6975838255330569E-6</v>
      </c>
      <c r="O76" s="136">
        <f t="shared" ca="1" si="14"/>
        <v>564119901.43075061</v>
      </c>
      <c r="P76" s="45">
        <f t="shared" ca="1" si="15"/>
        <v>103144968.66250215</v>
      </c>
      <c r="Q76" s="45">
        <f t="shared" ca="1" si="16"/>
        <v>1058674.6022547863</v>
      </c>
      <c r="R76" s="15">
        <f t="shared" ca="1" si="17"/>
        <v>-7.5482341150318443E-3</v>
      </c>
    </row>
    <row r="77" spans="1:18">
      <c r="A77" s="97">
        <v>8107.5</v>
      </c>
      <c r="B77" s="97">
        <v>7.0093022368382663E-3</v>
      </c>
      <c r="C77" s="97">
        <v>0.1</v>
      </c>
      <c r="D77" s="98">
        <f t="shared" si="5"/>
        <v>0.81074999999999997</v>
      </c>
      <c r="E77" s="98">
        <f t="shared" si="5"/>
        <v>7.0093022368382663E-3</v>
      </c>
      <c r="F77" s="45">
        <f t="shared" si="6"/>
        <v>8.1075000000000008E-2</v>
      </c>
      <c r="G77" s="45">
        <f t="shared" si="6"/>
        <v>7.0093022368382667E-4</v>
      </c>
      <c r="H77" s="45">
        <f t="shared" si="7"/>
        <v>6.5731556250000003E-2</v>
      </c>
      <c r="I77" s="45">
        <f t="shared" si="8"/>
        <v>5.3291859229687502E-2</v>
      </c>
      <c r="J77" s="45">
        <f t="shared" si="9"/>
        <v>4.320637487046914E-2</v>
      </c>
      <c r="K77" s="45">
        <f t="shared" si="10"/>
        <v>5.6827917885166241E-4</v>
      </c>
      <c r="L77" s="45">
        <f t="shared" si="11"/>
        <v>4.6073234425398528E-4</v>
      </c>
      <c r="M77" s="45">
        <f t="shared" ca="1" si="12"/>
        <v>5.3689572769945702E-3</v>
      </c>
      <c r="N77" s="45">
        <f t="shared" ca="1" si="13"/>
        <v>2.6907315872846171E-7</v>
      </c>
      <c r="O77" s="136">
        <f t="shared" ca="1" si="14"/>
        <v>525032137.34729749</v>
      </c>
      <c r="P77" s="45">
        <f t="shared" ca="1" si="15"/>
        <v>85234296.373438954</v>
      </c>
      <c r="Q77" s="45">
        <f t="shared" ca="1" si="16"/>
        <v>728820.38732711098</v>
      </c>
      <c r="R77" s="15">
        <f t="shared" ca="1" si="17"/>
        <v>1.640344959843696E-3</v>
      </c>
    </row>
    <row r="78" spans="1:18">
      <c r="A78" s="97">
        <v>8114</v>
      </c>
      <c r="B78" s="97">
        <v>6.3939251776901074E-3</v>
      </c>
      <c r="C78" s="97">
        <v>0.1</v>
      </c>
      <c r="D78" s="98">
        <f t="shared" si="5"/>
        <v>0.81140000000000001</v>
      </c>
      <c r="E78" s="98">
        <f t="shared" si="5"/>
        <v>6.3939251776901074E-3</v>
      </c>
      <c r="F78" s="45">
        <f t="shared" si="6"/>
        <v>8.1140000000000004E-2</v>
      </c>
      <c r="G78" s="45">
        <f t="shared" si="6"/>
        <v>6.3939251776901074E-4</v>
      </c>
      <c r="H78" s="45">
        <f t="shared" si="7"/>
        <v>6.5836996000000009E-2</v>
      </c>
      <c r="I78" s="45">
        <f t="shared" si="8"/>
        <v>5.3420138554400011E-2</v>
      </c>
      <c r="J78" s="45">
        <f t="shared" si="9"/>
        <v>4.334510042304017E-2</v>
      </c>
      <c r="K78" s="45">
        <f t="shared" si="10"/>
        <v>5.1880308891777535E-4</v>
      </c>
      <c r="L78" s="45">
        <f t="shared" si="11"/>
        <v>4.2095682634788292E-4</v>
      </c>
      <c r="M78" s="45">
        <f t="shared" ca="1" si="12"/>
        <v>5.3742839564099093E-3</v>
      </c>
      <c r="N78" s="45">
        <f t="shared" ca="1" si="13"/>
        <v>1.039668220133774E-7</v>
      </c>
      <c r="O78" s="136">
        <f t="shared" ca="1" si="14"/>
        <v>524075249.57652789</v>
      </c>
      <c r="P78" s="45">
        <f t="shared" ca="1" si="15"/>
        <v>84809935.35860388</v>
      </c>
      <c r="Q78" s="45">
        <f t="shared" ca="1" si="16"/>
        <v>721391.47645569406</v>
      </c>
      <c r="R78" s="15">
        <f t="shared" ca="1" si="17"/>
        <v>1.0196412212801981E-3</v>
      </c>
    </row>
    <row r="79" spans="1:18">
      <c r="A79" s="97">
        <v>8123.5</v>
      </c>
      <c r="B79" s="97">
        <v>-1.2747028449666686E-3</v>
      </c>
      <c r="C79" s="97">
        <v>0.1</v>
      </c>
      <c r="D79" s="98">
        <f t="shared" si="5"/>
        <v>0.81235000000000002</v>
      </c>
      <c r="E79" s="98">
        <f t="shared" si="5"/>
        <v>-1.2747028449666686E-3</v>
      </c>
      <c r="F79" s="45">
        <f t="shared" si="6"/>
        <v>8.1235000000000002E-2</v>
      </c>
      <c r="G79" s="45">
        <f t="shared" si="6"/>
        <v>-1.2747028449666686E-4</v>
      </c>
      <c r="H79" s="45">
        <f t="shared" si="7"/>
        <v>6.5991252250000007E-2</v>
      </c>
      <c r="I79" s="45">
        <f t="shared" si="8"/>
        <v>5.3607993765287507E-2</v>
      </c>
      <c r="J79" s="45">
        <f t="shared" si="9"/>
        <v>4.3548453735231307E-2</v>
      </c>
      <c r="K79" s="45">
        <f t="shared" si="10"/>
        <v>-1.0355048561086732E-4</v>
      </c>
      <c r="L79" s="45">
        <f t="shared" si="11"/>
        <v>-8.411923698598807E-5</v>
      </c>
      <c r="M79" s="45">
        <f t="shared" ca="1" si="12"/>
        <v>5.3820650337275001E-3</v>
      </c>
      <c r="N79" s="45">
        <f t="shared" ca="1" si="13"/>
        <v>4.4312558590814468E-6</v>
      </c>
      <c r="O79" s="136">
        <f t="shared" ca="1" si="14"/>
        <v>522678821.58075398</v>
      </c>
      <c r="P79" s="45">
        <f t="shared" ca="1" si="15"/>
        <v>84191899.497202545</v>
      </c>
      <c r="Q79" s="45">
        <f t="shared" ca="1" si="16"/>
        <v>710607.49684031645</v>
      </c>
      <c r="R79" s="15">
        <f t="shared" ca="1" si="17"/>
        <v>-6.6567678786941687E-3</v>
      </c>
    </row>
    <row r="80" spans="1:18">
      <c r="A80" s="97">
        <v>8130.5</v>
      </c>
      <c r="B80" s="97">
        <v>6.0104494332335889E-4</v>
      </c>
      <c r="C80" s="97">
        <v>0.1</v>
      </c>
      <c r="D80" s="98">
        <f t="shared" si="5"/>
        <v>0.81305000000000005</v>
      </c>
      <c r="E80" s="98">
        <f t="shared" si="5"/>
        <v>6.0104494332335889E-4</v>
      </c>
      <c r="F80" s="45">
        <f t="shared" si="6"/>
        <v>8.1305000000000016E-2</v>
      </c>
      <c r="G80" s="45">
        <f t="shared" si="6"/>
        <v>6.0104494332335895E-5</v>
      </c>
      <c r="H80" s="45">
        <f t="shared" si="7"/>
        <v>6.6105030250000016E-2</v>
      </c>
      <c r="I80" s="45">
        <f t="shared" si="8"/>
        <v>5.3746694844762515E-2</v>
      </c>
      <c r="J80" s="45">
        <f t="shared" si="9"/>
        <v>4.3698750243534167E-2</v>
      </c>
      <c r="K80" s="45">
        <f t="shared" si="10"/>
        <v>4.88679591169057E-5</v>
      </c>
      <c r="L80" s="45">
        <f t="shared" si="11"/>
        <v>3.9732094160000182E-5</v>
      </c>
      <c r="M80" s="45">
        <f t="shared" ca="1" si="12"/>
        <v>5.3877953668195078E-3</v>
      </c>
      <c r="N80" s="45">
        <f t="shared" ca="1" si="13"/>
        <v>2.2912979616840563E-6</v>
      </c>
      <c r="O80" s="136">
        <f t="shared" ca="1" si="14"/>
        <v>521651469.27402735</v>
      </c>
      <c r="P80" s="45">
        <f t="shared" ca="1" si="15"/>
        <v>83738162.38696453</v>
      </c>
      <c r="Q80" s="45">
        <f t="shared" ca="1" si="16"/>
        <v>702717.30564440507</v>
      </c>
      <c r="R80" s="15">
        <f t="shared" ca="1" si="17"/>
        <v>-4.7867504234961489E-3</v>
      </c>
    </row>
    <row r="81" spans="1:18">
      <c r="A81" s="97">
        <v>8238</v>
      </c>
      <c r="B81" s="97">
        <v>-2.807114171446301E-3</v>
      </c>
      <c r="C81" s="97">
        <v>0.1</v>
      </c>
      <c r="D81" s="98">
        <f t="shared" si="5"/>
        <v>0.82379999999999998</v>
      </c>
      <c r="E81" s="98">
        <f t="shared" si="5"/>
        <v>-2.807114171446301E-3</v>
      </c>
      <c r="F81" s="45">
        <f t="shared" si="6"/>
        <v>8.2380000000000009E-2</v>
      </c>
      <c r="G81" s="45">
        <f t="shared" si="6"/>
        <v>-2.8071141714463009E-4</v>
      </c>
      <c r="H81" s="45">
        <f t="shared" si="7"/>
        <v>6.7864644000000002E-2</v>
      </c>
      <c r="I81" s="45">
        <f t="shared" si="8"/>
        <v>5.5906893727200001E-2</v>
      </c>
      <c r="J81" s="45">
        <f t="shared" si="9"/>
        <v>4.605609905246736E-2</v>
      </c>
      <c r="K81" s="45">
        <f t="shared" si="10"/>
        <v>-2.3125006544374627E-4</v>
      </c>
      <c r="L81" s="45">
        <f t="shared" si="11"/>
        <v>-1.9050380391255817E-4</v>
      </c>
      <c r="M81" s="45">
        <f t="shared" ca="1" si="12"/>
        <v>5.4754673666078755E-3</v>
      </c>
      <c r="N81" s="45">
        <f t="shared" ca="1" si="13"/>
        <v>6.8601156934515895E-6</v>
      </c>
      <c r="O81" s="136">
        <f t="shared" ca="1" si="14"/>
        <v>506043465.35199881</v>
      </c>
      <c r="P81" s="45">
        <f t="shared" ca="1" si="15"/>
        <v>76945641.653919324</v>
      </c>
      <c r="Q81" s="45">
        <f t="shared" ca="1" si="16"/>
        <v>587462.13622160989</v>
      </c>
      <c r="R81" s="15">
        <f t="shared" ca="1" si="17"/>
        <v>-8.2825815380541765E-3</v>
      </c>
    </row>
    <row r="82" spans="1:18">
      <c r="A82" s="97">
        <v>8365.5</v>
      </c>
      <c r="B82" s="97">
        <v>4.4297203639871441E-3</v>
      </c>
      <c r="C82" s="97">
        <v>0.1</v>
      </c>
      <c r="D82" s="98">
        <f t="shared" si="5"/>
        <v>0.83655000000000002</v>
      </c>
      <c r="E82" s="98">
        <f t="shared" si="5"/>
        <v>4.4297203639871441E-3</v>
      </c>
      <c r="F82" s="45">
        <f t="shared" si="6"/>
        <v>8.3655000000000007E-2</v>
      </c>
      <c r="G82" s="45">
        <f t="shared" si="6"/>
        <v>4.4297203639871442E-4</v>
      </c>
      <c r="H82" s="45">
        <f t="shared" si="7"/>
        <v>6.9981590250000003E-2</v>
      </c>
      <c r="I82" s="45">
        <f t="shared" si="8"/>
        <v>5.8543099323637507E-2</v>
      </c>
      <c r="J82" s="45">
        <f t="shared" si="9"/>
        <v>4.8974229739188954E-2</v>
      </c>
      <c r="K82" s="45">
        <f t="shared" si="10"/>
        <v>3.7056825704934453E-4</v>
      </c>
      <c r="L82" s="45">
        <f t="shared" si="11"/>
        <v>3.0999887543462916E-4</v>
      </c>
      <c r="M82" s="45">
        <f t="shared" ca="1" si="12"/>
        <v>5.5786482453385917E-3</v>
      </c>
      <c r="N82" s="45">
        <f t="shared" ca="1" si="13"/>
        <v>1.3200352765467264E-7</v>
      </c>
      <c r="O82" s="136">
        <f t="shared" ca="1" si="14"/>
        <v>487939963.09598225</v>
      </c>
      <c r="P82" s="45">
        <f t="shared" ca="1" si="15"/>
        <v>69311706.202140182</v>
      </c>
      <c r="Q82" s="45">
        <f t="shared" ca="1" si="16"/>
        <v>464967.83141077671</v>
      </c>
      <c r="R82" s="15">
        <f t="shared" ca="1" si="17"/>
        <v>-1.1489278813514477E-3</v>
      </c>
    </row>
    <row r="83" spans="1:18">
      <c r="A83" s="97">
        <v>8375</v>
      </c>
      <c r="B83" s="97">
        <v>7.6109234942123294E-4</v>
      </c>
      <c r="C83" s="97">
        <v>0.1</v>
      </c>
      <c r="D83" s="98">
        <f t="shared" si="5"/>
        <v>0.83750000000000002</v>
      </c>
      <c r="E83" s="98">
        <f t="shared" si="5"/>
        <v>7.6109234942123294E-4</v>
      </c>
      <c r="F83" s="45">
        <f t="shared" si="6"/>
        <v>8.3750000000000005E-2</v>
      </c>
      <c r="G83" s="45">
        <f t="shared" si="6"/>
        <v>7.6109234942123305E-5</v>
      </c>
      <c r="H83" s="45">
        <f t="shared" si="7"/>
        <v>7.0140625000000012E-2</v>
      </c>
      <c r="I83" s="45">
        <f t="shared" si="8"/>
        <v>5.8742773437500014E-2</v>
      </c>
      <c r="J83" s="45">
        <f t="shared" si="9"/>
        <v>4.9197072753906265E-2</v>
      </c>
      <c r="K83" s="45">
        <f t="shared" si="10"/>
        <v>6.3741484264028263E-5</v>
      </c>
      <c r="L83" s="45">
        <f t="shared" si="11"/>
        <v>5.3383493071123672E-5</v>
      </c>
      <c r="M83" s="45">
        <f t="shared" ca="1" si="12"/>
        <v>5.5863013871144352E-3</v>
      </c>
      <c r="N83" s="45">
        <f t="shared" ca="1" si="13"/>
        <v>2.3282642257436161E-6</v>
      </c>
      <c r="O83" s="136">
        <f t="shared" ca="1" si="14"/>
        <v>486608656.14909148</v>
      </c>
      <c r="P83" s="45">
        <f t="shared" ca="1" si="15"/>
        <v>68761024.017769739</v>
      </c>
      <c r="Q83" s="45">
        <f t="shared" ca="1" si="16"/>
        <v>456449.19365963229</v>
      </c>
      <c r="R83" s="15">
        <f t="shared" ca="1" si="17"/>
        <v>-4.8252090376932023E-3</v>
      </c>
    </row>
    <row r="84" spans="1:18">
      <c r="A84" s="97">
        <v>8375.5</v>
      </c>
      <c r="B84" s="97">
        <v>7.252217190398369E-3</v>
      </c>
      <c r="C84" s="97">
        <v>0.1</v>
      </c>
      <c r="D84" s="98">
        <f t="shared" si="5"/>
        <v>0.83755000000000002</v>
      </c>
      <c r="E84" s="98">
        <f t="shared" si="5"/>
        <v>7.252217190398369E-3</v>
      </c>
      <c r="F84" s="45">
        <f t="shared" si="6"/>
        <v>8.375500000000001E-2</v>
      </c>
      <c r="G84" s="45">
        <f t="shared" si="6"/>
        <v>7.2522171903983696E-4</v>
      </c>
      <c r="H84" s="45">
        <f t="shared" si="7"/>
        <v>7.014900025000001E-2</v>
      </c>
      <c r="I84" s="45">
        <f t="shared" si="8"/>
        <v>5.8753295159387507E-2</v>
      </c>
      <c r="J84" s="45">
        <f t="shared" si="9"/>
        <v>4.920882236074501E-2</v>
      </c>
      <c r="K84" s="45">
        <f t="shared" si="10"/>
        <v>6.0740945078181546E-4</v>
      </c>
      <c r="L84" s="45">
        <f t="shared" si="11"/>
        <v>5.0873578550230953E-4</v>
      </c>
      <c r="M84" s="45">
        <f t="shared" ca="1" si="12"/>
        <v>5.5867040501842088E-3</v>
      </c>
      <c r="N84" s="45">
        <f t="shared" ca="1" si="13"/>
        <v>2.7739340202260332E-7</v>
      </c>
      <c r="O84" s="136">
        <f t="shared" ca="1" si="14"/>
        <v>486538654.57192159</v>
      </c>
      <c r="P84" s="45">
        <f t="shared" ca="1" si="15"/>
        <v>68732109.879409835</v>
      </c>
      <c r="Q84" s="45">
        <f t="shared" ca="1" si="16"/>
        <v>456003.16308513418</v>
      </c>
      <c r="R84" s="15">
        <f t="shared" ca="1" si="17"/>
        <v>1.6655131402141601E-3</v>
      </c>
    </row>
    <row r="85" spans="1:18">
      <c r="A85" s="97">
        <v>8490.5</v>
      </c>
      <c r="B85" s="97">
        <v>7.2109307002392597E-3</v>
      </c>
      <c r="C85" s="97">
        <v>0.1</v>
      </c>
      <c r="D85" s="98">
        <f t="shared" ref="D85:E148" si="18">A85/A$18</f>
        <v>0.84904999999999997</v>
      </c>
      <c r="E85" s="98">
        <f t="shared" si="18"/>
        <v>7.2109307002392597E-3</v>
      </c>
      <c r="F85" s="45">
        <f t="shared" ref="F85:G148" si="19">$C85*D85</f>
        <v>8.4905000000000008E-2</v>
      </c>
      <c r="G85" s="45">
        <f t="shared" si="19"/>
        <v>7.2109307002392602E-4</v>
      </c>
      <c r="H85" s="45">
        <f t="shared" ref="H85:H148" si="20">C85*D85*D85</f>
        <v>7.2088590250000001E-2</v>
      </c>
      <c r="I85" s="45">
        <f t="shared" ref="I85:I148" si="21">C85*D85*D85*D85</f>
        <v>6.12068175517625E-2</v>
      </c>
      <c r="J85" s="45">
        <f t="shared" ref="J85:J148" si="22">C85*D85*D85*D85*D85</f>
        <v>5.1967648442323947E-2</v>
      </c>
      <c r="K85" s="45">
        <f t="shared" ref="K85:K148" si="23">C85*E85*D85</f>
        <v>6.1224407110381431E-4</v>
      </c>
      <c r="L85" s="45">
        <f t="shared" ref="L85:L148" si="24">C85*E85*D85*D85</f>
        <v>5.1982582857069352E-4</v>
      </c>
      <c r="M85" s="45">
        <f t="shared" ref="M85:M148" ca="1" si="25">+E$4+E$5*D85+E$6*D85^2</f>
        <v>5.678960941743777E-3</v>
      </c>
      <c r="N85" s="45">
        <f t="shared" ref="N85:N148" ca="1" si="26">C85*(M85-E85)^2</f>
        <v>2.3469313409447078E-7</v>
      </c>
      <c r="O85" s="136">
        <f t="shared" ref="O85:O148" ca="1" si="27">(C85*O$1-O$2*F85+O$3*H85)^2</f>
        <v>470616030.81580454</v>
      </c>
      <c r="P85" s="45">
        <f t="shared" ref="P85:P148" ca="1" si="28">(-C85*O$2+O$4*F85-O$5*H85)^2</f>
        <v>62264357.052604645</v>
      </c>
      <c r="Q85" s="45">
        <f t="shared" ref="Q85:Q148" ca="1" si="29">+(C85*O$3-F85*O$5+H85*O$6)^2</f>
        <v>359531.51691855193</v>
      </c>
      <c r="R85" s="15">
        <f t="shared" ref="R85:R148" ca="1" si="30">+E85-M85</f>
        <v>1.5319697584954828E-3</v>
      </c>
    </row>
    <row r="86" spans="1:18">
      <c r="A86" s="97">
        <v>8491</v>
      </c>
      <c r="B86" s="97">
        <v>8.7020555365597829E-3</v>
      </c>
      <c r="C86" s="97">
        <v>0.1</v>
      </c>
      <c r="D86" s="98">
        <f t="shared" si="18"/>
        <v>0.84909999999999997</v>
      </c>
      <c r="E86" s="98">
        <f t="shared" si="18"/>
        <v>8.7020555365597829E-3</v>
      </c>
      <c r="F86" s="45">
        <f t="shared" si="19"/>
        <v>8.4909999999999999E-2</v>
      </c>
      <c r="G86" s="45">
        <f t="shared" si="19"/>
        <v>8.7020555365597836E-4</v>
      </c>
      <c r="H86" s="45">
        <f t="shared" si="20"/>
        <v>7.2097080999999993E-2</v>
      </c>
      <c r="I86" s="45">
        <f t="shared" si="21"/>
        <v>6.1217631477099993E-2</v>
      </c>
      <c r="J86" s="45">
        <f t="shared" si="22"/>
        <v>5.1979890887205601E-2</v>
      </c>
      <c r="K86" s="45">
        <f t="shared" si="23"/>
        <v>7.3889153560929117E-4</v>
      </c>
      <c r="L86" s="45">
        <f t="shared" si="24"/>
        <v>6.2739280288584911E-4</v>
      </c>
      <c r="M86" s="45">
        <f t="shared" ca="1" si="25"/>
        <v>5.6793605125136509E-3</v>
      </c>
      <c r="N86" s="45">
        <f t="shared" ca="1" si="26"/>
        <v>9.1366852083932472E-7</v>
      </c>
      <c r="O86" s="136">
        <f t="shared" ca="1" si="27"/>
        <v>470547571.55979031</v>
      </c>
      <c r="P86" s="45">
        <f t="shared" ca="1" si="28"/>
        <v>62237025.202982754</v>
      </c>
      <c r="Q86" s="45">
        <f t="shared" ca="1" si="29"/>
        <v>359138.48459255387</v>
      </c>
      <c r="R86" s="15">
        <f t="shared" ca="1" si="30"/>
        <v>3.022695024046132E-3</v>
      </c>
    </row>
    <row r="87" spans="1:18">
      <c r="A87" s="97">
        <v>8696.5</v>
      </c>
      <c r="B87" s="97">
        <v>3.5543653357308358E-3</v>
      </c>
      <c r="C87" s="97">
        <v>0.1</v>
      </c>
      <c r="D87" s="98">
        <f t="shared" si="18"/>
        <v>0.86965000000000003</v>
      </c>
      <c r="E87" s="98">
        <f t="shared" si="18"/>
        <v>3.5543653357308358E-3</v>
      </c>
      <c r="F87" s="45">
        <f t="shared" si="19"/>
        <v>8.6965000000000015E-2</v>
      </c>
      <c r="G87" s="45">
        <f t="shared" si="19"/>
        <v>3.554365335730836E-4</v>
      </c>
      <c r="H87" s="45">
        <f t="shared" si="20"/>
        <v>7.5629112250000019E-2</v>
      </c>
      <c r="I87" s="45">
        <f t="shared" si="21"/>
        <v>6.5770857468212512E-2</v>
      </c>
      <c r="J87" s="45">
        <f t="shared" si="22"/>
        <v>5.7197626197231011E-2</v>
      </c>
      <c r="K87" s="45">
        <f t="shared" si="23"/>
        <v>3.0910538142183216E-4</v>
      </c>
      <c r="L87" s="45">
        <f t="shared" si="24"/>
        <v>2.6881349495349634E-4</v>
      </c>
      <c r="M87" s="45">
        <f t="shared" ca="1" si="25"/>
        <v>5.8424507107790466E-3</v>
      </c>
      <c r="N87" s="45">
        <f t="shared" ca="1" si="26"/>
        <v>5.2353346835095117E-7</v>
      </c>
      <c r="O87" s="136">
        <f t="shared" ca="1" si="27"/>
        <v>442968384.91831589</v>
      </c>
      <c r="P87" s="45">
        <f t="shared" ca="1" si="28"/>
        <v>51572459.883081429</v>
      </c>
      <c r="Q87" s="45">
        <f t="shared" ca="1" si="29"/>
        <v>216600.13310144178</v>
      </c>
      <c r="R87" s="15">
        <f t="shared" ca="1" si="30"/>
        <v>-2.2880853750482108E-3</v>
      </c>
    </row>
    <row r="88" spans="1:18">
      <c r="A88" s="97">
        <v>8723</v>
      </c>
      <c r="B88" s="97">
        <v>1.5839819243410602E-3</v>
      </c>
      <c r="C88" s="97">
        <v>0.1</v>
      </c>
      <c r="D88" s="98">
        <f t="shared" si="18"/>
        <v>0.87229999999999996</v>
      </c>
      <c r="E88" s="98">
        <f t="shared" si="18"/>
        <v>1.5839819243410602E-3</v>
      </c>
      <c r="F88" s="45">
        <f t="shared" si="19"/>
        <v>8.7230000000000002E-2</v>
      </c>
      <c r="G88" s="45">
        <f t="shared" si="19"/>
        <v>1.5839819243410603E-4</v>
      </c>
      <c r="H88" s="45">
        <f t="shared" si="20"/>
        <v>7.6090728999999996E-2</v>
      </c>
      <c r="I88" s="45">
        <f t="shared" si="21"/>
        <v>6.6373942906699998E-2</v>
      </c>
      <c r="J88" s="45">
        <f t="shared" si="22"/>
        <v>5.7897990397514407E-2</v>
      </c>
      <c r="K88" s="45">
        <f t="shared" si="23"/>
        <v>1.3817074326027067E-4</v>
      </c>
      <c r="L88" s="45">
        <f t="shared" si="24"/>
        <v>1.205263393459341E-4</v>
      </c>
      <c r="M88" s="45">
        <f t="shared" ca="1" si="25"/>
        <v>5.8633172055223125E-3</v>
      </c>
      <c r="N88" s="45">
        <f t="shared" ca="1" si="26"/>
        <v>1.8312710448762629E-6</v>
      </c>
      <c r="O88" s="136">
        <f t="shared" ca="1" si="27"/>
        <v>439492235.27645773</v>
      </c>
      <c r="P88" s="45">
        <f t="shared" ca="1" si="28"/>
        <v>50278849.551561773</v>
      </c>
      <c r="Q88" s="45">
        <f t="shared" ca="1" si="29"/>
        <v>200940.53093219313</v>
      </c>
      <c r="R88" s="15">
        <f t="shared" ca="1" si="30"/>
        <v>-4.2793352811812523E-3</v>
      </c>
    </row>
    <row r="89" spans="1:18">
      <c r="A89" s="97">
        <v>8729.5</v>
      </c>
      <c r="B89" s="97">
        <v>9.6860485791694373E-4</v>
      </c>
      <c r="C89" s="97">
        <v>0.1</v>
      </c>
      <c r="D89" s="98">
        <f t="shared" si="18"/>
        <v>0.87295</v>
      </c>
      <c r="E89" s="98">
        <f t="shared" si="18"/>
        <v>9.6860485791694373E-4</v>
      </c>
      <c r="F89" s="45">
        <f t="shared" si="19"/>
        <v>8.7295000000000011E-2</v>
      </c>
      <c r="G89" s="45">
        <f t="shared" si="19"/>
        <v>9.6860485791694378E-5</v>
      </c>
      <c r="H89" s="45">
        <f t="shared" si="20"/>
        <v>7.6204170250000008E-2</v>
      </c>
      <c r="I89" s="45">
        <f t="shared" si="21"/>
        <v>6.6522430419737502E-2</v>
      </c>
      <c r="J89" s="45">
        <f t="shared" si="22"/>
        <v>5.8070755634909856E-2</v>
      </c>
      <c r="K89" s="45">
        <f t="shared" si="23"/>
        <v>8.4554361071859603E-5</v>
      </c>
      <c r="L89" s="45">
        <f t="shared" si="24"/>
        <v>7.3811729497679835E-5</v>
      </c>
      <c r="M89" s="45">
        <f t="shared" ca="1" si="25"/>
        <v>5.8684296595034602E-3</v>
      </c>
      <c r="N89" s="45">
        <f t="shared" ca="1" si="26"/>
        <v>2.4008283086242346E-6</v>
      </c>
      <c r="O89" s="136">
        <f t="shared" ca="1" si="27"/>
        <v>438642371.64809936</v>
      </c>
      <c r="P89" s="45">
        <f t="shared" ca="1" si="28"/>
        <v>49964361.656689174</v>
      </c>
      <c r="Q89" s="45">
        <f t="shared" ca="1" si="29"/>
        <v>197193.09143296452</v>
      </c>
      <c r="R89" s="15">
        <f t="shared" ca="1" si="30"/>
        <v>-4.8998248015865165E-3</v>
      </c>
    </row>
    <row r="90" spans="1:18">
      <c r="A90" s="97">
        <v>8729.5</v>
      </c>
      <c r="B90" s="97">
        <v>9.6860485791694373E-4</v>
      </c>
      <c r="C90" s="97">
        <v>0.1</v>
      </c>
      <c r="D90" s="98">
        <f t="shared" si="18"/>
        <v>0.87295</v>
      </c>
      <c r="E90" s="98">
        <f t="shared" si="18"/>
        <v>9.6860485791694373E-4</v>
      </c>
      <c r="F90" s="45">
        <f t="shared" si="19"/>
        <v>8.7295000000000011E-2</v>
      </c>
      <c r="G90" s="45">
        <f t="shared" si="19"/>
        <v>9.6860485791694378E-5</v>
      </c>
      <c r="H90" s="45">
        <f t="shared" si="20"/>
        <v>7.6204170250000008E-2</v>
      </c>
      <c r="I90" s="45">
        <f t="shared" si="21"/>
        <v>6.6522430419737502E-2</v>
      </c>
      <c r="J90" s="45">
        <f t="shared" si="22"/>
        <v>5.8070755634909856E-2</v>
      </c>
      <c r="K90" s="45">
        <f t="shared" si="23"/>
        <v>8.4554361071859603E-5</v>
      </c>
      <c r="L90" s="45">
        <f t="shared" si="24"/>
        <v>7.3811729497679835E-5</v>
      </c>
      <c r="M90" s="45">
        <f t="shared" ca="1" si="25"/>
        <v>5.8684296595034602E-3</v>
      </c>
      <c r="N90" s="45">
        <f t="shared" ca="1" si="26"/>
        <v>2.4008283086242346E-6</v>
      </c>
      <c r="O90" s="136">
        <f t="shared" ca="1" si="27"/>
        <v>438642371.64809936</v>
      </c>
      <c r="P90" s="45">
        <f t="shared" ca="1" si="28"/>
        <v>49964361.656689174</v>
      </c>
      <c r="Q90" s="45">
        <f t="shared" ca="1" si="29"/>
        <v>197193.09143296452</v>
      </c>
      <c r="R90" s="15">
        <f t="shared" ca="1" si="30"/>
        <v>-4.8998248015865165E-3</v>
      </c>
    </row>
    <row r="91" spans="1:18">
      <c r="A91" s="97">
        <v>8732.5</v>
      </c>
      <c r="B91" s="97">
        <v>3.91535391099751E-3</v>
      </c>
      <c r="C91" s="97">
        <v>0.1</v>
      </c>
      <c r="D91" s="98">
        <f t="shared" si="18"/>
        <v>0.87324999999999997</v>
      </c>
      <c r="E91" s="98">
        <f t="shared" si="18"/>
        <v>3.91535391099751E-3</v>
      </c>
      <c r="F91" s="45">
        <f t="shared" si="19"/>
        <v>8.7325E-2</v>
      </c>
      <c r="G91" s="45">
        <f t="shared" si="19"/>
        <v>3.9153539109975104E-4</v>
      </c>
      <c r="H91" s="45">
        <f t="shared" si="20"/>
        <v>7.6256556249999996E-2</v>
      </c>
      <c r="I91" s="45">
        <f t="shared" si="21"/>
        <v>6.6591037745312498E-2</v>
      </c>
      <c r="J91" s="45">
        <f t="shared" si="22"/>
        <v>5.8150623711094133E-2</v>
      </c>
      <c r="K91" s="45">
        <f t="shared" si="23"/>
        <v>3.419082802778576E-4</v>
      </c>
      <c r="L91" s="45">
        <f t="shared" si="24"/>
        <v>2.9857140575263914E-4</v>
      </c>
      <c r="M91" s="45">
        <f t="shared" ca="1" si="25"/>
        <v>5.8707884906135637E-3</v>
      </c>
      <c r="N91" s="45">
        <f t="shared" ca="1" si="26"/>
        <v>3.8237243951582132E-7</v>
      </c>
      <c r="O91" s="136">
        <f t="shared" ca="1" si="27"/>
        <v>438250495.35998195</v>
      </c>
      <c r="P91" s="45">
        <f t="shared" ca="1" si="28"/>
        <v>49819586.418113008</v>
      </c>
      <c r="Q91" s="45">
        <f t="shared" ca="1" si="29"/>
        <v>195475.91273843739</v>
      </c>
      <c r="R91" s="15">
        <f t="shared" ca="1" si="30"/>
        <v>-1.9554345796160538E-3</v>
      </c>
    </row>
    <row r="92" spans="1:18">
      <c r="A92" s="97">
        <v>8746</v>
      </c>
      <c r="B92" s="97">
        <v>-1.8242753794766031E-3</v>
      </c>
      <c r="C92" s="97">
        <v>0.1</v>
      </c>
      <c r="D92" s="98">
        <f t="shared" si="18"/>
        <v>0.87460000000000004</v>
      </c>
      <c r="E92" s="98">
        <f t="shared" si="18"/>
        <v>-1.8242753794766031E-3</v>
      </c>
      <c r="F92" s="45">
        <f t="shared" si="19"/>
        <v>8.746000000000001E-2</v>
      </c>
      <c r="G92" s="45">
        <f t="shared" si="19"/>
        <v>-1.8242753794766033E-4</v>
      </c>
      <c r="H92" s="45">
        <f t="shared" si="20"/>
        <v>7.649251600000001E-2</v>
      </c>
      <c r="I92" s="45">
        <f t="shared" si="21"/>
        <v>6.6900354493600017E-2</v>
      </c>
      <c r="J92" s="45">
        <f t="shared" si="22"/>
        <v>5.8511050040102576E-2</v>
      </c>
      <c r="K92" s="45">
        <f t="shared" si="23"/>
        <v>-1.5955112468902372E-4</v>
      </c>
      <c r="L92" s="45">
        <f t="shared" si="24"/>
        <v>-1.3954341365302015E-4</v>
      </c>
      <c r="M92" s="45">
        <f t="shared" ca="1" si="25"/>
        <v>5.8813972668878035E-3</v>
      </c>
      <c r="N92" s="45">
        <f t="shared" ca="1" si="26"/>
        <v>5.9377390932928644E-6</v>
      </c>
      <c r="O92" s="136">
        <f t="shared" ca="1" si="27"/>
        <v>436489929.45754319</v>
      </c>
      <c r="P92" s="45">
        <f t="shared" ca="1" si="28"/>
        <v>49171009.79331094</v>
      </c>
      <c r="Q92" s="45">
        <f t="shared" ca="1" si="29"/>
        <v>187845.45854263473</v>
      </c>
      <c r="R92" s="15">
        <f t="shared" ca="1" si="30"/>
        <v>-7.7056726463644067E-3</v>
      </c>
    </row>
    <row r="93" spans="1:18">
      <c r="A93" s="97">
        <v>8765.5</v>
      </c>
      <c r="B93" s="97">
        <v>2.3295934370253235E-3</v>
      </c>
      <c r="C93" s="97">
        <v>0.1</v>
      </c>
      <c r="D93" s="98">
        <f t="shared" si="18"/>
        <v>0.87655000000000005</v>
      </c>
      <c r="E93" s="98">
        <f t="shared" si="18"/>
        <v>2.3295934370253235E-3</v>
      </c>
      <c r="F93" s="45">
        <f t="shared" si="19"/>
        <v>8.7655000000000011E-2</v>
      </c>
      <c r="G93" s="45">
        <f t="shared" si="19"/>
        <v>2.3295934370253237E-4</v>
      </c>
      <c r="H93" s="45">
        <f t="shared" si="20"/>
        <v>7.6833990250000012E-2</v>
      </c>
      <c r="I93" s="45">
        <f t="shared" si="21"/>
        <v>6.7348834153637516E-2</v>
      </c>
      <c r="J93" s="45">
        <f t="shared" si="22"/>
        <v>5.9034620577370966E-2</v>
      </c>
      <c r="K93" s="45">
        <f t="shared" si="23"/>
        <v>2.0420051272245475E-4</v>
      </c>
      <c r="L93" s="45">
        <f t="shared" si="24"/>
        <v>1.7899195942686771E-4</v>
      </c>
      <c r="M93" s="45">
        <f t="shared" ca="1" si="25"/>
        <v>5.8967038263114668E-3</v>
      </c>
      <c r="N93" s="45">
        <f t="shared" ca="1" si="26"/>
        <v>1.2724276529353141E-6</v>
      </c>
      <c r="O93" s="136">
        <f t="shared" ca="1" si="27"/>
        <v>433955191.27185953</v>
      </c>
      <c r="P93" s="45">
        <f t="shared" ca="1" si="28"/>
        <v>48242573.363614939</v>
      </c>
      <c r="Q93" s="45">
        <f t="shared" ca="1" si="29"/>
        <v>177102.87283902764</v>
      </c>
      <c r="R93" s="15">
        <f t="shared" ca="1" si="30"/>
        <v>-3.5671103892861433E-3</v>
      </c>
    </row>
    <row r="94" spans="1:18">
      <c r="A94" s="97">
        <v>8808</v>
      </c>
      <c r="B94" s="97">
        <v>2.0752049458678812E-3</v>
      </c>
      <c r="C94" s="97">
        <v>0.1</v>
      </c>
      <c r="D94" s="98">
        <f t="shared" si="18"/>
        <v>0.88080000000000003</v>
      </c>
      <c r="E94" s="98">
        <f t="shared" si="18"/>
        <v>2.0752049458678812E-3</v>
      </c>
      <c r="F94" s="45">
        <f t="shared" si="19"/>
        <v>8.8080000000000006E-2</v>
      </c>
      <c r="G94" s="45">
        <f t="shared" si="19"/>
        <v>2.0752049458678813E-4</v>
      </c>
      <c r="H94" s="45">
        <f t="shared" si="20"/>
        <v>7.7580864000000013E-2</v>
      </c>
      <c r="I94" s="45">
        <f t="shared" si="21"/>
        <v>6.8333225011200011E-2</v>
      </c>
      <c r="J94" s="45">
        <f t="shared" si="22"/>
        <v>6.018790458986497E-2</v>
      </c>
      <c r="K94" s="45">
        <f t="shared" si="23"/>
        <v>1.8278405163204298E-4</v>
      </c>
      <c r="L94" s="45">
        <f t="shared" si="24"/>
        <v>1.6099619267750346E-4</v>
      </c>
      <c r="M94" s="45">
        <f t="shared" ca="1" si="25"/>
        <v>5.9299937290626242E-3</v>
      </c>
      <c r="N94" s="45">
        <f t="shared" ca="1" si="26"/>
        <v>1.4859396563044009E-6</v>
      </c>
      <c r="O94" s="136">
        <f t="shared" ca="1" si="27"/>
        <v>428464660.0750519</v>
      </c>
      <c r="P94" s="45">
        <f t="shared" ca="1" si="28"/>
        <v>46253304.162483707</v>
      </c>
      <c r="Q94" s="45">
        <f t="shared" ca="1" si="29"/>
        <v>154827.52749418339</v>
      </c>
      <c r="R94" s="15">
        <f t="shared" ca="1" si="30"/>
        <v>-3.8547887831947431E-3</v>
      </c>
    </row>
    <row r="95" spans="1:18">
      <c r="A95" s="97">
        <v>8841</v>
      </c>
      <c r="B95" s="97">
        <v>4.489444472710602E-3</v>
      </c>
      <c r="C95" s="97">
        <v>0.1</v>
      </c>
      <c r="D95" s="98">
        <f t="shared" si="18"/>
        <v>0.8841</v>
      </c>
      <c r="E95" s="98">
        <f t="shared" si="18"/>
        <v>4.489444472710602E-3</v>
      </c>
      <c r="F95" s="45">
        <f t="shared" si="19"/>
        <v>8.8410000000000002E-2</v>
      </c>
      <c r="G95" s="45">
        <f t="shared" si="19"/>
        <v>4.489444472710602E-4</v>
      </c>
      <c r="H95" s="45">
        <f t="shared" si="20"/>
        <v>7.8163281000000001E-2</v>
      </c>
      <c r="I95" s="45">
        <f t="shared" si="21"/>
        <v>6.9104156732100006E-2</v>
      </c>
      <c r="J95" s="45">
        <f t="shared" si="22"/>
        <v>6.1094984966849612E-2</v>
      </c>
      <c r="K95" s="45">
        <f t="shared" si="23"/>
        <v>3.969117858323443E-4</v>
      </c>
      <c r="L95" s="45">
        <f t="shared" si="24"/>
        <v>3.5090970985437558E-4</v>
      </c>
      <c r="M95" s="45">
        <f t="shared" ca="1" si="25"/>
        <v>5.9557756541076994E-3</v>
      </c>
      <c r="N95" s="45">
        <f t="shared" ca="1" si="26"/>
        <v>2.1501271335374074E-7</v>
      </c>
      <c r="O95" s="136">
        <f t="shared" ca="1" si="27"/>
        <v>424233363.85837126</v>
      </c>
      <c r="P95" s="45">
        <f t="shared" ca="1" si="28"/>
        <v>44740914.983521156</v>
      </c>
      <c r="Q95" s="45">
        <f t="shared" ca="1" si="29"/>
        <v>138601.20001184073</v>
      </c>
      <c r="R95" s="15">
        <f t="shared" ca="1" si="30"/>
        <v>-1.4663311813970974E-3</v>
      </c>
    </row>
    <row r="96" spans="1:18">
      <c r="A96" s="97">
        <v>9110.5</v>
      </c>
      <c r="B96" s="97">
        <v>2.2057339592720382E-3</v>
      </c>
      <c r="C96" s="97">
        <v>0.1</v>
      </c>
      <c r="D96" s="98">
        <f t="shared" si="18"/>
        <v>0.91105000000000003</v>
      </c>
      <c r="E96" s="98">
        <f t="shared" si="18"/>
        <v>2.2057339592720382E-3</v>
      </c>
      <c r="F96" s="45">
        <f t="shared" si="19"/>
        <v>9.1105000000000005E-2</v>
      </c>
      <c r="G96" s="45">
        <f t="shared" si="19"/>
        <v>2.2057339592720384E-4</v>
      </c>
      <c r="H96" s="45">
        <f t="shared" si="20"/>
        <v>8.3001210250000013E-2</v>
      </c>
      <c r="I96" s="45">
        <f t="shared" si="21"/>
        <v>7.561825259826252E-2</v>
      </c>
      <c r="J96" s="45">
        <f t="shared" si="22"/>
        <v>6.8892009029647067E-2</v>
      </c>
      <c r="K96" s="45">
        <f t="shared" si="23"/>
        <v>2.0095339235947905E-4</v>
      </c>
      <c r="L96" s="45">
        <f t="shared" si="24"/>
        <v>1.8307858810910339E-4</v>
      </c>
      <c r="M96" s="45">
        <f t="shared" ca="1" si="25"/>
        <v>6.1641453936298026E-3</v>
      </c>
      <c r="N96" s="45">
        <f t="shared" ca="1" si="26"/>
        <v>1.5669021083654295E-6</v>
      </c>
      <c r="O96" s="136">
        <f t="shared" ca="1" si="27"/>
        <v>390709581.59976155</v>
      </c>
      <c r="P96" s="45">
        <f t="shared" ca="1" si="28"/>
        <v>33424938.089154378</v>
      </c>
      <c r="Q96" s="45">
        <f t="shared" ca="1" si="29"/>
        <v>40360.781869881532</v>
      </c>
      <c r="R96" s="15">
        <f t="shared" ca="1" si="30"/>
        <v>-3.9584114343577644E-3</v>
      </c>
    </row>
    <row r="97" spans="1:18">
      <c r="A97" s="97">
        <v>9159.5</v>
      </c>
      <c r="B97" s="97">
        <v>1.1335968411003705E-2</v>
      </c>
      <c r="C97" s="97">
        <v>0.1</v>
      </c>
      <c r="D97" s="98">
        <f t="shared" si="18"/>
        <v>0.91595000000000004</v>
      </c>
      <c r="E97" s="98">
        <f t="shared" si="18"/>
        <v>1.1335968411003705E-2</v>
      </c>
      <c r="F97" s="45">
        <f t="shared" si="19"/>
        <v>9.159500000000001E-2</v>
      </c>
      <c r="G97" s="45">
        <f t="shared" si="19"/>
        <v>1.1335968411003705E-3</v>
      </c>
      <c r="H97" s="45">
        <f t="shared" si="20"/>
        <v>8.3896440250000009E-2</v>
      </c>
      <c r="I97" s="45">
        <f t="shared" si="21"/>
        <v>7.6844944446987515E-2</v>
      </c>
      <c r="J97" s="45">
        <f t="shared" si="22"/>
        <v>7.0386126866218215E-2</v>
      </c>
      <c r="K97" s="45">
        <f t="shared" si="23"/>
        <v>1.0383180266058845E-3</v>
      </c>
      <c r="L97" s="45">
        <f t="shared" si="24"/>
        <v>9.5104739646965995E-4</v>
      </c>
      <c r="M97" s="45">
        <f t="shared" ca="1" si="25"/>
        <v>6.2016129655049212E-3</v>
      </c>
      <c r="N97" s="45">
        <f t="shared" ca="1" si="26"/>
        <v>2.6361605840723015E-6</v>
      </c>
      <c r="O97" s="136">
        <f t="shared" ca="1" si="27"/>
        <v>384809292.30022287</v>
      </c>
      <c r="P97" s="45">
        <f t="shared" ca="1" si="28"/>
        <v>31561966.416286156</v>
      </c>
      <c r="Q97" s="45">
        <f t="shared" ca="1" si="29"/>
        <v>28918.594438288092</v>
      </c>
      <c r="R97" s="15">
        <f t="shared" ca="1" si="30"/>
        <v>5.1343554454987839E-3</v>
      </c>
    </row>
    <row r="98" spans="1:18">
      <c r="A98" s="97">
        <v>9294</v>
      </c>
      <c r="B98" s="97">
        <v>-1.5514492770307697E-3</v>
      </c>
      <c r="C98" s="97">
        <v>0.1</v>
      </c>
      <c r="D98" s="98">
        <f t="shared" si="18"/>
        <v>0.9294</v>
      </c>
      <c r="E98" s="98">
        <f t="shared" si="18"/>
        <v>-1.5514492770307697E-3</v>
      </c>
      <c r="F98" s="45">
        <f t="shared" si="19"/>
        <v>9.2940000000000009E-2</v>
      </c>
      <c r="G98" s="45">
        <f t="shared" si="19"/>
        <v>-1.5514492770307697E-4</v>
      </c>
      <c r="H98" s="45">
        <f t="shared" si="20"/>
        <v>8.6378436000000003E-2</v>
      </c>
      <c r="I98" s="45">
        <f t="shared" si="21"/>
        <v>8.0280118418400007E-2</v>
      </c>
      <c r="J98" s="45">
        <f t="shared" si="22"/>
        <v>7.4612342058060971E-2</v>
      </c>
      <c r="K98" s="45">
        <f t="shared" si="23"/>
        <v>-1.4419169580723974E-4</v>
      </c>
      <c r="L98" s="45">
        <f t="shared" si="24"/>
        <v>-1.340117620832486E-4</v>
      </c>
      <c r="M98" s="45">
        <f t="shared" ca="1" si="25"/>
        <v>6.3037968454289477E-3</v>
      </c>
      <c r="N98" s="45">
        <f t="shared" ca="1" si="26"/>
        <v>6.1704891644418434E-6</v>
      </c>
      <c r="O98" s="136">
        <f t="shared" ca="1" si="27"/>
        <v>368916666.70930284</v>
      </c>
      <c r="P98" s="45">
        <f t="shared" ca="1" si="28"/>
        <v>26748379.068534169</v>
      </c>
      <c r="Q98" s="45">
        <f t="shared" ca="1" si="29"/>
        <v>7376.8855567449045</v>
      </c>
      <c r="R98" s="15">
        <f t="shared" ca="1" si="30"/>
        <v>-7.8552461224597175E-3</v>
      </c>
    </row>
    <row r="99" spans="1:18">
      <c r="A99" s="97">
        <v>9294</v>
      </c>
      <c r="B99" s="97">
        <v>-5.5144927318906412E-4</v>
      </c>
      <c r="C99" s="97">
        <v>0.1</v>
      </c>
      <c r="D99" s="98">
        <f t="shared" si="18"/>
        <v>0.9294</v>
      </c>
      <c r="E99" s="98">
        <f t="shared" si="18"/>
        <v>-5.5144927318906412E-4</v>
      </c>
      <c r="F99" s="45">
        <f t="shared" si="19"/>
        <v>9.2940000000000009E-2</v>
      </c>
      <c r="G99" s="45">
        <f t="shared" si="19"/>
        <v>-5.5144927318906416E-5</v>
      </c>
      <c r="H99" s="45">
        <f t="shared" si="20"/>
        <v>8.6378436000000003E-2</v>
      </c>
      <c r="I99" s="45">
        <f t="shared" si="21"/>
        <v>8.0280118418400007E-2</v>
      </c>
      <c r="J99" s="45">
        <f t="shared" si="22"/>
        <v>7.4612342058060971E-2</v>
      </c>
      <c r="K99" s="45">
        <f t="shared" si="23"/>
        <v>-5.1251695450191624E-5</v>
      </c>
      <c r="L99" s="45">
        <f t="shared" si="24"/>
        <v>-4.7633325751408096E-5</v>
      </c>
      <c r="M99" s="45">
        <f t="shared" ca="1" si="25"/>
        <v>6.3037968454289477E-3</v>
      </c>
      <c r="N99" s="45">
        <f t="shared" ca="1" si="26"/>
        <v>4.6994399346827319E-6</v>
      </c>
      <c r="O99" s="136">
        <f t="shared" ca="1" si="27"/>
        <v>368916666.70930284</v>
      </c>
      <c r="P99" s="45">
        <f t="shared" ca="1" si="28"/>
        <v>26748379.068534169</v>
      </c>
      <c r="Q99" s="45">
        <f t="shared" ca="1" si="29"/>
        <v>7376.8855567449045</v>
      </c>
      <c r="R99" s="15">
        <f t="shared" ca="1" si="30"/>
        <v>-6.8552461186180118E-3</v>
      </c>
    </row>
    <row r="100" spans="1:18">
      <c r="A100" s="97">
        <v>9294</v>
      </c>
      <c r="B100" s="97">
        <v>3.4485507276258431E-3</v>
      </c>
      <c r="C100" s="97">
        <v>0.1</v>
      </c>
      <c r="D100" s="98">
        <f t="shared" si="18"/>
        <v>0.9294</v>
      </c>
      <c r="E100" s="98">
        <f t="shared" si="18"/>
        <v>3.4485507276258431E-3</v>
      </c>
      <c r="F100" s="45">
        <f t="shared" si="19"/>
        <v>9.2940000000000009E-2</v>
      </c>
      <c r="G100" s="45">
        <f t="shared" si="19"/>
        <v>3.4485507276258435E-4</v>
      </c>
      <c r="H100" s="45">
        <f t="shared" si="20"/>
        <v>8.6378436000000003E-2</v>
      </c>
      <c r="I100" s="45">
        <f t="shared" si="21"/>
        <v>8.0280118418400007E-2</v>
      </c>
      <c r="J100" s="45">
        <f t="shared" si="22"/>
        <v>7.4612342058060971E-2</v>
      </c>
      <c r="K100" s="45">
        <f t="shared" si="23"/>
        <v>3.2050830462554587E-4</v>
      </c>
      <c r="L100" s="45">
        <f t="shared" si="24"/>
        <v>2.9788041831898236E-4</v>
      </c>
      <c r="M100" s="45">
        <f t="shared" ca="1" si="25"/>
        <v>6.3037968454289477E-3</v>
      </c>
      <c r="N100" s="45">
        <f t="shared" ca="1" si="26"/>
        <v>8.1524303932297006E-7</v>
      </c>
      <c r="O100" s="136">
        <f t="shared" ca="1" si="27"/>
        <v>368916666.70930284</v>
      </c>
      <c r="P100" s="45">
        <f t="shared" ca="1" si="28"/>
        <v>26748379.068534169</v>
      </c>
      <c r="Q100" s="45">
        <f t="shared" ca="1" si="29"/>
        <v>7376.8855567449045</v>
      </c>
      <c r="R100" s="15">
        <f t="shared" ca="1" si="30"/>
        <v>-2.8552461178031046E-3</v>
      </c>
    </row>
    <row r="101" spans="1:18">
      <c r="A101" s="97">
        <v>9409</v>
      </c>
      <c r="B101" s="97">
        <v>8.4072642275714315E-3</v>
      </c>
      <c r="C101" s="97">
        <v>0.1</v>
      </c>
      <c r="D101" s="98">
        <f t="shared" si="18"/>
        <v>0.94089999999999996</v>
      </c>
      <c r="E101" s="98">
        <f t="shared" si="18"/>
        <v>8.4072642275714315E-3</v>
      </c>
      <c r="F101" s="45">
        <f t="shared" si="19"/>
        <v>9.4090000000000007E-2</v>
      </c>
      <c r="G101" s="45">
        <f t="shared" si="19"/>
        <v>8.4072642275714318E-4</v>
      </c>
      <c r="H101" s="45">
        <f t="shared" si="20"/>
        <v>8.8529281000000001E-2</v>
      </c>
      <c r="I101" s="45">
        <f t="shared" si="21"/>
        <v>8.32972004929E-2</v>
      </c>
      <c r="J101" s="45">
        <f t="shared" si="22"/>
        <v>7.8374335943769607E-2</v>
      </c>
      <c r="K101" s="45">
        <f t="shared" si="23"/>
        <v>7.9103949117219601E-4</v>
      </c>
      <c r="L101" s="45">
        <f t="shared" si="24"/>
        <v>7.4428905724391922E-4</v>
      </c>
      <c r="M101" s="45">
        <f t="shared" ca="1" si="25"/>
        <v>6.3903977732192099E-3</v>
      </c>
      <c r="N101" s="45">
        <f t="shared" ca="1" si="26"/>
        <v>4.0677502946913027E-7</v>
      </c>
      <c r="O101" s="136">
        <f t="shared" ca="1" si="27"/>
        <v>355676530.30819952</v>
      </c>
      <c r="P101" s="45">
        <f t="shared" ca="1" si="28"/>
        <v>22975850.121985532</v>
      </c>
      <c r="Q101" s="45">
        <f t="shared" ca="1" si="29"/>
        <v>210.4834048265993</v>
      </c>
      <c r="R101" s="15">
        <f t="shared" ca="1" si="30"/>
        <v>2.0168664543522216E-3</v>
      </c>
    </row>
    <row r="102" spans="1:18">
      <c r="A102" s="97">
        <v>9536</v>
      </c>
      <c r="B102" s="97">
        <v>1.2152973933552857E-2</v>
      </c>
      <c r="C102" s="97">
        <v>0.1</v>
      </c>
      <c r="D102" s="98">
        <f t="shared" si="18"/>
        <v>0.9536</v>
      </c>
      <c r="E102" s="98">
        <f t="shared" si="18"/>
        <v>1.2152973933552857E-2</v>
      </c>
      <c r="F102" s="45">
        <f t="shared" si="19"/>
        <v>9.536E-2</v>
      </c>
      <c r="G102" s="45">
        <f t="shared" si="19"/>
        <v>1.2152973933552858E-3</v>
      </c>
      <c r="H102" s="45">
        <f t="shared" si="20"/>
        <v>9.0935295999999999E-2</v>
      </c>
      <c r="I102" s="45">
        <f t="shared" si="21"/>
        <v>8.67158982656E-2</v>
      </c>
      <c r="J102" s="45">
        <f t="shared" si="22"/>
        <v>8.2692280586076167E-2</v>
      </c>
      <c r="K102" s="45">
        <f t="shared" si="23"/>
        <v>1.1589075943036005E-3</v>
      </c>
      <c r="L102" s="45">
        <f t="shared" si="24"/>
        <v>1.1051342819279135E-3</v>
      </c>
      <c r="M102" s="45">
        <f t="shared" ca="1" si="25"/>
        <v>6.4852124732833732E-3</v>
      </c>
      <c r="N102" s="45">
        <f t="shared" ca="1" si="26"/>
        <v>3.2123519970516078E-6</v>
      </c>
      <c r="O102" s="136">
        <f t="shared" ca="1" si="27"/>
        <v>341422612.66155279</v>
      </c>
      <c r="P102" s="45">
        <f t="shared" ca="1" si="28"/>
        <v>19169638.108329277</v>
      </c>
      <c r="Q102" s="45">
        <f t="shared" ca="1" si="29"/>
        <v>4057.3119786521738</v>
      </c>
      <c r="R102" s="15">
        <f t="shared" ca="1" si="30"/>
        <v>5.6677614602694843E-3</v>
      </c>
    </row>
    <row r="103" spans="1:18">
      <c r="A103" s="97">
        <v>9549</v>
      </c>
      <c r="B103" s="97">
        <v>6.9222198071656749E-3</v>
      </c>
      <c r="C103" s="97">
        <v>0.1</v>
      </c>
      <c r="D103" s="98">
        <f t="shared" si="18"/>
        <v>0.95489999999999997</v>
      </c>
      <c r="E103" s="98">
        <f t="shared" si="18"/>
        <v>6.9222198071656749E-3</v>
      </c>
      <c r="F103" s="45">
        <f t="shared" si="19"/>
        <v>9.5490000000000005E-2</v>
      </c>
      <c r="G103" s="45">
        <f t="shared" si="19"/>
        <v>6.9222198071656755E-4</v>
      </c>
      <c r="H103" s="45">
        <f t="shared" si="20"/>
        <v>9.1183400999999997E-2</v>
      </c>
      <c r="I103" s="45">
        <f t="shared" si="21"/>
        <v>8.70710296149E-2</v>
      </c>
      <c r="J103" s="45">
        <f t="shared" si="22"/>
        <v>8.3144126179268002E-2</v>
      </c>
      <c r="K103" s="45">
        <f t="shared" si="23"/>
        <v>6.6100276938625029E-4</v>
      </c>
      <c r="L103" s="45">
        <f t="shared" si="24"/>
        <v>6.3119154448693039E-4</v>
      </c>
      <c r="M103" s="45">
        <f t="shared" ca="1" si="25"/>
        <v>6.4948691878722849E-3</v>
      </c>
      <c r="N103" s="45">
        <f t="shared" ca="1" si="26"/>
        <v>1.8262855181044395E-8</v>
      </c>
      <c r="O103" s="136">
        <f t="shared" ca="1" si="27"/>
        <v>339985117.24869657</v>
      </c>
      <c r="P103" s="45">
        <f t="shared" ca="1" si="28"/>
        <v>18801038.681955323</v>
      </c>
      <c r="Q103" s="45">
        <f t="shared" ca="1" si="29"/>
        <v>5135.917986973187</v>
      </c>
      <c r="R103" s="15">
        <f t="shared" ca="1" si="30"/>
        <v>4.2735061929338996E-4</v>
      </c>
    </row>
    <row r="104" spans="1:18">
      <c r="A104" s="97">
        <v>9824.5</v>
      </c>
      <c r="B104" s="97">
        <v>3.5320073802722618E-3</v>
      </c>
      <c r="C104" s="97">
        <v>0.1</v>
      </c>
      <c r="D104" s="98">
        <f t="shared" si="18"/>
        <v>0.98245000000000005</v>
      </c>
      <c r="E104" s="98">
        <f t="shared" si="18"/>
        <v>3.5320073802722618E-3</v>
      </c>
      <c r="F104" s="45">
        <f t="shared" si="19"/>
        <v>9.8245000000000013E-2</v>
      </c>
      <c r="G104" s="45">
        <f t="shared" si="19"/>
        <v>3.5320073802722621E-4</v>
      </c>
      <c r="H104" s="45">
        <f t="shared" si="20"/>
        <v>9.6520800250000011E-2</v>
      </c>
      <c r="I104" s="45">
        <f t="shared" si="21"/>
        <v>9.4826860205612512E-2</v>
      </c>
      <c r="J104" s="45">
        <f t="shared" si="22"/>
        <v>9.3162648809004017E-2</v>
      </c>
      <c r="K104" s="45">
        <f t="shared" si="23"/>
        <v>3.4700206507484841E-4</v>
      </c>
      <c r="L104" s="45">
        <f t="shared" si="24"/>
        <v>3.4091217883278481E-4</v>
      </c>
      <c r="M104" s="45">
        <f t="shared" ca="1" si="25"/>
        <v>6.6973892771826204E-3</v>
      </c>
      <c r="N104" s="45">
        <f t="shared" ca="1" si="26"/>
        <v>1.0019642553287819E-6</v>
      </c>
      <c r="O104" s="136">
        <f t="shared" ca="1" si="27"/>
        <v>310448064.43565798</v>
      </c>
      <c r="P104" s="45">
        <f t="shared" ca="1" si="28"/>
        <v>11885771.526762629</v>
      </c>
      <c r="Q104" s="45">
        <f t="shared" ca="1" si="29"/>
        <v>57081.670553774667</v>
      </c>
      <c r="R104" s="15">
        <f t="shared" ca="1" si="30"/>
        <v>-3.1653818969103586E-3</v>
      </c>
    </row>
    <row r="105" spans="1:18">
      <c r="A105" s="97">
        <v>9860.5</v>
      </c>
      <c r="B105" s="97">
        <v>-1.0700404527597129E-4</v>
      </c>
      <c r="C105" s="97">
        <v>0.1</v>
      </c>
      <c r="D105" s="98">
        <f t="shared" si="18"/>
        <v>0.98604999999999998</v>
      </c>
      <c r="E105" s="98">
        <f t="shared" si="18"/>
        <v>-1.0700404527597129E-4</v>
      </c>
      <c r="F105" s="45">
        <f t="shared" si="19"/>
        <v>9.8604999999999998E-2</v>
      </c>
      <c r="G105" s="45">
        <f t="shared" si="19"/>
        <v>-1.070040452759713E-5</v>
      </c>
      <c r="H105" s="45">
        <f t="shared" si="20"/>
        <v>9.7229460249999997E-2</v>
      </c>
      <c r="I105" s="45">
        <f t="shared" si="21"/>
        <v>9.5873109279512495E-2</v>
      </c>
      <c r="J105" s="45">
        <f t="shared" si="22"/>
        <v>9.45356794050633E-2</v>
      </c>
      <c r="K105" s="45">
        <f t="shared" si="23"/>
        <v>-1.055113388443715E-5</v>
      </c>
      <c r="L105" s="45">
        <f t="shared" si="24"/>
        <v>-1.0403945566749251E-5</v>
      </c>
      <c r="M105" s="45">
        <f t="shared" ca="1" si="25"/>
        <v>6.7235526481108964E-3</v>
      </c>
      <c r="N105" s="45">
        <f t="shared" ca="1" si="26"/>
        <v>4.6656504741572142E-6</v>
      </c>
      <c r="O105" s="136">
        <f t="shared" ca="1" si="27"/>
        <v>306717522.74167085</v>
      </c>
      <c r="P105" s="45">
        <f t="shared" ca="1" si="28"/>
        <v>11106240.535142347</v>
      </c>
      <c r="Q105" s="45">
        <f t="shared" ca="1" si="29"/>
        <v>67883.755088435661</v>
      </c>
      <c r="R105" s="15">
        <f t="shared" ca="1" si="30"/>
        <v>-6.8305566933868677E-3</v>
      </c>
    </row>
    <row r="106" spans="1:18">
      <c r="A106" s="97">
        <v>9864</v>
      </c>
      <c r="B106" s="97">
        <v>3.3308698475593701E-3</v>
      </c>
      <c r="C106" s="97">
        <v>0.1</v>
      </c>
      <c r="D106" s="98">
        <f t="shared" si="18"/>
        <v>0.98640000000000005</v>
      </c>
      <c r="E106" s="98">
        <f t="shared" si="18"/>
        <v>3.3308698475593701E-3</v>
      </c>
      <c r="F106" s="45">
        <f t="shared" si="19"/>
        <v>9.8640000000000005E-2</v>
      </c>
      <c r="G106" s="45">
        <f t="shared" si="19"/>
        <v>3.3308698475593702E-4</v>
      </c>
      <c r="H106" s="45">
        <f t="shared" si="20"/>
        <v>9.7298496000000012E-2</v>
      </c>
      <c r="I106" s="45">
        <f t="shared" si="21"/>
        <v>9.5975236454400023E-2</v>
      </c>
      <c r="J106" s="45">
        <f t="shared" si="22"/>
        <v>9.4669973238620184E-2</v>
      </c>
      <c r="K106" s="45">
        <f t="shared" si="23"/>
        <v>3.2855700176325631E-4</v>
      </c>
      <c r="L106" s="45">
        <f t="shared" si="24"/>
        <v>3.2408862653927602E-4</v>
      </c>
      <c r="M106" s="45">
        <f t="shared" ca="1" si="25"/>
        <v>6.7260926077840934E-3</v>
      </c>
      <c r="N106" s="45">
        <f t="shared" ca="1" si="26"/>
        <v>1.1527537591547989E-6</v>
      </c>
      <c r="O106" s="136">
        <f t="shared" ca="1" si="27"/>
        <v>306356403.2222929</v>
      </c>
      <c r="P106" s="45">
        <f t="shared" ca="1" si="28"/>
        <v>11031954.766179558</v>
      </c>
      <c r="Q106" s="45">
        <f t="shared" ca="1" si="29"/>
        <v>68982.37943195751</v>
      </c>
      <c r="R106" s="15">
        <f t="shared" ca="1" si="30"/>
        <v>-3.3952227602247233E-3</v>
      </c>
    </row>
    <row r="107" spans="1:18">
      <c r="A107" s="97">
        <v>9864</v>
      </c>
      <c r="B107" s="97">
        <v>4.3308698514010757E-3</v>
      </c>
      <c r="C107" s="97">
        <v>0.1</v>
      </c>
      <c r="D107" s="98">
        <f t="shared" si="18"/>
        <v>0.98640000000000005</v>
      </c>
      <c r="E107" s="98">
        <f t="shared" si="18"/>
        <v>4.3308698514010757E-3</v>
      </c>
      <c r="F107" s="45">
        <f t="shared" si="19"/>
        <v>9.8640000000000005E-2</v>
      </c>
      <c r="G107" s="45">
        <f t="shared" si="19"/>
        <v>4.3308698514010757E-4</v>
      </c>
      <c r="H107" s="45">
        <f t="shared" si="20"/>
        <v>9.7298496000000012E-2</v>
      </c>
      <c r="I107" s="45">
        <f t="shared" si="21"/>
        <v>9.5975236454400023E-2</v>
      </c>
      <c r="J107" s="45">
        <f t="shared" si="22"/>
        <v>9.4669973238620184E-2</v>
      </c>
      <c r="K107" s="45">
        <f t="shared" si="23"/>
        <v>4.2719700214220214E-4</v>
      </c>
      <c r="L107" s="45">
        <f t="shared" si="24"/>
        <v>4.2138712291306824E-4</v>
      </c>
      <c r="M107" s="45">
        <f t="shared" ca="1" si="25"/>
        <v>6.7260926077840934E-3</v>
      </c>
      <c r="N107" s="45">
        <f t="shared" ca="1" si="26"/>
        <v>5.7370920526950613E-7</v>
      </c>
      <c r="O107" s="136">
        <f t="shared" ca="1" si="27"/>
        <v>306356403.2222929</v>
      </c>
      <c r="P107" s="45">
        <f t="shared" ca="1" si="28"/>
        <v>11031954.766179558</v>
      </c>
      <c r="Q107" s="45">
        <f t="shared" ca="1" si="29"/>
        <v>68982.37943195751</v>
      </c>
      <c r="R107" s="15">
        <f t="shared" ca="1" si="30"/>
        <v>-2.3952227563830177E-3</v>
      </c>
    </row>
    <row r="108" spans="1:18">
      <c r="A108" s="97">
        <v>9864</v>
      </c>
      <c r="B108" s="97">
        <v>5.3308698479668237E-3</v>
      </c>
      <c r="C108" s="97">
        <v>0.1</v>
      </c>
      <c r="D108" s="98">
        <f t="shared" si="18"/>
        <v>0.98640000000000005</v>
      </c>
      <c r="E108" s="98">
        <f t="shared" si="18"/>
        <v>5.3308698479668237E-3</v>
      </c>
      <c r="F108" s="45">
        <f t="shared" si="19"/>
        <v>9.8640000000000005E-2</v>
      </c>
      <c r="G108" s="45">
        <f t="shared" si="19"/>
        <v>5.3308698479668235E-4</v>
      </c>
      <c r="H108" s="45">
        <f t="shared" si="20"/>
        <v>9.7298496000000012E-2</v>
      </c>
      <c r="I108" s="45">
        <f t="shared" si="21"/>
        <v>9.5975236454400023E-2</v>
      </c>
      <c r="J108" s="45">
        <f t="shared" si="22"/>
        <v>9.4669973238620184E-2</v>
      </c>
      <c r="K108" s="45">
        <f t="shared" si="23"/>
        <v>5.258370018034475E-4</v>
      </c>
      <c r="L108" s="45">
        <f t="shared" si="24"/>
        <v>5.1868561857892068E-4</v>
      </c>
      <c r="M108" s="45">
        <f t="shared" ca="1" si="25"/>
        <v>6.7260926077840934E-3</v>
      </c>
      <c r="N108" s="45">
        <f t="shared" ca="1" si="26"/>
        <v>1.9466465495121188E-7</v>
      </c>
      <c r="O108" s="136">
        <f t="shared" ca="1" si="27"/>
        <v>306356403.2222929</v>
      </c>
      <c r="P108" s="45">
        <f t="shared" ca="1" si="28"/>
        <v>11031954.766179558</v>
      </c>
      <c r="Q108" s="45">
        <f t="shared" ca="1" si="29"/>
        <v>68982.37943195751</v>
      </c>
      <c r="R108" s="15">
        <f t="shared" ca="1" si="30"/>
        <v>-1.3952227598172696E-3</v>
      </c>
    </row>
    <row r="109" spans="1:18">
      <c r="A109" s="97">
        <v>9864</v>
      </c>
      <c r="B109" s="97">
        <v>6.3308698518085293E-3</v>
      </c>
      <c r="C109" s="97">
        <v>0.1</v>
      </c>
      <c r="D109" s="98">
        <f t="shared" si="18"/>
        <v>0.98640000000000005</v>
      </c>
      <c r="E109" s="98">
        <f t="shared" si="18"/>
        <v>6.3308698518085293E-3</v>
      </c>
      <c r="F109" s="45">
        <f t="shared" si="19"/>
        <v>9.8640000000000005E-2</v>
      </c>
      <c r="G109" s="45">
        <f t="shared" si="19"/>
        <v>6.3308698518085296E-4</v>
      </c>
      <c r="H109" s="45">
        <f t="shared" si="20"/>
        <v>9.7298496000000012E-2</v>
      </c>
      <c r="I109" s="45">
        <f t="shared" si="21"/>
        <v>9.5975236454400023E-2</v>
      </c>
      <c r="J109" s="45">
        <f t="shared" si="22"/>
        <v>9.4669973238620184E-2</v>
      </c>
      <c r="K109" s="45">
        <f t="shared" si="23"/>
        <v>6.2447700218239339E-4</v>
      </c>
      <c r="L109" s="45">
        <f t="shared" si="24"/>
        <v>6.1598411495271291E-4</v>
      </c>
      <c r="M109" s="45">
        <f t="shared" ca="1" si="25"/>
        <v>6.7260926077840934E-3</v>
      </c>
      <c r="N109" s="45">
        <f t="shared" ca="1" si="26"/>
        <v>1.5620102684092025E-8</v>
      </c>
      <c r="O109" s="136">
        <f t="shared" ca="1" si="27"/>
        <v>306356403.2222929</v>
      </c>
      <c r="P109" s="45">
        <f t="shared" ca="1" si="28"/>
        <v>11031954.766179558</v>
      </c>
      <c r="Q109" s="45">
        <f t="shared" ca="1" si="29"/>
        <v>68982.37943195751</v>
      </c>
      <c r="R109" s="15">
        <f t="shared" ca="1" si="30"/>
        <v>-3.9522275597556403E-4</v>
      </c>
    </row>
    <row r="110" spans="1:18">
      <c r="A110" s="97">
        <v>9926</v>
      </c>
      <c r="B110" s="97">
        <v>3.2303501720889471E-3</v>
      </c>
      <c r="C110" s="97">
        <v>0.1</v>
      </c>
      <c r="D110" s="98">
        <f t="shared" si="18"/>
        <v>0.99260000000000004</v>
      </c>
      <c r="E110" s="98">
        <f t="shared" si="18"/>
        <v>3.2303501720889471E-3</v>
      </c>
      <c r="F110" s="45">
        <f t="shared" si="19"/>
        <v>9.9260000000000015E-2</v>
      </c>
      <c r="G110" s="45">
        <f t="shared" si="19"/>
        <v>3.2303501720889474E-4</v>
      </c>
      <c r="H110" s="45">
        <f t="shared" si="20"/>
        <v>9.8525476000000015E-2</v>
      </c>
      <c r="I110" s="45">
        <f t="shared" si="21"/>
        <v>9.7796387477600014E-2</v>
      </c>
      <c r="J110" s="45">
        <f t="shared" si="22"/>
        <v>9.7072694210265778E-2</v>
      </c>
      <c r="K110" s="45">
        <f t="shared" si="23"/>
        <v>3.2064455808154894E-4</v>
      </c>
      <c r="L110" s="45">
        <f t="shared" si="24"/>
        <v>3.182717883517455E-4</v>
      </c>
      <c r="M110" s="45">
        <f t="shared" ca="1" si="25"/>
        <v>6.7709774533379306E-3</v>
      </c>
      <c r="N110" s="45">
        <f t="shared" ca="1" si="26"/>
        <v>1.253604154472457E-6</v>
      </c>
      <c r="O110" s="136">
        <f t="shared" ca="1" si="27"/>
        <v>300005421.03122693</v>
      </c>
      <c r="P110" s="45">
        <f t="shared" ca="1" si="28"/>
        <v>9759891.6954063326</v>
      </c>
      <c r="Q110" s="45">
        <f t="shared" ca="1" si="29"/>
        <v>89856.039896267612</v>
      </c>
      <c r="R110" s="15">
        <f t="shared" ca="1" si="30"/>
        <v>-3.5406272812489835E-3</v>
      </c>
    </row>
    <row r="111" spans="1:18">
      <c r="A111" s="97">
        <v>10113</v>
      </c>
      <c r="B111" s="97">
        <v>1.0911040830251295E-2</v>
      </c>
      <c r="C111" s="97">
        <v>0.1</v>
      </c>
      <c r="D111" s="98">
        <f t="shared" si="18"/>
        <v>1.0113000000000001</v>
      </c>
      <c r="E111" s="98">
        <f t="shared" si="18"/>
        <v>1.0911040830251295E-2</v>
      </c>
      <c r="F111" s="45">
        <f t="shared" si="19"/>
        <v>0.10113000000000001</v>
      </c>
      <c r="G111" s="45">
        <f t="shared" si="19"/>
        <v>1.0911040830251296E-3</v>
      </c>
      <c r="H111" s="45">
        <f t="shared" si="20"/>
        <v>0.10227276900000003</v>
      </c>
      <c r="I111" s="45">
        <f t="shared" si="21"/>
        <v>0.10342845128970003</v>
      </c>
      <c r="J111" s="45">
        <f t="shared" si="22"/>
        <v>0.10459719278927365</v>
      </c>
      <c r="K111" s="45">
        <f t="shared" si="23"/>
        <v>1.1034335591633138E-3</v>
      </c>
      <c r="L111" s="45">
        <f t="shared" si="24"/>
        <v>1.1159023583818593E-3</v>
      </c>
      <c r="M111" s="45">
        <f t="shared" ca="1" si="25"/>
        <v>6.905109300504482E-3</v>
      </c>
      <c r="N111" s="45">
        <f t="shared" ca="1" si="26"/>
        <v>1.6047487421019644E-6</v>
      </c>
      <c r="O111" s="136">
        <f t="shared" ca="1" si="27"/>
        <v>281372115.17697531</v>
      </c>
      <c r="P111" s="45">
        <f t="shared" ca="1" si="28"/>
        <v>6418569.5809306735</v>
      </c>
      <c r="Q111" s="45">
        <f t="shared" ca="1" si="29"/>
        <v>168722.197056492</v>
      </c>
      <c r="R111" s="15">
        <f t="shared" ca="1" si="30"/>
        <v>4.0059315297468132E-3</v>
      </c>
    </row>
    <row r="112" spans="1:18">
      <c r="A112" s="97">
        <v>10245</v>
      </c>
      <c r="B112" s="97">
        <v>2.5679989412310533E-3</v>
      </c>
      <c r="C112" s="97">
        <v>0.1</v>
      </c>
      <c r="D112" s="98">
        <f t="shared" si="18"/>
        <v>1.0245</v>
      </c>
      <c r="E112" s="98">
        <f t="shared" si="18"/>
        <v>2.5679989412310533E-3</v>
      </c>
      <c r="F112" s="45">
        <f t="shared" si="19"/>
        <v>0.10245</v>
      </c>
      <c r="G112" s="45">
        <f t="shared" si="19"/>
        <v>2.5679989412310535E-4</v>
      </c>
      <c r="H112" s="45">
        <f t="shared" si="20"/>
        <v>0.104960025</v>
      </c>
      <c r="I112" s="45">
        <f t="shared" si="21"/>
        <v>0.1075315456125</v>
      </c>
      <c r="J112" s="45">
        <f t="shared" si="22"/>
        <v>0.11016606848000625</v>
      </c>
      <c r="K112" s="45">
        <f t="shared" si="23"/>
        <v>2.6309149152912141E-4</v>
      </c>
      <c r="L112" s="45">
        <f t="shared" si="24"/>
        <v>2.6953723307158485E-4</v>
      </c>
      <c r="M112" s="45">
        <f t="shared" ca="1" si="25"/>
        <v>6.9986632401946728E-3</v>
      </c>
      <c r="N112" s="45">
        <f t="shared" ca="1" si="26"/>
        <v>1.9630786130110781E-6</v>
      </c>
      <c r="O112" s="136">
        <f t="shared" ca="1" si="27"/>
        <v>268684169.96556628</v>
      </c>
      <c r="P112" s="45">
        <f t="shared" ca="1" si="28"/>
        <v>4497849.296261319</v>
      </c>
      <c r="Q112" s="45">
        <f t="shared" ca="1" si="29"/>
        <v>238392.56970833777</v>
      </c>
      <c r="R112" s="15">
        <f t="shared" ca="1" si="30"/>
        <v>-4.4306642989636194E-3</v>
      </c>
    </row>
    <row r="113" spans="1:18">
      <c r="A113" s="97">
        <v>10487.5</v>
      </c>
      <c r="B113" s="97">
        <v>2.7635469959932379E-3</v>
      </c>
      <c r="C113" s="97">
        <v>0.1</v>
      </c>
      <c r="D113" s="98">
        <f t="shared" si="18"/>
        <v>1.0487500000000001</v>
      </c>
      <c r="E113" s="98">
        <f t="shared" si="18"/>
        <v>2.7635469959932379E-3</v>
      </c>
      <c r="F113" s="45">
        <f t="shared" si="19"/>
        <v>0.10487500000000001</v>
      </c>
      <c r="G113" s="45">
        <f t="shared" si="19"/>
        <v>2.7635469959932382E-4</v>
      </c>
      <c r="H113" s="45">
        <f t="shared" si="20"/>
        <v>0.10998765625000002</v>
      </c>
      <c r="I113" s="45">
        <f t="shared" si="21"/>
        <v>0.11534955449218753</v>
      </c>
      <c r="J113" s="45">
        <f t="shared" si="22"/>
        <v>0.12097284527368168</v>
      </c>
      <c r="K113" s="45">
        <f t="shared" si="23"/>
        <v>2.8982699120479085E-4</v>
      </c>
      <c r="L113" s="45">
        <f t="shared" si="24"/>
        <v>3.0395605702602445E-4</v>
      </c>
      <c r="M113" s="45">
        <f t="shared" ca="1" si="25"/>
        <v>7.1681017293481588E-3</v>
      </c>
      <c r="N113" s="45">
        <f t="shared" ca="1" si="26"/>
        <v>1.9400102399119238E-6</v>
      </c>
      <c r="O113" s="136">
        <f t="shared" ca="1" si="27"/>
        <v>246355175.55247715</v>
      </c>
      <c r="P113" s="45">
        <f t="shared" ca="1" si="28"/>
        <v>1881734.2170703125</v>
      </c>
      <c r="Q113" s="45">
        <f t="shared" ca="1" si="29"/>
        <v>395365.54087206291</v>
      </c>
      <c r="R113" s="15">
        <f t="shared" ca="1" si="30"/>
        <v>-4.4045547333549208E-3</v>
      </c>
    </row>
    <row r="114" spans="1:18">
      <c r="A114" s="97">
        <v>10592.5</v>
      </c>
      <c r="B114" s="97">
        <v>1.2899763671157416E-2</v>
      </c>
      <c r="C114" s="97">
        <v>0.1</v>
      </c>
      <c r="D114" s="98">
        <f t="shared" si="18"/>
        <v>1.05925</v>
      </c>
      <c r="E114" s="98">
        <f t="shared" si="18"/>
        <v>1.2899763671157416E-2</v>
      </c>
      <c r="F114" s="45">
        <f t="shared" si="19"/>
        <v>0.10592500000000001</v>
      </c>
      <c r="G114" s="45">
        <f t="shared" si="19"/>
        <v>1.2899763671157416E-3</v>
      </c>
      <c r="H114" s="45">
        <f t="shared" si="20"/>
        <v>0.11220105625000001</v>
      </c>
      <c r="I114" s="45">
        <f t="shared" si="21"/>
        <v>0.11884896883281251</v>
      </c>
      <c r="J114" s="45">
        <f t="shared" si="22"/>
        <v>0.12589077023615666</v>
      </c>
      <c r="K114" s="45">
        <f t="shared" si="23"/>
        <v>1.3664074668673493E-3</v>
      </c>
      <c r="L114" s="45">
        <f t="shared" si="24"/>
        <v>1.4473671092792397E-3</v>
      </c>
      <c r="M114" s="45">
        <f t="shared" ca="1" si="25"/>
        <v>7.2404899627128714E-3</v>
      </c>
      <c r="N114" s="45">
        <f t="shared" ca="1" si="26"/>
        <v>3.2027378907091668E-6</v>
      </c>
      <c r="O114" s="136">
        <f t="shared" ca="1" si="27"/>
        <v>237073143.94897947</v>
      </c>
      <c r="P114" s="45">
        <f t="shared" ca="1" si="28"/>
        <v>1104774.894598813</v>
      </c>
      <c r="Q114" s="45">
        <f t="shared" ca="1" si="29"/>
        <v>474564.66221182363</v>
      </c>
      <c r="R114" s="15">
        <f t="shared" ca="1" si="30"/>
        <v>5.6592737084445446E-3</v>
      </c>
    </row>
    <row r="115" spans="1:18">
      <c r="A115" s="97">
        <v>10595.5</v>
      </c>
      <c r="B115" s="97">
        <v>6.8465127187664621E-3</v>
      </c>
      <c r="C115" s="97">
        <v>0.1</v>
      </c>
      <c r="D115" s="98">
        <f t="shared" si="18"/>
        <v>1.05955</v>
      </c>
      <c r="E115" s="98">
        <f t="shared" si="18"/>
        <v>6.8465127187664621E-3</v>
      </c>
      <c r="F115" s="45">
        <f t="shared" si="19"/>
        <v>0.10595500000000001</v>
      </c>
      <c r="G115" s="45">
        <f t="shared" si="19"/>
        <v>6.8465127187664629E-4</v>
      </c>
      <c r="H115" s="45">
        <f t="shared" si="20"/>
        <v>0.11226462025</v>
      </c>
      <c r="I115" s="45">
        <f t="shared" si="21"/>
        <v>0.1189499783858875</v>
      </c>
      <c r="J115" s="45">
        <f t="shared" si="22"/>
        <v>0.12603344959876711</v>
      </c>
      <c r="K115" s="45">
        <f t="shared" si="23"/>
        <v>7.2542225511690057E-4</v>
      </c>
      <c r="L115" s="45">
        <f t="shared" si="24"/>
        <v>7.6862115040911196E-4</v>
      </c>
      <c r="M115" s="45">
        <f t="shared" ca="1" si="25"/>
        <v>7.2425495234482483E-3</v>
      </c>
      <c r="N115" s="45">
        <f t="shared" ca="1" si="26"/>
        <v>1.5684515066255932E-8</v>
      </c>
      <c r="O115" s="136">
        <f t="shared" ca="1" si="27"/>
        <v>236811322.91173199</v>
      </c>
      <c r="P115" s="45">
        <f t="shared" ca="1" si="28"/>
        <v>1085665.7254598264</v>
      </c>
      <c r="Q115" s="45">
        <f t="shared" ca="1" si="29"/>
        <v>476924.57536677137</v>
      </c>
      <c r="R115" s="15">
        <f t="shared" ca="1" si="30"/>
        <v>-3.9603680468178627E-4</v>
      </c>
    </row>
    <row r="116" spans="1:18">
      <c r="A116" s="97">
        <v>10595.5</v>
      </c>
      <c r="B116" s="97">
        <v>1.1846512716147117E-2</v>
      </c>
      <c r="C116" s="97">
        <v>0.1</v>
      </c>
      <c r="D116" s="98">
        <f t="shared" si="18"/>
        <v>1.05955</v>
      </c>
      <c r="E116" s="98">
        <f t="shared" si="18"/>
        <v>1.1846512716147117E-2</v>
      </c>
      <c r="F116" s="45">
        <f t="shared" si="19"/>
        <v>0.10595500000000001</v>
      </c>
      <c r="G116" s="45">
        <f t="shared" si="19"/>
        <v>1.1846512716147117E-3</v>
      </c>
      <c r="H116" s="45">
        <f t="shared" si="20"/>
        <v>0.11226462025</v>
      </c>
      <c r="I116" s="45">
        <f t="shared" si="21"/>
        <v>0.1189499783858875</v>
      </c>
      <c r="J116" s="45">
        <f t="shared" si="22"/>
        <v>0.12603344959876711</v>
      </c>
      <c r="K116" s="45">
        <f t="shared" si="23"/>
        <v>1.2551972548393677E-3</v>
      </c>
      <c r="L116" s="45">
        <f t="shared" si="24"/>
        <v>1.329944251365052E-3</v>
      </c>
      <c r="M116" s="45">
        <f t="shared" ca="1" si="25"/>
        <v>7.2425495234482483E-3</v>
      </c>
      <c r="N116" s="45">
        <f t="shared" ca="1" si="26"/>
        <v>2.1196477079725962E-6</v>
      </c>
      <c r="O116" s="136">
        <f t="shared" ca="1" si="27"/>
        <v>236811322.91173199</v>
      </c>
      <c r="P116" s="45">
        <f t="shared" ca="1" si="28"/>
        <v>1085665.7254598264</v>
      </c>
      <c r="Q116" s="45">
        <f t="shared" ca="1" si="29"/>
        <v>476924.57536677137</v>
      </c>
      <c r="R116" s="15">
        <f t="shared" ca="1" si="30"/>
        <v>4.603963192698869E-3</v>
      </c>
    </row>
    <row r="117" spans="1:18">
      <c r="A117" s="97">
        <v>10755.5</v>
      </c>
      <c r="B117" s="97">
        <v>9.0064619507757016E-3</v>
      </c>
      <c r="C117" s="97">
        <v>0.1</v>
      </c>
      <c r="D117" s="98">
        <f t="shared" si="18"/>
        <v>1.07555</v>
      </c>
      <c r="E117" s="98">
        <f t="shared" si="18"/>
        <v>9.0064619507757016E-3</v>
      </c>
      <c r="F117" s="45">
        <f t="shared" si="19"/>
        <v>0.10755500000000001</v>
      </c>
      <c r="G117" s="45">
        <f t="shared" si="19"/>
        <v>9.0064619507757016E-4</v>
      </c>
      <c r="H117" s="45">
        <f t="shared" si="20"/>
        <v>0.11568078025000002</v>
      </c>
      <c r="I117" s="45">
        <f t="shared" si="21"/>
        <v>0.12442046319788752</v>
      </c>
      <c r="J117" s="45">
        <f t="shared" si="22"/>
        <v>0.13382042919248793</v>
      </c>
      <c r="K117" s="45">
        <f t="shared" si="23"/>
        <v>9.6869001511568054E-4</v>
      </c>
      <c r="L117" s="45">
        <f t="shared" si="24"/>
        <v>1.0418745457576703E-3</v>
      </c>
      <c r="M117" s="45">
        <f t="shared" ca="1" si="25"/>
        <v>7.3516945186736125E-3</v>
      </c>
      <c r="N117" s="45">
        <f t="shared" ca="1" si="26"/>
        <v>2.738255254345742E-7</v>
      </c>
      <c r="O117" s="136">
        <f t="shared" ca="1" si="27"/>
        <v>223116571.01679835</v>
      </c>
      <c r="P117" s="45">
        <f t="shared" ca="1" si="28"/>
        <v>310956.85445400141</v>
      </c>
      <c r="Q117" s="45">
        <f t="shared" ca="1" si="29"/>
        <v>610439.33004792454</v>
      </c>
      <c r="R117" s="15">
        <f t="shared" ca="1" si="30"/>
        <v>1.654767432102089E-3</v>
      </c>
    </row>
    <row r="118" spans="1:18">
      <c r="A118" s="97">
        <v>10758.5</v>
      </c>
      <c r="B118" s="97">
        <v>1.3953210996987764E-2</v>
      </c>
      <c r="C118" s="97">
        <v>0.1</v>
      </c>
      <c r="D118" s="98">
        <f t="shared" si="18"/>
        <v>1.07585</v>
      </c>
      <c r="E118" s="98">
        <f t="shared" si="18"/>
        <v>1.3953210996987764E-2</v>
      </c>
      <c r="F118" s="45">
        <f t="shared" si="19"/>
        <v>0.107585</v>
      </c>
      <c r="G118" s="45">
        <f t="shared" si="19"/>
        <v>1.3953210996987765E-3</v>
      </c>
      <c r="H118" s="45">
        <f t="shared" si="20"/>
        <v>0.11574532224999999</v>
      </c>
      <c r="I118" s="45">
        <f t="shared" si="21"/>
        <v>0.12452460494266249</v>
      </c>
      <c r="J118" s="45">
        <f t="shared" si="22"/>
        <v>0.13396979622756344</v>
      </c>
      <c r="K118" s="45">
        <f t="shared" si="23"/>
        <v>1.5011562051109287E-3</v>
      </c>
      <c r="L118" s="45">
        <f t="shared" si="24"/>
        <v>1.6150189032685927E-3</v>
      </c>
      <c r="M118" s="45">
        <f t="shared" ca="1" si="25"/>
        <v>7.3537278952591871E-3</v>
      </c>
      <c r="N118" s="45">
        <f t="shared" ca="1" si="26"/>
        <v>4.355317721000104E-6</v>
      </c>
      <c r="O118" s="136">
        <f t="shared" ca="1" si="27"/>
        <v>222864803.89416245</v>
      </c>
      <c r="P118" s="45">
        <f t="shared" ca="1" si="28"/>
        <v>300965.2741444204</v>
      </c>
      <c r="Q118" s="45">
        <f t="shared" ca="1" si="29"/>
        <v>613084.35118577699</v>
      </c>
      <c r="R118" s="15">
        <f t="shared" ca="1" si="30"/>
        <v>6.5994831017285767E-3</v>
      </c>
    </row>
    <row r="119" spans="1:18">
      <c r="A119" s="97">
        <v>11004.5</v>
      </c>
      <c r="B119" s="97">
        <v>1.2586632932652719E-2</v>
      </c>
      <c r="C119" s="97">
        <v>0.1</v>
      </c>
      <c r="D119" s="98">
        <f t="shared" si="18"/>
        <v>1.1004499999999999</v>
      </c>
      <c r="E119" s="98">
        <f t="shared" si="18"/>
        <v>1.2586632932652719E-2</v>
      </c>
      <c r="F119" s="45">
        <f t="shared" si="19"/>
        <v>0.110045</v>
      </c>
      <c r="G119" s="45">
        <f t="shared" si="19"/>
        <v>1.258663293265272E-3</v>
      </c>
      <c r="H119" s="45">
        <f t="shared" si="20"/>
        <v>0.12109902024999999</v>
      </c>
      <c r="I119" s="45">
        <f t="shared" si="21"/>
        <v>0.1332634168341125</v>
      </c>
      <c r="J119" s="45">
        <f t="shared" si="22"/>
        <v>0.1466497270550991</v>
      </c>
      <c r="K119" s="45">
        <f t="shared" si="23"/>
        <v>1.3850960210737685E-3</v>
      </c>
      <c r="L119" s="45">
        <f t="shared" si="24"/>
        <v>1.5242289163906284E-3</v>
      </c>
      <c r="M119" s="45">
        <f t="shared" ca="1" si="25"/>
        <v>7.518824812176147E-3</v>
      </c>
      <c r="N119" s="45">
        <f t="shared" ca="1" si="26"/>
        <v>2.5682679145968291E-6</v>
      </c>
      <c r="O119" s="136">
        <f t="shared" ca="1" si="27"/>
        <v>202836674.92619148</v>
      </c>
      <c r="P119" s="45">
        <f t="shared" ca="1" si="28"/>
        <v>34557.089284729809</v>
      </c>
      <c r="Q119" s="45">
        <f t="shared" ca="1" si="29"/>
        <v>847143.30098013463</v>
      </c>
      <c r="R119" s="15">
        <f t="shared" ca="1" si="30"/>
        <v>5.0678081204765723E-3</v>
      </c>
    </row>
    <row r="120" spans="1:18">
      <c r="A120" s="97">
        <v>11005</v>
      </c>
      <c r="B120" s="97">
        <v>1.4077757768973242E-2</v>
      </c>
      <c r="C120" s="97">
        <v>0.1</v>
      </c>
      <c r="D120" s="98">
        <f t="shared" si="18"/>
        <v>1.1005</v>
      </c>
      <c r="E120" s="98">
        <f t="shared" si="18"/>
        <v>1.4077757768973242E-2</v>
      </c>
      <c r="F120" s="45">
        <f t="shared" si="19"/>
        <v>0.11005000000000001</v>
      </c>
      <c r="G120" s="45">
        <f t="shared" si="19"/>
        <v>1.4077757768973242E-3</v>
      </c>
      <c r="H120" s="45">
        <f t="shared" si="20"/>
        <v>0.12111002500000001</v>
      </c>
      <c r="I120" s="45">
        <f t="shared" si="21"/>
        <v>0.13328158251250002</v>
      </c>
      <c r="J120" s="45">
        <f t="shared" si="22"/>
        <v>0.14667638155500629</v>
      </c>
      <c r="K120" s="45">
        <f t="shared" si="23"/>
        <v>1.5492572424755055E-3</v>
      </c>
      <c r="L120" s="45">
        <f t="shared" si="24"/>
        <v>1.7049575953442938E-3</v>
      </c>
      <c r="M120" s="45">
        <f t="shared" ca="1" si="25"/>
        <v>7.5191570752235256E-3</v>
      </c>
      <c r="N120" s="45">
        <f t="shared" ca="1" si="26"/>
        <v>4.301524306005427E-6</v>
      </c>
      <c r="O120" s="136">
        <f t="shared" ca="1" si="27"/>
        <v>202797195.27032161</v>
      </c>
      <c r="P120" s="45">
        <f t="shared" ca="1" si="28"/>
        <v>35109.736782344182</v>
      </c>
      <c r="Q120" s="45">
        <f t="shared" ca="1" si="29"/>
        <v>847652.87532767933</v>
      </c>
      <c r="R120" s="15">
        <f t="shared" ca="1" si="30"/>
        <v>6.5586006937497169E-3</v>
      </c>
    </row>
    <row r="121" spans="1:18">
      <c r="A121" s="97">
        <v>11644.5</v>
      </c>
      <c r="B121" s="97">
        <v>4.2264298463123851E-3</v>
      </c>
      <c r="C121" s="97">
        <v>0.1</v>
      </c>
      <c r="D121" s="98">
        <f t="shared" si="18"/>
        <v>1.16445</v>
      </c>
      <c r="E121" s="98">
        <f t="shared" si="18"/>
        <v>4.2264298463123851E-3</v>
      </c>
      <c r="F121" s="45">
        <f t="shared" si="19"/>
        <v>0.11644500000000001</v>
      </c>
      <c r="G121" s="45">
        <f t="shared" si="19"/>
        <v>4.2264298463123851E-4</v>
      </c>
      <c r="H121" s="45">
        <f t="shared" si="20"/>
        <v>0.13559438025000001</v>
      </c>
      <c r="I121" s="45">
        <f t="shared" si="21"/>
        <v>0.1578928760821125</v>
      </c>
      <c r="J121" s="45">
        <f t="shared" si="22"/>
        <v>0.18385835955381591</v>
      </c>
      <c r="K121" s="45">
        <f t="shared" si="23"/>
        <v>4.9214662345384568E-4</v>
      </c>
      <c r="L121" s="45">
        <f t="shared" si="24"/>
        <v>5.7308013568083062E-4</v>
      </c>
      <c r="M121" s="45">
        <f t="shared" ca="1" si="25"/>
        <v>7.9331637941784643E-3</v>
      </c>
      <c r="N121" s="45">
        <f t="shared" ca="1" si="26"/>
        <v>1.3739876560262851E-6</v>
      </c>
      <c r="O121" s="136">
        <f t="shared" ca="1" si="27"/>
        <v>156227737.86845011</v>
      </c>
      <c r="P121" s="45">
        <f t="shared" ca="1" si="28"/>
        <v>4161818.2551727956</v>
      </c>
      <c r="Q121" s="45">
        <f t="shared" ca="1" si="29"/>
        <v>1603694.3321726492</v>
      </c>
      <c r="R121" s="15">
        <f t="shared" ca="1" si="30"/>
        <v>-3.7067339478660793E-3</v>
      </c>
    </row>
    <row r="122" spans="1:18">
      <c r="A122" s="97">
        <v>11707</v>
      </c>
      <c r="B122" s="97">
        <v>9.6170350079773925E-3</v>
      </c>
      <c r="C122" s="97">
        <v>0.1</v>
      </c>
      <c r="D122" s="98">
        <f t="shared" si="18"/>
        <v>1.1707000000000001</v>
      </c>
      <c r="E122" s="98">
        <f t="shared" si="18"/>
        <v>9.6170350079773925E-3</v>
      </c>
      <c r="F122" s="45">
        <f t="shared" si="19"/>
        <v>0.11707000000000001</v>
      </c>
      <c r="G122" s="45">
        <f t="shared" si="19"/>
        <v>9.6170350079773927E-4</v>
      </c>
      <c r="H122" s="45">
        <f t="shared" si="20"/>
        <v>0.13705384900000001</v>
      </c>
      <c r="I122" s="45">
        <f t="shared" si="21"/>
        <v>0.16044894102430002</v>
      </c>
      <c r="J122" s="45">
        <f t="shared" si="22"/>
        <v>0.18783757525714803</v>
      </c>
      <c r="K122" s="45">
        <f t="shared" si="23"/>
        <v>1.1258662883839134E-3</v>
      </c>
      <c r="L122" s="45">
        <f t="shared" si="24"/>
        <v>1.3180516638110476E-3</v>
      </c>
      <c r="M122" s="45">
        <f t="shared" ca="1" si="25"/>
        <v>7.9724510763638252E-3</v>
      </c>
      <c r="N122" s="45">
        <f t="shared" ca="1" si="26"/>
        <v>2.7046563081215387E-7</v>
      </c>
      <c r="O122" s="136">
        <f t="shared" ca="1" si="27"/>
        <v>152084348.95426187</v>
      </c>
      <c r="P122" s="45">
        <f t="shared" ca="1" si="28"/>
        <v>4913895.5672884667</v>
      </c>
      <c r="Q122" s="45">
        <f t="shared" ca="1" si="29"/>
        <v>1688088.918858208</v>
      </c>
      <c r="R122" s="15">
        <f t="shared" ca="1" si="30"/>
        <v>1.6445839316135673E-3</v>
      </c>
    </row>
    <row r="123" spans="1:18">
      <c r="A123" s="97">
        <v>11707</v>
      </c>
      <c r="B123" s="97">
        <v>1.1617035008384846E-2</v>
      </c>
      <c r="C123" s="97">
        <v>0.1</v>
      </c>
      <c r="D123" s="98">
        <f t="shared" si="18"/>
        <v>1.1707000000000001</v>
      </c>
      <c r="E123" s="98">
        <f t="shared" si="18"/>
        <v>1.1617035008384846E-2</v>
      </c>
      <c r="F123" s="45">
        <f t="shared" si="19"/>
        <v>0.11707000000000001</v>
      </c>
      <c r="G123" s="45">
        <f t="shared" si="19"/>
        <v>1.1617035008384847E-3</v>
      </c>
      <c r="H123" s="45">
        <f t="shared" si="20"/>
        <v>0.13705384900000001</v>
      </c>
      <c r="I123" s="45">
        <f t="shared" si="21"/>
        <v>0.16044894102430002</v>
      </c>
      <c r="J123" s="45">
        <f t="shared" si="22"/>
        <v>0.18783757525714803</v>
      </c>
      <c r="K123" s="45">
        <f t="shared" si="23"/>
        <v>1.3600062884316141E-3</v>
      </c>
      <c r="L123" s="45">
        <f t="shared" si="24"/>
        <v>1.5921593618668907E-3</v>
      </c>
      <c r="M123" s="45">
        <f t="shared" ca="1" si="25"/>
        <v>7.9724510763638252E-3</v>
      </c>
      <c r="N123" s="45">
        <f t="shared" ca="1" si="26"/>
        <v>1.3282992037545806E-6</v>
      </c>
      <c r="O123" s="136">
        <f t="shared" ca="1" si="27"/>
        <v>152084348.95426187</v>
      </c>
      <c r="P123" s="45">
        <f t="shared" ca="1" si="28"/>
        <v>4913895.5672884667</v>
      </c>
      <c r="Q123" s="45">
        <f t="shared" ca="1" si="29"/>
        <v>1688088.918858208</v>
      </c>
      <c r="R123" s="15">
        <f t="shared" ca="1" si="30"/>
        <v>3.644583932021021E-3</v>
      </c>
    </row>
    <row r="124" spans="1:18">
      <c r="A124" s="97">
        <v>11710.5</v>
      </c>
      <c r="B124" s="97">
        <v>7.054908899590373E-3</v>
      </c>
      <c r="C124" s="97">
        <v>0.1</v>
      </c>
      <c r="D124" s="98">
        <f t="shared" si="18"/>
        <v>1.1710499999999999</v>
      </c>
      <c r="E124" s="98">
        <f t="shared" si="18"/>
        <v>7.054908899590373E-3</v>
      </c>
      <c r="F124" s="45">
        <f t="shared" si="19"/>
        <v>0.117105</v>
      </c>
      <c r="G124" s="45">
        <f t="shared" si="19"/>
        <v>7.0549088995903737E-4</v>
      </c>
      <c r="H124" s="45">
        <f t="shared" si="20"/>
        <v>0.13713581024999999</v>
      </c>
      <c r="I124" s="45">
        <f t="shared" si="21"/>
        <v>0.16059289059326248</v>
      </c>
      <c r="J124" s="45">
        <f t="shared" si="22"/>
        <v>0.18806230452924003</v>
      </c>
      <c r="K124" s="45">
        <f t="shared" si="23"/>
        <v>8.2616510668653061E-4</v>
      </c>
      <c r="L124" s="45">
        <f t="shared" si="24"/>
        <v>9.674806481852616E-4</v>
      </c>
      <c r="M124" s="45">
        <f t="shared" ca="1" si="25"/>
        <v>7.9746449795664032E-3</v>
      </c>
      <c r="N124" s="45">
        <f t="shared" ca="1" si="26"/>
        <v>8.4591445680967459E-8</v>
      </c>
      <c r="O124" s="136">
        <f t="shared" ca="1" si="27"/>
        <v>151854400.09267738</v>
      </c>
      <c r="P124" s="45">
        <f t="shared" ca="1" si="28"/>
        <v>4957754.8996283663</v>
      </c>
      <c r="Q124" s="45">
        <f t="shared" ca="1" si="29"/>
        <v>1692866.7962229194</v>
      </c>
      <c r="R124" s="15">
        <f t="shared" ca="1" si="30"/>
        <v>-9.1973607997603013E-4</v>
      </c>
    </row>
    <row r="125" spans="1:18">
      <c r="A125" s="97">
        <v>11864</v>
      </c>
      <c r="B125" s="97">
        <v>1.7830235185101628E-2</v>
      </c>
      <c r="C125" s="97">
        <v>0.1</v>
      </c>
      <c r="D125" s="98">
        <f t="shared" si="18"/>
        <v>1.1863999999999999</v>
      </c>
      <c r="E125" s="98">
        <f t="shared" si="18"/>
        <v>1.7830235185101628E-2</v>
      </c>
      <c r="F125" s="45">
        <f t="shared" si="19"/>
        <v>0.11864</v>
      </c>
      <c r="G125" s="45">
        <f t="shared" si="19"/>
        <v>1.7830235185101629E-3</v>
      </c>
      <c r="H125" s="45">
        <f t="shared" si="20"/>
        <v>0.14075449599999998</v>
      </c>
      <c r="I125" s="45">
        <f t="shared" si="21"/>
        <v>0.16699113405439997</v>
      </c>
      <c r="J125" s="45">
        <f t="shared" si="22"/>
        <v>0.19811828144214011</v>
      </c>
      <c r="K125" s="45">
        <f t="shared" si="23"/>
        <v>2.115379102360457E-3</v>
      </c>
      <c r="L125" s="45">
        <f t="shared" si="24"/>
        <v>2.5096857670404461E-3</v>
      </c>
      <c r="M125" s="45">
        <f t="shared" ca="1" si="25"/>
        <v>8.0702180859840052E-3</v>
      </c>
      <c r="N125" s="45">
        <f t="shared" ca="1" si="26"/>
        <v>9.5257933775068403E-6</v>
      </c>
      <c r="O125" s="136">
        <f t="shared" ca="1" si="27"/>
        <v>141984447.19862583</v>
      </c>
      <c r="P125" s="45">
        <f t="shared" ca="1" si="28"/>
        <v>7060161.5113355219</v>
      </c>
      <c r="Q125" s="45">
        <f t="shared" ca="1" si="29"/>
        <v>1907700.3600513737</v>
      </c>
      <c r="R125" s="15">
        <f t="shared" ca="1" si="30"/>
        <v>9.7600170991176231E-3</v>
      </c>
    </row>
    <row r="126" spans="1:18">
      <c r="A126" s="97">
        <v>11880</v>
      </c>
      <c r="B126" s="97">
        <v>6.5462301063234918E-3</v>
      </c>
      <c r="C126" s="97">
        <v>0.1</v>
      </c>
      <c r="D126" s="98">
        <f t="shared" si="18"/>
        <v>1.1879999999999999</v>
      </c>
      <c r="E126" s="98">
        <f t="shared" si="18"/>
        <v>6.5462301063234918E-3</v>
      </c>
      <c r="F126" s="45">
        <f t="shared" si="19"/>
        <v>0.1188</v>
      </c>
      <c r="G126" s="45">
        <f t="shared" si="19"/>
        <v>6.5462301063234918E-4</v>
      </c>
      <c r="H126" s="45">
        <f t="shared" si="20"/>
        <v>0.14113439999999999</v>
      </c>
      <c r="I126" s="45">
        <f t="shared" si="21"/>
        <v>0.16766766719999998</v>
      </c>
      <c r="J126" s="45">
        <f t="shared" si="22"/>
        <v>0.19918918863359997</v>
      </c>
      <c r="K126" s="45">
        <f t="shared" si="23"/>
        <v>7.7769213663123082E-4</v>
      </c>
      <c r="L126" s="45">
        <f t="shared" si="24"/>
        <v>9.2389825831790215E-4</v>
      </c>
      <c r="M126" s="45">
        <f t="shared" ca="1" si="25"/>
        <v>8.0801074947830127E-3</v>
      </c>
      <c r="N126" s="45">
        <f t="shared" ca="1" si="26"/>
        <v>2.3527798428274001E-7</v>
      </c>
      <c r="O126" s="136">
        <f t="shared" ca="1" si="27"/>
        <v>140979656.16440067</v>
      </c>
      <c r="P126" s="45">
        <f t="shared" ca="1" si="28"/>
        <v>7299169.5516400775</v>
      </c>
      <c r="Q126" s="45">
        <f t="shared" ca="1" si="29"/>
        <v>1930678.742479265</v>
      </c>
      <c r="R126" s="15">
        <f t="shared" ca="1" si="30"/>
        <v>-1.533877388459521E-3</v>
      </c>
    </row>
    <row r="127" spans="1:18">
      <c r="A127" s="97">
        <v>11880.5</v>
      </c>
      <c r="B127" s="97">
        <v>1.1037354946893174E-2</v>
      </c>
      <c r="C127" s="97">
        <v>0.1</v>
      </c>
      <c r="D127" s="98">
        <f t="shared" si="18"/>
        <v>1.1880500000000001</v>
      </c>
      <c r="E127" s="98">
        <f t="shared" si="18"/>
        <v>1.1037354946893174E-2</v>
      </c>
      <c r="F127" s="45">
        <f t="shared" si="19"/>
        <v>0.11880500000000001</v>
      </c>
      <c r="G127" s="45">
        <f t="shared" si="19"/>
        <v>1.1037354946893175E-3</v>
      </c>
      <c r="H127" s="45">
        <f t="shared" si="20"/>
        <v>0.14114628025000001</v>
      </c>
      <c r="I127" s="45">
        <f t="shared" si="21"/>
        <v>0.16768883825101252</v>
      </c>
      <c r="J127" s="45">
        <f t="shared" si="22"/>
        <v>0.19922272428411544</v>
      </c>
      <c r="K127" s="45">
        <f t="shared" si="23"/>
        <v>1.3112929544656438E-3</v>
      </c>
      <c r="L127" s="45">
        <f t="shared" si="24"/>
        <v>1.5578815945529081E-3</v>
      </c>
      <c r="M127" s="45">
        <f t="shared" ca="1" si="25"/>
        <v>8.0804163179294189E-3</v>
      </c>
      <c r="N127" s="45">
        <f t="shared" ca="1" si="26"/>
        <v>8.7434860554580533E-7</v>
      </c>
      <c r="O127" s="136">
        <f t="shared" ca="1" si="27"/>
        <v>140948328.883652</v>
      </c>
      <c r="P127" s="45">
        <f t="shared" ca="1" si="28"/>
        <v>7306698.1975127868</v>
      </c>
      <c r="Q127" s="45">
        <f t="shared" ca="1" si="29"/>
        <v>1931398.5678430998</v>
      </c>
      <c r="R127" s="15">
        <f t="shared" ca="1" si="30"/>
        <v>2.9569386289637553E-3</v>
      </c>
    </row>
    <row r="128" spans="1:18">
      <c r="A128" s="97">
        <v>12112.5</v>
      </c>
      <c r="B128" s="97">
        <v>4.9192813312401995E-3</v>
      </c>
      <c r="C128" s="97">
        <v>0.1</v>
      </c>
      <c r="D128" s="98">
        <f t="shared" si="18"/>
        <v>1.2112499999999999</v>
      </c>
      <c r="E128" s="98">
        <f t="shared" si="18"/>
        <v>4.9192813312401995E-3</v>
      </c>
      <c r="F128" s="45">
        <f t="shared" si="19"/>
        <v>0.121125</v>
      </c>
      <c r="G128" s="45">
        <f t="shared" si="19"/>
        <v>4.9192813312401993E-4</v>
      </c>
      <c r="H128" s="45">
        <f t="shared" si="20"/>
        <v>0.14671265624999999</v>
      </c>
      <c r="I128" s="45">
        <f t="shared" si="21"/>
        <v>0.17770570488281248</v>
      </c>
      <c r="J128" s="45">
        <f t="shared" si="22"/>
        <v>0.21524603503930662</v>
      </c>
      <c r="K128" s="45">
        <f t="shared" si="23"/>
        <v>5.9584795124646912E-4</v>
      </c>
      <c r="L128" s="45">
        <f t="shared" si="24"/>
        <v>7.2172083094728572E-4</v>
      </c>
      <c r="M128" s="45">
        <f t="shared" ca="1" si="25"/>
        <v>8.2222661136482009E-3</v>
      </c>
      <c r="N128" s="45">
        <f t="shared" ca="1" si="26"/>
        <v>1.0909708472818833E-6</v>
      </c>
      <c r="O128" s="136">
        <f t="shared" ca="1" si="27"/>
        <v>126880709.87942165</v>
      </c>
      <c r="P128" s="45">
        <f t="shared" ca="1" si="28"/>
        <v>11182513.9638355</v>
      </c>
      <c r="Q128" s="45">
        <f t="shared" ca="1" si="29"/>
        <v>2276564.5281672617</v>
      </c>
      <c r="R128" s="15">
        <f t="shared" ca="1" si="30"/>
        <v>-3.3029847824080014E-3</v>
      </c>
    </row>
    <row r="129" spans="1:18">
      <c r="A129" s="97">
        <v>12342</v>
      </c>
      <c r="B129" s="97">
        <v>1.1345583501679357E-2</v>
      </c>
      <c r="C129" s="97">
        <v>0.1</v>
      </c>
      <c r="D129" s="98">
        <f t="shared" si="18"/>
        <v>1.2342</v>
      </c>
      <c r="E129" s="98">
        <f t="shared" si="18"/>
        <v>1.1345583501679357E-2</v>
      </c>
      <c r="F129" s="45">
        <f t="shared" si="19"/>
        <v>0.12342</v>
      </c>
      <c r="G129" s="45">
        <f t="shared" si="19"/>
        <v>1.1345583501679358E-3</v>
      </c>
      <c r="H129" s="45">
        <f t="shared" si="20"/>
        <v>0.15232496400000001</v>
      </c>
      <c r="I129" s="45">
        <f t="shared" si="21"/>
        <v>0.18799947056880001</v>
      </c>
      <c r="J129" s="45">
        <f t="shared" si="22"/>
        <v>0.23202894657601297</v>
      </c>
      <c r="K129" s="45">
        <f t="shared" si="23"/>
        <v>1.4002719157772663E-3</v>
      </c>
      <c r="L129" s="45">
        <f t="shared" si="24"/>
        <v>1.728215598452302E-3</v>
      </c>
      <c r="M129" s="45">
        <f t="shared" ca="1" si="25"/>
        <v>8.3597516964457226E-3</v>
      </c>
      <c r="N129" s="45">
        <f t="shared" ca="1" si="26"/>
        <v>8.9151915691447455E-7</v>
      </c>
      <c r="O129" s="136">
        <f t="shared" ca="1" si="27"/>
        <v>113864590.12521157</v>
      </c>
      <c r="P129" s="45">
        <f t="shared" ca="1" si="28"/>
        <v>15740734.355698531</v>
      </c>
      <c r="Q129" s="45">
        <f t="shared" ca="1" si="29"/>
        <v>2638922.6330283987</v>
      </c>
      <c r="R129" s="15">
        <f t="shared" ca="1" si="30"/>
        <v>2.9858318052336345E-3</v>
      </c>
    </row>
    <row r="130" spans="1:18">
      <c r="A130" s="97">
        <v>12457</v>
      </c>
      <c r="B130" s="97">
        <v>6.304297006863635E-3</v>
      </c>
      <c r="C130" s="97">
        <v>0.1</v>
      </c>
      <c r="D130" s="98">
        <f t="shared" si="18"/>
        <v>1.2457</v>
      </c>
      <c r="E130" s="98">
        <f t="shared" si="18"/>
        <v>6.304297006863635E-3</v>
      </c>
      <c r="F130" s="45">
        <f t="shared" si="19"/>
        <v>0.12457000000000001</v>
      </c>
      <c r="G130" s="45">
        <f t="shared" si="19"/>
        <v>6.3042970068636359E-4</v>
      </c>
      <c r="H130" s="45">
        <f t="shared" si="20"/>
        <v>0.15517684900000003</v>
      </c>
      <c r="I130" s="45">
        <f t="shared" si="21"/>
        <v>0.19330380079930004</v>
      </c>
      <c r="J130" s="45">
        <f t="shared" si="22"/>
        <v>0.24079854465568806</v>
      </c>
      <c r="K130" s="45">
        <f t="shared" si="23"/>
        <v>7.8532627814500316E-4</v>
      </c>
      <c r="L130" s="45">
        <f t="shared" si="24"/>
        <v>9.7828094468523042E-4</v>
      </c>
      <c r="M130" s="45">
        <f t="shared" ca="1" si="25"/>
        <v>8.4275835686357173E-3</v>
      </c>
      <c r="N130" s="45">
        <f t="shared" ca="1" si="26"/>
        <v>4.5083458234019111E-7</v>
      </c>
      <c r="O130" s="136">
        <f t="shared" ca="1" si="27"/>
        <v>107669936.8529346</v>
      </c>
      <c r="P130" s="45">
        <f t="shared" ca="1" si="28"/>
        <v>18283246.063226078</v>
      </c>
      <c r="Q130" s="45">
        <f t="shared" ca="1" si="29"/>
        <v>2827849.9338029982</v>
      </c>
      <c r="R130" s="15">
        <f t="shared" ca="1" si="30"/>
        <v>-2.1232865617720822E-3</v>
      </c>
    </row>
    <row r="131" spans="1:18">
      <c r="A131" s="97">
        <v>12851</v>
      </c>
      <c r="B131" s="97">
        <v>9.3106719796196558E-3</v>
      </c>
      <c r="C131" s="97">
        <v>0.1</v>
      </c>
      <c r="D131" s="98">
        <f t="shared" si="18"/>
        <v>1.2850999999999999</v>
      </c>
      <c r="E131" s="98">
        <f t="shared" si="18"/>
        <v>9.3106719796196558E-3</v>
      </c>
      <c r="F131" s="45">
        <f t="shared" si="19"/>
        <v>0.12850999999999999</v>
      </c>
      <c r="G131" s="45">
        <f t="shared" si="19"/>
        <v>9.3106719796196566E-4</v>
      </c>
      <c r="H131" s="45">
        <f t="shared" si="20"/>
        <v>0.16514820099999997</v>
      </c>
      <c r="I131" s="45">
        <f t="shared" si="21"/>
        <v>0.21223195310509993</v>
      </c>
      <c r="J131" s="45">
        <f t="shared" si="22"/>
        <v>0.27273928293536392</v>
      </c>
      <c r="K131" s="45">
        <f t="shared" si="23"/>
        <v>1.1965144561009221E-3</v>
      </c>
      <c r="L131" s="45">
        <f t="shared" si="24"/>
        <v>1.5376407275352949E-3</v>
      </c>
      <c r="M131" s="45">
        <f t="shared" ca="1" si="25"/>
        <v>8.6546122111760167E-3</v>
      </c>
      <c r="N131" s="45">
        <f t="shared" ca="1" si="26"/>
        <v>4.3041441977032136E-8</v>
      </c>
      <c r="O131" s="136">
        <f t="shared" ca="1" si="27"/>
        <v>88047067.911971882</v>
      </c>
      <c r="P131" s="45">
        <f t="shared" ca="1" si="28"/>
        <v>28223091.996507786</v>
      </c>
      <c r="Q131" s="45">
        <f t="shared" ca="1" si="29"/>
        <v>3509376.3940455397</v>
      </c>
      <c r="R131" s="15">
        <f t="shared" ca="1" si="30"/>
        <v>6.5605976844363909E-4</v>
      </c>
    </row>
    <row r="132" spans="1:18">
      <c r="A132" s="97">
        <v>13029.5</v>
      </c>
      <c r="B132" s="97">
        <v>8.3922403428005055E-3</v>
      </c>
      <c r="C132" s="97">
        <v>1</v>
      </c>
      <c r="D132" s="98">
        <f t="shared" si="18"/>
        <v>1.3029500000000001</v>
      </c>
      <c r="E132" s="98">
        <f t="shared" si="18"/>
        <v>8.3922403428005055E-3</v>
      </c>
      <c r="F132" s="45">
        <f t="shared" si="19"/>
        <v>1.3029500000000001</v>
      </c>
      <c r="G132" s="45">
        <f t="shared" si="19"/>
        <v>8.3922403428005055E-3</v>
      </c>
      <c r="H132" s="45">
        <f t="shared" si="20"/>
        <v>1.6976787025000002</v>
      </c>
      <c r="I132" s="45">
        <f t="shared" si="21"/>
        <v>2.2119904654223754</v>
      </c>
      <c r="J132" s="45">
        <f t="shared" si="22"/>
        <v>2.8821129769220843</v>
      </c>
      <c r="K132" s="45">
        <f t="shared" si="23"/>
        <v>1.0934669554651919E-2</v>
      </c>
      <c r="L132" s="45">
        <f t="shared" si="24"/>
        <v>1.4247327696233719E-2</v>
      </c>
      <c r="M132" s="45">
        <f t="shared" ca="1" si="25"/>
        <v>8.754730575497709E-3</v>
      </c>
      <c r="N132" s="45">
        <f t="shared" ca="1" si="26"/>
        <v>1.3139916880087277E-7</v>
      </c>
      <c r="O132" s="136">
        <f t="shared" ca="1" si="27"/>
        <v>7994559912.9399433</v>
      </c>
      <c r="P132" s="45">
        <f t="shared" ca="1" si="28"/>
        <v>3331559769.7125592</v>
      </c>
      <c r="Q132" s="45">
        <f t="shared" ca="1" si="29"/>
        <v>383420260.14128959</v>
      </c>
      <c r="R132" s="15">
        <f t="shared" ca="1" si="30"/>
        <v>-3.6249023269720355E-4</v>
      </c>
    </row>
    <row r="133" spans="1:18">
      <c r="A133" s="97">
        <v>13032.5</v>
      </c>
      <c r="B133" s="97">
        <v>8.3489893877413124E-3</v>
      </c>
      <c r="C133" s="97">
        <v>1</v>
      </c>
      <c r="D133" s="98">
        <f t="shared" si="18"/>
        <v>1.30325</v>
      </c>
      <c r="E133" s="98">
        <f t="shared" si="18"/>
        <v>8.3489893877413124E-3</v>
      </c>
      <c r="F133" s="45">
        <f t="shared" si="19"/>
        <v>1.30325</v>
      </c>
      <c r="G133" s="45">
        <f t="shared" si="19"/>
        <v>8.3489893877413124E-3</v>
      </c>
      <c r="H133" s="45">
        <f t="shared" si="20"/>
        <v>1.6984605625</v>
      </c>
      <c r="I133" s="45">
        <f t="shared" si="21"/>
        <v>2.213518728078125</v>
      </c>
      <c r="J133" s="45">
        <f t="shared" si="22"/>
        <v>2.8847682823678165</v>
      </c>
      <c r="K133" s="45">
        <f t="shared" si="23"/>
        <v>1.0880820419573866E-2</v>
      </c>
      <c r="L133" s="45">
        <f t="shared" si="24"/>
        <v>1.4180429211809642E-2</v>
      </c>
      <c r="M133" s="45">
        <f t="shared" ca="1" si="25"/>
        <v>8.7563986590977073E-3</v>
      </c>
      <c r="N133" s="45">
        <f t="shared" ca="1" si="26"/>
        <v>1.659823143871486E-7</v>
      </c>
      <c r="O133" s="136">
        <f t="shared" ca="1" si="27"/>
        <v>7981352261.8773193</v>
      </c>
      <c r="P133" s="45">
        <f t="shared" ca="1" si="28"/>
        <v>3340416335.8346505</v>
      </c>
      <c r="Q133" s="45">
        <f t="shared" ca="1" si="29"/>
        <v>383974136.11319667</v>
      </c>
      <c r="R133" s="15">
        <f t="shared" ca="1" si="30"/>
        <v>-4.0740927135639489E-4</v>
      </c>
    </row>
    <row r="134" spans="1:18">
      <c r="A134" s="97">
        <v>13047.5</v>
      </c>
      <c r="B134" s="97">
        <v>6.3227346254279837E-3</v>
      </c>
      <c r="C134" s="97">
        <v>0.1</v>
      </c>
      <c r="D134" s="98">
        <f t="shared" si="18"/>
        <v>1.3047500000000001</v>
      </c>
      <c r="E134" s="98">
        <f t="shared" si="18"/>
        <v>6.3227346254279837E-3</v>
      </c>
      <c r="F134" s="45">
        <f t="shared" si="19"/>
        <v>0.13047500000000001</v>
      </c>
      <c r="G134" s="45">
        <f t="shared" si="19"/>
        <v>6.3227346254279837E-4</v>
      </c>
      <c r="H134" s="45">
        <f t="shared" si="20"/>
        <v>0.17023725625000002</v>
      </c>
      <c r="I134" s="45">
        <f t="shared" si="21"/>
        <v>0.22211706009218754</v>
      </c>
      <c r="J134" s="45">
        <f t="shared" si="22"/>
        <v>0.2898072341552817</v>
      </c>
      <c r="K134" s="45">
        <f t="shared" si="23"/>
        <v>8.2495880025271618E-4</v>
      </c>
      <c r="L134" s="45">
        <f t="shared" si="24"/>
        <v>1.0763649946297315E-3</v>
      </c>
      <c r="M134" s="45">
        <f t="shared" ca="1" si="25"/>
        <v>8.7647318483446736E-3</v>
      </c>
      <c r="N134" s="45">
        <f t="shared" ca="1" si="26"/>
        <v>5.9633504367328264E-7</v>
      </c>
      <c r="O134" s="136">
        <f t="shared" ca="1" si="27"/>
        <v>79155144.517349631</v>
      </c>
      <c r="P134" s="45">
        <f t="shared" ca="1" si="28"/>
        <v>33848440.808229841</v>
      </c>
      <c r="Q134" s="45">
        <f t="shared" ca="1" si="29"/>
        <v>3867473.5600729114</v>
      </c>
      <c r="R134" s="15">
        <f t="shared" ca="1" si="30"/>
        <v>-2.4419972229166899E-3</v>
      </c>
    </row>
    <row r="135" spans="1:18">
      <c r="A135" s="97">
        <v>13141</v>
      </c>
      <c r="B135" s="97">
        <v>1.1530799529282376E-3</v>
      </c>
      <c r="C135" s="97">
        <v>1</v>
      </c>
      <c r="D135" s="98">
        <f t="shared" si="18"/>
        <v>1.3141</v>
      </c>
      <c r="E135" s="98">
        <f t="shared" si="18"/>
        <v>1.1530799529282376E-3</v>
      </c>
      <c r="F135" s="45">
        <f t="shared" si="19"/>
        <v>1.3141</v>
      </c>
      <c r="G135" s="45">
        <f t="shared" si="19"/>
        <v>1.1530799529282376E-3</v>
      </c>
      <c r="H135" s="45">
        <f t="shared" si="20"/>
        <v>1.7268588100000002</v>
      </c>
      <c r="I135" s="45">
        <f t="shared" si="21"/>
        <v>2.2692651622210005</v>
      </c>
      <c r="J135" s="45">
        <f t="shared" si="22"/>
        <v>2.982041349674617</v>
      </c>
      <c r="K135" s="45">
        <f t="shared" si="23"/>
        <v>1.5152623661429971E-3</v>
      </c>
      <c r="L135" s="45">
        <f t="shared" si="24"/>
        <v>1.9912062753485124E-3</v>
      </c>
      <c r="M135" s="45">
        <f t="shared" ca="1" si="25"/>
        <v>8.8164037876428958E-3</v>
      </c>
      <c r="N135" s="45">
        <f t="shared" ca="1" si="26"/>
        <v>5.8726532195705772E-5</v>
      </c>
      <c r="O135" s="136">
        <f t="shared" ca="1" si="27"/>
        <v>7512614358.602088</v>
      </c>
      <c r="P135" s="45">
        <f t="shared" ca="1" si="28"/>
        <v>3667164212.6300802</v>
      </c>
      <c r="Q135" s="45">
        <f t="shared" ca="1" si="29"/>
        <v>404175883.1539132</v>
      </c>
      <c r="R135" s="15">
        <f t="shared" ca="1" si="30"/>
        <v>-7.6633238347146582E-3</v>
      </c>
    </row>
    <row r="136" spans="1:18">
      <c r="A136" s="97">
        <v>13141</v>
      </c>
      <c r="B136" s="97">
        <v>7.1530799541505985E-3</v>
      </c>
      <c r="C136" s="97">
        <v>1</v>
      </c>
      <c r="D136" s="98">
        <f t="shared" si="18"/>
        <v>1.3141</v>
      </c>
      <c r="E136" s="98">
        <f t="shared" si="18"/>
        <v>7.1530799541505985E-3</v>
      </c>
      <c r="F136" s="45">
        <f t="shared" si="19"/>
        <v>1.3141</v>
      </c>
      <c r="G136" s="45">
        <f t="shared" si="19"/>
        <v>7.1530799541505985E-3</v>
      </c>
      <c r="H136" s="45">
        <f t="shared" si="20"/>
        <v>1.7268588100000002</v>
      </c>
      <c r="I136" s="45">
        <f t="shared" si="21"/>
        <v>2.2692651622210005</v>
      </c>
      <c r="J136" s="45">
        <f t="shared" si="22"/>
        <v>2.982041349674617</v>
      </c>
      <c r="K136" s="45">
        <f t="shared" si="23"/>
        <v>9.3998623677493016E-3</v>
      </c>
      <c r="L136" s="45">
        <f t="shared" si="24"/>
        <v>1.2352359137459358E-2</v>
      </c>
      <c r="M136" s="45">
        <f t="shared" ca="1" si="25"/>
        <v>8.8164037876428958E-3</v>
      </c>
      <c r="N136" s="45">
        <f t="shared" ca="1" si="26"/>
        <v>2.7666461750635116E-6</v>
      </c>
      <c r="O136" s="136">
        <f t="shared" ca="1" si="27"/>
        <v>7512614358.602088</v>
      </c>
      <c r="P136" s="45">
        <f t="shared" ca="1" si="28"/>
        <v>3667164212.6300802</v>
      </c>
      <c r="Q136" s="45">
        <f t="shared" ca="1" si="29"/>
        <v>404175883.1539132</v>
      </c>
      <c r="R136" s="15">
        <f t="shared" ca="1" si="30"/>
        <v>-1.6633238334922973E-3</v>
      </c>
    </row>
    <row r="137" spans="1:18">
      <c r="A137" s="97">
        <v>13142.5</v>
      </c>
      <c r="B137" s="97">
        <v>1.6364544790121727E-3</v>
      </c>
      <c r="C137" s="97">
        <v>0.1</v>
      </c>
      <c r="D137" s="98">
        <f t="shared" si="18"/>
        <v>1.3142499999999999</v>
      </c>
      <c r="E137" s="98">
        <f t="shared" si="18"/>
        <v>1.6364544790121727E-3</v>
      </c>
      <c r="F137" s="45">
        <f t="shared" si="19"/>
        <v>0.13142499999999999</v>
      </c>
      <c r="G137" s="45">
        <f t="shared" si="19"/>
        <v>1.6364544790121728E-4</v>
      </c>
      <c r="H137" s="45">
        <f t="shared" si="20"/>
        <v>0.17272530624999996</v>
      </c>
      <c r="I137" s="45">
        <f t="shared" si="21"/>
        <v>0.22700423373906242</v>
      </c>
      <c r="J137" s="45">
        <f t="shared" si="22"/>
        <v>0.29834031419156276</v>
      </c>
      <c r="K137" s="45">
        <f t="shared" si="23"/>
        <v>2.1507102990417479E-4</v>
      </c>
      <c r="L137" s="45">
        <f t="shared" si="24"/>
        <v>2.8265710105156172E-4</v>
      </c>
      <c r="M137" s="45">
        <f t="shared" ca="1" si="25"/>
        <v>8.8172289340607123E-3</v>
      </c>
      <c r="N137" s="45">
        <f t="shared" ca="1" si="26"/>
        <v>5.156352177427766E-6</v>
      </c>
      <c r="O137" s="136">
        <f t="shared" ca="1" si="27"/>
        <v>75062553.282249451</v>
      </c>
      <c r="P137" s="45">
        <f t="shared" ca="1" si="28"/>
        <v>36717682.868467443</v>
      </c>
      <c r="Q137" s="45">
        <f t="shared" ca="1" si="29"/>
        <v>4044574.5170476683</v>
      </c>
      <c r="R137" s="15">
        <f t="shared" ca="1" si="30"/>
        <v>-7.1807744550485397E-3</v>
      </c>
    </row>
    <row r="138" spans="1:18">
      <c r="A138" s="97">
        <v>13143.5</v>
      </c>
      <c r="B138" s="97">
        <v>7.1287041646428406E-3</v>
      </c>
      <c r="C138" s="97">
        <v>1</v>
      </c>
      <c r="D138" s="98">
        <f t="shared" si="18"/>
        <v>1.3143499999999999</v>
      </c>
      <c r="E138" s="98">
        <f t="shared" si="18"/>
        <v>7.1287041646428406E-3</v>
      </c>
      <c r="F138" s="45">
        <f t="shared" si="19"/>
        <v>1.3143499999999999</v>
      </c>
      <c r="G138" s="45">
        <f t="shared" si="19"/>
        <v>7.1287041646428406E-3</v>
      </c>
      <c r="H138" s="45">
        <f t="shared" si="20"/>
        <v>1.7275159224999999</v>
      </c>
      <c r="I138" s="45">
        <f t="shared" si="21"/>
        <v>2.2705605527378747</v>
      </c>
      <c r="J138" s="45">
        <f t="shared" si="22"/>
        <v>2.9843112624910253</v>
      </c>
      <c r="K138" s="45">
        <f t="shared" si="23"/>
        <v>9.369612318798317E-3</v>
      </c>
      <c r="L138" s="45">
        <f t="shared" si="24"/>
        <v>1.2314949951212567E-2</v>
      </c>
      <c r="M138" s="45">
        <f t="shared" ca="1" si="25"/>
        <v>8.8177789647396927E-3</v>
      </c>
      <c r="N138" s="45">
        <f t="shared" ca="1" si="26"/>
        <v>2.8529736803222209E-6</v>
      </c>
      <c r="O138" s="136">
        <f t="shared" ca="1" si="27"/>
        <v>7502017800.8872614</v>
      </c>
      <c r="P138" s="45">
        <f t="shared" ca="1" si="28"/>
        <v>3674838971.0520492</v>
      </c>
      <c r="Q138" s="45">
        <f t="shared" ca="1" si="29"/>
        <v>404645198.11631757</v>
      </c>
      <c r="R138" s="15">
        <f t="shared" ca="1" si="30"/>
        <v>-1.6890748000968521E-3</v>
      </c>
    </row>
    <row r="139" spans="1:18">
      <c r="A139" s="97">
        <v>13144</v>
      </c>
      <c r="B139" s="97">
        <v>7.1298290058621205E-3</v>
      </c>
      <c r="C139" s="97">
        <v>1</v>
      </c>
      <c r="D139" s="98">
        <f t="shared" si="18"/>
        <v>1.3144</v>
      </c>
      <c r="E139" s="98">
        <f t="shared" si="18"/>
        <v>7.1298290058621205E-3</v>
      </c>
      <c r="F139" s="45">
        <f t="shared" si="19"/>
        <v>1.3144</v>
      </c>
      <c r="G139" s="45">
        <f t="shared" si="19"/>
        <v>7.1298290058621205E-3</v>
      </c>
      <c r="H139" s="45">
        <f t="shared" si="20"/>
        <v>1.72764736</v>
      </c>
      <c r="I139" s="45">
        <f t="shared" si="21"/>
        <v>2.2708196899840001</v>
      </c>
      <c r="J139" s="45">
        <f t="shared" si="22"/>
        <v>2.9847654005149695</v>
      </c>
      <c r="K139" s="45">
        <f t="shared" si="23"/>
        <v>9.3714472453051718E-3</v>
      </c>
      <c r="L139" s="45">
        <f t="shared" si="24"/>
        <v>1.2317830259229117E-2</v>
      </c>
      <c r="M139" s="45">
        <f t="shared" ca="1" si="25"/>
        <v>8.8180539599993155E-3</v>
      </c>
      <c r="N139" s="45">
        <f t="shared" ca="1" si="26"/>
        <v>2.8501034957715341E-6</v>
      </c>
      <c r="O139" s="136">
        <f t="shared" ca="1" si="27"/>
        <v>7499899585.0085506</v>
      </c>
      <c r="P139" s="45">
        <f t="shared" ca="1" si="28"/>
        <v>3676374703.4589043</v>
      </c>
      <c r="Q139" s="45">
        <f t="shared" ca="1" si="29"/>
        <v>404739081.53112203</v>
      </c>
      <c r="R139" s="15">
        <f t="shared" ca="1" si="30"/>
        <v>-1.6882249541371949E-3</v>
      </c>
    </row>
    <row r="140" spans="1:18">
      <c r="A140" s="97">
        <v>13146.5</v>
      </c>
      <c r="B140" s="97">
        <v>7.0954532129690051E-3</v>
      </c>
      <c r="C140" s="97">
        <v>1</v>
      </c>
      <c r="D140" s="98">
        <f t="shared" si="18"/>
        <v>1.3146500000000001</v>
      </c>
      <c r="E140" s="98">
        <f t="shared" si="18"/>
        <v>7.0954532129690051E-3</v>
      </c>
      <c r="F140" s="45">
        <f t="shared" si="19"/>
        <v>1.3146500000000001</v>
      </c>
      <c r="G140" s="45">
        <f t="shared" si="19"/>
        <v>7.0954532129690051E-3</v>
      </c>
      <c r="H140" s="45">
        <f t="shared" si="20"/>
        <v>1.7283046225000003</v>
      </c>
      <c r="I140" s="45">
        <f t="shared" si="21"/>
        <v>2.2721156719696256</v>
      </c>
      <c r="J140" s="45">
        <f t="shared" si="22"/>
        <v>2.9870368681548687</v>
      </c>
      <c r="K140" s="45">
        <f t="shared" si="23"/>
        <v>9.3280375664297026E-3</v>
      </c>
      <c r="L140" s="45">
        <f t="shared" si="24"/>
        <v>1.226310458670681E-2</v>
      </c>
      <c r="M140" s="45">
        <f t="shared" ca="1" si="25"/>
        <v>8.8194287354987268E-3</v>
      </c>
      <c r="N140" s="45">
        <f t="shared" ca="1" si="26"/>
        <v>2.9720916022816271E-6</v>
      </c>
      <c r="O140" s="136">
        <f t="shared" ca="1" si="27"/>
        <v>7489313982.3967686</v>
      </c>
      <c r="P140" s="45">
        <f t="shared" ca="1" si="28"/>
        <v>3684057267.0146151</v>
      </c>
      <c r="Q140" s="45">
        <f t="shared" ca="1" si="29"/>
        <v>405208600.63857883</v>
      </c>
      <c r="R140" s="15">
        <f t="shared" ca="1" si="30"/>
        <v>-1.7239755225297217E-3</v>
      </c>
    </row>
    <row r="141" spans="1:18">
      <c r="A141" s="97">
        <v>13147</v>
      </c>
      <c r="B141" s="97">
        <v>7.096578054188285E-3</v>
      </c>
      <c r="C141" s="97">
        <v>1</v>
      </c>
      <c r="D141" s="98">
        <f t="shared" si="18"/>
        <v>1.3147</v>
      </c>
      <c r="E141" s="98">
        <f t="shared" si="18"/>
        <v>7.096578054188285E-3</v>
      </c>
      <c r="F141" s="45">
        <f t="shared" si="19"/>
        <v>1.3147</v>
      </c>
      <c r="G141" s="45">
        <f t="shared" si="19"/>
        <v>7.096578054188285E-3</v>
      </c>
      <c r="H141" s="45">
        <f t="shared" si="20"/>
        <v>1.72843609</v>
      </c>
      <c r="I141" s="45">
        <f t="shared" si="21"/>
        <v>2.2723749275229999</v>
      </c>
      <c r="J141" s="45">
        <f t="shared" si="22"/>
        <v>2.9874913172144879</v>
      </c>
      <c r="K141" s="45">
        <f t="shared" si="23"/>
        <v>9.329871167841338E-3</v>
      </c>
      <c r="L141" s="45">
        <f t="shared" si="24"/>
        <v>1.2265981624361008E-2</v>
      </c>
      <c r="M141" s="45">
        <f t="shared" ca="1" si="25"/>
        <v>8.8197036504388676E-3</v>
      </c>
      <c r="N141" s="45">
        <f t="shared" ca="1" si="26"/>
        <v>2.9691618204539257E-6</v>
      </c>
      <c r="O141" s="136">
        <f t="shared" ca="1" si="27"/>
        <v>7487197957.0348291</v>
      </c>
      <c r="P141" s="45">
        <f t="shared" ca="1" si="28"/>
        <v>3685594559.763967</v>
      </c>
      <c r="Q141" s="45">
        <f t="shared" ca="1" si="29"/>
        <v>405302524.85680825</v>
      </c>
      <c r="R141" s="15">
        <f t="shared" ca="1" si="30"/>
        <v>-1.7231255962505826E-3</v>
      </c>
    </row>
    <row r="142" spans="1:18">
      <c r="A142" s="97">
        <v>13215.5</v>
      </c>
      <c r="B142" s="97">
        <v>6.330681309918873E-3</v>
      </c>
      <c r="C142" s="97">
        <v>1</v>
      </c>
      <c r="D142" s="98">
        <f t="shared" si="18"/>
        <v>1.32155</v>
      </c>
      <c r="E142" s="98">
        <f t="shared" si="18"/>
        <v>6.330681309918873E-3</v>
      </c>
      <c r="F142" s="45">
        <f t="shared" si="19"/>
        <v>1.32155</v>
      </c>
      <c r="G142" s="45">
        <f t="shared" si="19"/>
        <v>6.330681309918873E-3</v>
      </c>
      <c r="H142" s="45">
        <f t="shared" si="20"/>
        <v>1.7464944025</v>
      </c>
      <c r="I142" s="45">
        <f t="shared" si="21"/>
        <v>2.308079677623875</v>
      </c>
      <c r="J142" s="45">
        <f t="shared" si="22"/>
        <v>3.050242697963832</v>
      </c>
      <c r="K142" s="45">
        <f t="shared" si="23"/>
        <v>8.3663118851232867E-3</v>
      </c>
      <c r="L142" s="45">
        <f t="shared" si="24"/>
        <v>1.105649947178468E-2</v>
      </c>
      <c r="M142" s="45">
        <f t="shared" ca="1" si="25"/>
        <v>8.8572404539009868E-3</v>
      </c>
      <c r="N142" s="45">
        <f t="shared" ca="1" si="26"/>
        <v>6.383501108039632E-6</v>
      </c>
      <c r="O142" s="136">
        <f t="shared" ca="1" si="27"/>
        <v>7200740734.703373</v>
      </c>
      <c r="P142" s="45">
        <f t="shared" ca="1" si="28"/>
        <v>3898644463.8688784</v>
      </c>
      <c r="Q142" s="45">
        <f t="shared" ca="1" si="29"/>
        <v>418233773.43599665</v>
      </c>
      <c r="R142" s="15">
        <f t="shared" ca="1" si="30"/>
        <v>-2.5265591439821138E-3</v>
      </c>
    </row>
    <row r="143" spans="1:18">
      <c r="A143" s="97">
        <v>13218.5</v>
      </c>
      <c r="B143" s="97">
        <v>6.3074303616303951E-3</v>
      </c>
      <c r="C143" s="97">
        <v>1</v>
      </c>
      <c r="D143" s="98">
        <f t="shared" si="18"/>
        <v>1.32185</v>
      </c>
      <c r="E143" s="98">
        <f t="shared" si="18"/>
        <v>6.3074303616303951E-3</v>
      </c>
      <c r="F143" s="45">
        <f t="shared" si="19"/>
        <v>1.32185</v>
      </c>
      <c r="G143" s="45">
        <f t="shared" si="19"/>
        <v>6.3074303616303951E-3</v>
      </c>
      <c r="H143" s="45">
        <f t="shared" si="20"/>
        <v>1.7472874224999999</v>
      </c>
      <c r="I143" s="45">
        <f t="shared" si="21"/>
        <v>2.309651879431625</v>
      </c>
      <c r="J143" s="45">
        <f t="shared" si="22"/>
        <v>3.0530133368266936</v>
      </c>
      <c r="K143" s="45">
        <f t="shared" si="23"/>
        <v>8.3374768235211383E-3</v>
      </c>
      <c r="L143" s="45">
        <f t="shared" si="24"/>
        <v>1.1020893739171417E-2</v>
      </c>
      <c r="M143" s="45">
        <f t="shared" ca="1" si="25"/>
        <v>8.8588786586551987E-3</v>
      </c>
      <c r="N143" s="45">
        <f t="shared" ca="1" si="26"/>
        <v>6.5098884123907702E-6</v>
      </c>
      <c r="O143" s="136">
        <f t="shared" ca="1" si="27"/>
        <v>7188350624.0596714</v>
      </c>
      <c r="P143" s="45">
        <f t="shared" ca="1" si="28"/>
        <v>3908085105.4434309</v>
      </c>
      <c r="Q143" s="45">
        <f t="shared" ca="1" si="29"/>
        <v>418802964.03002357</v>
      </c>
      <c r="R143" s="15">
        <f t="shared" ca="1" si="30"/>
        <v>-2.5514482970248036E-3</v>
      </c>
    </row>
    <row r="144" spans="1:18">
      <c r="A144" s="97">
        <v>13222</v>
      </c>
      <c r="B144" s="97">
        <v>6.2653042477904819E-3</v>
      </c>
      <c r="C144" s="97">
        <v>1</v>
      </c>
      <c r="D144" s="98">
        <f t="shared" si="18"/>
        <v>1.3222</v>
      </c>
      <c r="E144" s="98">
        <f t="shared" si="18"/>
        <v>6.2653042477904819E-3</v>
      </c>
      <c r="F144" s="45">
        <f t="shared" si="19"/>
        <v>1.3222</v>
      </c>
      <c r="G144" s="45">
        <f t="shared" si="19"/>
        <v>6.2653042477904819E-3</v>
      </c>
      <c r="H144" s="45">
        <f t="shared" si="20"/>
        <v>1.7482128400000001</v>
      </c>
      <c r="I144" s="45">
        <f t="shared" si="21"/>
        <v>2.3114870170480004</v>
      </c>
      <c r="J144" s="45">
        <f t="shared" si="22"/>
        <v>3.056248133940866</v>
      </c>
      <c r="K144" s="45">
        <f t="shared" si="23"/>
        <v>8.2839852764285751E-3</v>
      </c>
      <c r="L144" s="45">
        <f t="shared" si="24"/>
        <v>1.0953085332493862E-2</v>
      </c>
      <c r="M144" s="45">
        <f t="shared" ca="1" si="25"/>
        <v>8.8607892884457334E-3</v>
      </c>
      <c r="N144" s="45">
        <f t="shared" ca="1" si="26"/>
        <v>6.736542596265193E-6</v>
      </c>
      <c r="O144" s="136">
        <f t="shared" ca="1" si="27"/>
        <v>7173911919.8197432</v>
      </c>
      <c r="P144" s="45">
        <f t="shared" ca="1" si="28"/>
        <v>3919110766.6683831</v>
      </c>
      <c r="Q144" s="45">
        <f t="shared" ca="1" si="29"/>
        <v>419467319.68357414</v>
      </c>
      <c r="R144" s="15">
        <f t="shared" ca="1" si="30"/>
        <v>-2.5954850406552515E-3</v>
      </c>
    </row>
    <row r="145" spans="1:18">
      <c r="A145" s="97">
        <v>13231.5</v>
      </c>
      <c r="B145" s="97">
        <v>6.1566762378788553E-3</v>
      </c>
      <c r="C145" s="97">
        <v>1</v>
      </c>
      <c r="D145" s="98">
        <f t="shared" si="18"/>
        <v>1.32315</v>
      </c>
      <c r="E145" s="98">
        <f t="shared" si="18"/>
        <v>6.1566762378788553E-3</v>
      </c>
      <c r="F145" s="45">
        <f t="shared" si="19"/>
        <v>1.32315</v>
      </c>
      <c r="G145" s="45">
        <f t="shared" si="19"/>
        <v>6.1566762378788553E-3</v>
      </c>
      <c r="H145" s="45">
        <f t="shared" si="20"/>
        <v>1.7507259225</v>
      </c>
      <c r="I145" s="45">
        <f t="shared" si="21"/>
        <v>2.316473004355875</v>
      </c>
      <c r="J145" s="45">
        <f t="shared" si="22"/>
        <v>3.0650412557134761</v>
      </c>
      <c r="K145" s="45">
        <f t="shared" si="23"/>
        <v>8.1462061641494072E-3</v>
      </c>
      <c r="L145" s="45">
        <f t="shared" si="24"/>
        <v>1.0778652686094289E-2</v>
      </c>
      <c r="M145" s="45">
        <f t="shared" ca="1" si="25"/>
        <v>8.8659719771063059E-3</v>
      </c>
      <c r="N145" s="45">
        <f t="shared" ca="1" si="26"/>
        <v>7.3402834025960177E-6</v>
      </c>
      <c r="O145" s="136">
        <f t="shared" ca="1" si="27"/>
        <v>7134810241.2163296</v>
      </c>
      <c r="P145" s="45">
        <f t="shared" ca="1" si="28"/>
        <v>3949100321.4174051</v>
      </c>
      <c r="Q145" s="45">
        <f t="shared" ca="1" si="29"/>
        <v>421272195.38055599</v>
      </c>
      <c r="R145" s="15">
        <f t="shared" ca="1" si="30"/>
        <v>-2.7092957392274505E-3</v>
      </c>
    </row>
    <row r="146" spans="1:18">
      <c r="A146" s="97">
        <v>13235</v>
      </c>
      <c r="B146" s="97">
        <v>6.1245501274242997E-3</v>
      </c>
      <c r="C146" s="97">
        <v>1</v>
      </c>
      <c r="D146" s="98">
        <f t="shared" si="18"/>
        <v>1.3234999999999999</v>
      </c>
      <c r="E146" s="98">
        <f t="shared" si="18"/>
        <v>6.1245501274242997E-3</v>
      </c>
      <c r="F146" s="45">
        <f t="shared" si="19"/>
        <v>1.3234999999999999</v>
      </c>
      <c r="G146" s="45">
        <f t="shared" si="19"/>
        <v>6.1245501274242997E-3</v>
      </c>
      <c r="H146" s="45">
        <f t="shared" si="20"/>
        <v>1.7516522499999998</v>
      </c>
      <c r="I146" s="45">
        <f t="shared" si="21"/>
        <v>2.3183117528749997</v>
      </c>
      <c r="J146" s="45">
        <f t="shared" si="22"/>
        <v>3.068285604930062</v>
      </c>
      <c r="K146" s="45">
        <f t="shared" si="23"/>
        <v>8.1058420936460599E-3</v>
      </c>
      <c r="L146" s="45">
        <f t="shared" si="24"/>
        <v>1.0728082010940559E-2</v>
      </c>
      <c r="M146" s="45">
        <f t="shared" ca="1" si="25"/>
        <v>8.8678801705393447E-3</v>
      </c>
      <c r="N146" s="45">
        <f t="shared" ca="1" si="26"/>
        <v>7.525859725457594E-6</v>
      </c>
      <c r="O146" s="136">
        <f t="shared" ca="1" si="27"/>
        <v>7120437154.3987122</v>
      </c>
      <c r="P146" s="45">
        <f t="shared" ca="1" si="28"/>
        <v>3960172189.0459414</v>
      </c>
      <c r="Q146" s="45">
        <f t="shared" ca="1" si="29"/>
        <v>421937746.72264796</v>
      </c>
      <c r="R146" s="15">
        <f t="shared" ca="1" si="30"/>
        <v>-2.7433300431150449E-3</v>
      </c>
    </row>
    <row r="147" spans="1:18">
      <c r="A147" s="97">
        <v>13241.5</v>
      </c>
      <c r="B147" s="97">
        <v>6.049173061910551E-3</v>
      </c>
      <c r="C147" s="97">
        <v>1</v>
      </c>
      <c r="D147" s="98">
        <f t="shared" si="18"/>
        <v>1.3241499999999999</v>
      </c>
      <c r="E147" s="98">
        <f t="shared" si="18"/>
        <v>6.049173061910551E-3</v>
      </c>
      <c r="F147" s="45">
        <f t="shared" si="19"/>
        <v>1.3241499999999999</v>
      </c>
      <c r="G147" s="45">
        <f t="shared" si="19"/>
        <v>6.049173061910551E-3</v>
      </c>
      <c r="H147" s="45">
        <f t="shared" si="20"/>
        <v>1.7533732224999998</v>
      </c>
      <c r="I147" s="45">
        <f t="shared" si="21"/>
        <v>2.3217291525733748</v>
      </c>
      <c r="J147" s="45">
        <f t="shared" si="22"/>
        <v>3.0743176573800342</v>
      </c>
      <c r="K147" s="45">
        <f t="shared" si="23"/>
        <v>8.0100125099288565E-3</v>
      </c>
      <c r="L147" s="45">
        <f t="shared" si="24"/>
        <v>1.0606458065022294E-2</v>
      </c>
      <c r="M147" s="45">
        <f t="shared" ca="1" si="25"/>
        <v>8.8714222180882093E-3</v>
      </c>
      <c r="N147" s="45">
        <f t="shared" ca="1" si="26"/>
        <v>7.9650902995455043E-6</v>
      </c>
      <c r="O147" s="136">
        <f t="shared" ca="1" si="27"/>
        <v>7093791081.5096073</v>
      </c>
      <c r="P147" s="45">
        <f t="shared" ca="1" si="28"/>
        <v>3980767142.7037053</v>
      </c>
      <c r="Q147" s="45">
        <f t="shared" ca="1" si="29"/>
        <v>423174621.31406653</v>
      </c>
      <c r="R147" s="15">
        <f t="shared" ca="1" si="30"/>
        <v>-2.8222491561776582E-3</v>
      </c>
    </row>
    <row r="148" spans="1:18">
      <c r="A148" s="97">
        <v>13286.5</v>
      </c>
      <c r="B148" s="97">
        <v>1.1080408781708684E-2</v>
      </c>
      <c r="C148" s="97">
        <v>0.1</v>
      </c>
      <c r="D148" s="98">
        <f t="shared" si="18"/>
        <v>1.3286500000000001</v>
      </c>
      <c r="E148" s="98">
        <f t="shared" si="18"/>
        <v>1.1080408781708684E-2</v>
      </c>
      <c r="F148" s="45">
        <f t="shared" si="19"/>
        <v>0.13286500000000001</v>
      </c>
      <c r="G148" s="45">
        <f t="shared" si="19"/>
        <v>1.1080408781708685E-3</v>
      </c>
      <c r="H148" s="45">
        <f t="shared" si="20"/>
        <v>0.17653108225000003</v>
      </c>
      <c r="I148" s="45">
        <f t="shared" si="21"/>
        <v>0.23454802243146256</v>
      </c>
      <c r="J148" s="45">
        <f t="shared" si="22"/>
        <v>0.31163223000356277</v>
      </c>
      <c r="K148" s="45">
        <f t="shared" si="23"/>
        <v>1.4721985127817245E-3</v>
      </c>
      <c r="L148" s="45">
        <f t="shared" si="24"/>
        <v>1.9560365540074384E-3</v>
      </c>
      <c r="M148" s="45">
        <f t="shared" ca="1" si="25"/>
        <v>8.8958820389374912E-3</v>
      </c>
      <c r="N148" s="45">
        <f t="shared" ca="1" si="26"/>
        <v>4.7721570898825163E-7</v>
      </c>
      <c r="O148" s="136">
        <f t="shared" ca="1" si="27"/>
        <v>69109822.36634174</v>
      </c>
      <c r="P148" s="45">
        <f t="shared" ca="1" si="28"/>
        <v>41245146.866640374</v>
      </c>
      <c r="Q148" s="45">
        <f t="shared" ca="1" si="29"/>
        <v>4317676.8954404145</v>
      </c>
      <c r="R148" s="15">
        <f t="shared" ca="1" si="30"/>
        <v>2.1845267427711926E-3</v>
      </c>
    </row>
    <row r="149" spans="1:18">
      <c r="A149" s="97">
        <v>13342.5</v>
      </c>
      <c r="B149" s="97">
        <v>8.0863910116022453E-3</v>
      </c>
      <c r="C149" s="97">
        <v>0.1</v>
      </c>
      <c r="D149" s="98">
        <f t="shared" ref="D149:E212" si="31">A149/A$18</f>
        <v>1.3342499999999999</v>
      </c>
      <c r="E149" s="98">
        <f t="shared" si="31"/>
        <v>8.0863910116022453E-3</v>
      </c>
      <c r="F149" s="45">
        <f t="shared" ref="F149:G212" si="32">$C149*D149</f>
        <v>0.13342499999999999</v>
      </c>
      <c r="G149" s="45">
        <f t="shared" si="32"/>
        <v>8.0863910116022461E-4</v>
      </c>
      <c r="H149" s="45">
        <f t="shared" ref="H149:H212" si="33">C149*D149*D149</f>
        <v>0.17802230624999998</v>
      </c>
      <c r="I149" s="45">
        <f t="shared" ref="I149:I212" si="34">C149*D149*D149*D149</f>
        <v>0.23752626211406247</v>
      </c>
      <c r="J149" s="45">
        <f t="shared" ref="J149:J212" si="35">C149*D149*D149*D149*D149</f>
        <v>0.31691941522568784</v>
      </c>
      <c r="K149" s="45">
        <f t="shared" ref="K149:K212" si="36">C149*E149*D149</f>
        <v>1.0789267207230297E-3</v>
      </c>
      <c r="L149" s="45">
        <f t="shared" ref="L149:L212" si="37">C149*E149*D149*D149</f>
        <v>1.4395579771247023E-3</v>
      </c>
      <c r="M149" s="45">
        <f t="shared" ref="M149:M212" ca="1" si="38">+E$4+E$5*D149+E$6*D149^2</f>
        <v>8.9261694981164503E-3</v>
      </c>
      <c r="N149" s="45">
        <f t="shared" ref="N149:N212" ca="1" si="39">C149*(M149-E149)^2</f>
        <v>7.0522790641208886E-8</v>
      </c>
      <c r="O149" s="136">
        <f t="shared" ref="O149:O212" ca="1" si="40">(C149*O$1-O$2*F149+O$3*H149)^2</f>
        <v>66875252.930724099</v>
      </c>
      <c r="P149" s="45">
        <f t="shared" ref="P149:P212" ca="1" si="41">(-C149*O$2+O$4*F149-O$5*H149)^2</f>
        <v>43062183.912404969</v>
      </c>
      <c r="Q149" s="45">
        <f t="shared" ref="Q149:Q212" ca="1" si="42">+(C149*O$3-F149*O$5+H149*O$6)^2</f>
        <v>4425335.8363533989</v>
      </c>
      <c r="R149" s="15">
        <f t="shared" ref="R149:R212" ca="1" si="43">+E149-M149</f>
        <v>-8.3977848651420502E-4</v>
      </c>
    </row>
    <row r="150" spans="1:18">
      <c r="A150" s="97">
        <v>14758.5</v>
      </c>
      <c r="B150" s="97">
        <v>9.5194167806766927E-4</v>
      </c>
      <c r="C150" s="97">
        <v>0.1</v>
      </c>
      <c r="D150" s="98">
        <f t="shared" si="31"/>
        <v>1.4758500000000001</v>
      </c>
      <c r="E150" s="98">
        <f t="shared" si="31"/>
        <v>9.5194167806766927E-4</v>
      </c>
      <c r="F150" s="45">
        <f t="shared" si="32"/>
        <v>0.14758500000000002</v>
      </c>
      <c r="G150" s="45">
        <f t="shared" si="32"/>
        <v>9.5194167806766933E-5</v>
      </c>
      <c r="H150" s="45">
        <f t="shared" si="33"/>
        <v>0.21781332225000005</v>
      </c>
      <c r="I150" s="45">
        <f t="shared" si="34"/>
        <v>0.32145979164266258</v>
      </c>
      <c r="J150" s="45">
        <f t="shared" si="35"/>
        <v>0.47442643349582359</v>
      </c>
      <c r="K150" s="45">
        <f t="shared" si="36"/>
        <v>1.4049231255761698E-4</v>
      </c>
      <c r="L150" s="45">
        <f t="shared" si="37"/>
        <v>2.0734557948815904E-4</v>
      </c>
      <c r="M150" s="45">
        <f t="shared" ca="1" si="38"/>
        <v>9.6362048492088792E-3</v>
      </c>
      <c r="N150" s="45">
        <f t="shared" ca="1" si="39"/>
        <v>7.5416426825639583E-6</v>
      </c>
      <c r="O150" s="136">
        <f t="shared" ca="1" si="40"/>
        <v>24112933.300232828</v>
      </c>
      <c r="P150" s="45">
        <f t="shared" ca="1" si="41"/>
        <v>97854011.438671097</v>
      </c>
      <c r="Q150" s="45">
        <f t="shared" ca="1" si="42"/>
        <v>7356749.9497691421</v>
      </c>
      <c r="R150" s="15">
        <f t="shared" ca="1" si="43"/>
        <v>-8.6842631711412099E-3</v>
      </c>
    </row>
    <row r="151" spans="1:18">
      <c r="A151" s="97">
        <v>15499.5</v>
      </c>
      <c r="B151" s="97">
        <v>9.798956525628455E-3</v>
      </c>
      <c r="C151" s="97">
        <v>0.1</v>
      </c>
      <c r="D151" s="98">
        <f t="shared" si="31"/>
        <v>1.5499499999999999</v>
      </c>
      <c r="E151" s="98">
        <f t="shared" si="31"/>
        <v>9.798956525628455E-3</v>
      </c>
      <c r="F151" s="45">
        <f t="shared" si="32"/>
        <v>0.15499499999999999</v>
      </c>
      <c r="G151" s="45">
        <f t="shared" si="32"/>
        <v>9.798956525628455E-4</v>
      </c>
      <c r="H151" s="45">
        <f t="shared" si="33"/>
        <v>0.24023450024999998</v>
      </c>
      <c r="I151" s="45">
        <f t="shared" si="34"/>
        <v>0.37235146366248745</v>
      </c>
      <c r="J151" s="45">
        <f t="shared" si="35"/>
        <v>0.57712615110367238</v>
      </c>
      <c r="K151" s="45">
        <f t="shared" si="36"/>
        <v>1.5187892666897822E-3</v>
      </c>
      <c r="L151" s="45">
        <f t="shared" si="37"/>
        <v>2.3540474239058277E-3</v>
      </c>
      <c r="M151" s="45">
        <f t="shared" ca="1" si="38"/>
        <v>9.9649774276582385E-3</v>
      </c>
      <c r="N151" s="45">
        <f t="shared" ca="1" si="39"/>
        <v>2.7562939910782994E-9</v>
      </c>
      <c r="O151" s="136">
        <f t="shared" ca="1" si="40"/>
        <v>11040272.82331053</v>
      </c>
      <c r="P151" s="45">
        <f t="shared" ca="1" si="41"/>
        <v>131670592.95665917</v>
      </c>
      <c r="Q151" s="45">
        <f t="shared" ca="1" si="42"/>
        <v>8990427.6051636655</v>
      </c>
      <c r="R151" s="15">
        <f t="shared" ca="1" si="43"/>
        <v>-1.6602090202978356E-4</v>
      </c>
    </row>
    <row r="152" spans="1:18">
      <c r="A152" s="97">
        <v>16428</v>
      </c>
      <c r="B152" s="97">
        <v>1.081778688239865E-2</v>
      </c>
      <c r="C152" s="97">
        <v>0.1</v>
      </c>
      <c r="D152" s="98">
        <f t="shared" si="31"/>
        <v>1.6428</v>
      </c>
      <c r="E152" s="98">
        <f t="shared" si="31"/>
        <v>1.081778688239865E-2</v>
      </c>
      <c r="F152" s="45">
        <f t="shared" si="32"/>
        <v>0.16428000000000001</v>
      </c>
      <c r="G152" s="45">
        <f t="shared" si="32"/>
        <v>1.0817786882398651E-3</v>
      </c>
      <c r="H152" s="45">
        <f t="shared" si="33"/>
        <v>0.26987918399999999</v>
      </c>
      <c r="I152" s="45">
        <f t="shared" si="34"/>
        <v>0.44335752347520002</v>
      </c>
      <c r="J152" s="45">
        <f t="shared" si="35"/>
        <v>0.72834773956505861</v>
      </c>
      <c r="K152" s="45">
        <f t="shared" si="36"/>
        <v>1.7771460290404504E-3</v>
      </c>
      <c r="L152" s="45">
        <f t="shared" si="37"/>
        <v>2.9194954965076521E-3</v>
      </c>
      <c r="M152" s="45">
        <f t="shared" ca="1" si="38"/>
        <v>1.0335439550507169E-2</v>
      </c>
      <c r="N152" s="45">
        <f t="shared" ca="1" si="39"/>
        <v>2.3265894858283018E-8</v>
      </c>
      <c r="O152" s="136">
        <f t="shared" ca="1" si="40"/>
        <v>2106559.529339218</v>
      </c>
      <c r="P152" s="45">
        <f t="shared" ca="1" si="41"/>
        <v>176965136.01388264</v>
      </c>
      <c r="Q152" s="45">
        <f t="shared" ca="1" si="42"/>
        <v>11058180.074046047</v>
      </c>
      <c r="R152" s="15">
        <f t="shared" ca="1" si="43"/>
        <v>4.823473318914806E-4</v>
      </c>
    </row>
    <row r="153" spans="1:18">
      <c r="A153" s="97">
        <v>16575.5</v>
      </c>
      <c r="B153" s="97">
        <v>1.4699615087010898E-2</v>
      </c>
      <c r="C153" s="97">
        <v>0.1</v>
      </c>
      <c r="D153" s="98">
        <f t="shared" si="31"/>
        <v>1.6575500000000001</v>
      </c>
      <c r="E153" s="98">
        <f t="shared" si="31"/>
        <v>1.4699615087010898E-2</v>
      </c>
      <c r="F153" s="45">
        <f t="shared" si="32"/>
        <v>0.16575500000000001</v>
      </c>
      <c r="G153" s="45">
        <f t="shared" si="32"/>
        <v>1.4699615087010898E-3</v>
      </c>
      <c r="H153" s="45">
        <f t="shared" si="33"/>
        <v>0.27474720025000005</v>
      </c>
      <c r="I153" s="45">
        <f t="shared" si="34"/>
        <v>0.45540722177438758</v>
      </c>
      <c r="J153" s="45">
        <f t="shared" si="35"/>
        <v>0.75486024045213618</v>
      </c>
      <c r="K153" s="45">
        <f t="shared" si="36"/>
        <v>2.4365346987474915E-3</v>
      </c>
      <c r="L153" s="45">
        <f t="shared" si="37"/>
        <v>4.0386780899089045E-3</v>
      </c>
      <c r="M153" s="45">
        <f t="shared" ca="1" si="38"/>
        <v>1.0390041392754661E-2</v>
      </c>
      <c r="N153" s="45">
        <f t="shared" ca="1" si="39"/>
        <v>1.8572425426225346E-6</v>
      </c>
      <c r="O153" s="136">
        <f t="shared" ca="1" si="40"/>
        <v>1360113.6794129978</v>
      </c>
      <c r="P153" s="45">
        <f t="shared" ca="1" si="41"/>
        <v>184344312.49036297</v>
      </c>
      <c r="Q153" s="45">
        <f t="shared" ca="1" si="42"/>
        <v>11384583.714836327</v>
      </c>
      <c r="R153" s="15">
        <f t="shared" ca="1" si="43"/>
        <v>4.3095736942562364E-3</v>
      </c>
    </row>
    <row r="154" spans="1:18">
      <c r="A154" s="97">
        <v>16628</v>
      </c>
      <c r="B154" s="97">
        <v>1.2267723424884025E-2</v>
      </c>
      <c r="C154" s="97">
        <v>0.1</v>
      </c>
      <c r="D154" s="98">
        <f t="shared" si="31"/>
        <v>1.6628000000000001</v>
      </c>
      <c r="E154" s="98">
        <f t="shared" si="31"/>
        <v>1.2267723424884025E-2</v>
      </c>
      <c r="F154" s="45">
        <f t="shared" si="32"/>
        <v>0.16628000000000001</v>
      </c>
      <c r="G154" s="45">
        <f t="shared" si="32"/>
        <v>1.2267723424884025E-3</v>
      </c>
      <c r="H154" s="45">
        <f t="shared" si="33"/>
        <v>0.27649038400000003</v>
      </c>
      <c r="I154" s="45">
        <f t="shared" si="34"/>
        <v>0.4597482105152001</v>
      </c>
      <c r="J154" s="45">
        <f t="shared" si="35"/>
        <v>0.76446932444467475</v>
      </c>
      <c r="K154" s="45">
        <f t="shared" si="36"/>
        <v>2.0398770510897156E-3</v>
      </c>
      <c r="L154" s="45">
        <f t="shared" si="37"/>
        <v>3.3919075605519794E-3</v>
      </c>
      <c r="M154" s="45">
        <f t="shared" ca="1" si="38"/>
        <v>1.0409194828602234E-2</v>
      </c>
      <c r="N154" s="45">
        <f t="shared" ca="1" si="39"/>
        <v>3.4541285431971655E-7</v>
      </c>
      <c r="O154" s="136">
        <f t="shared" ca="1" si="40"/>
        <v>1135381.1826947702</v>
      </c>
      <c r="P154" s="45">
        <f t="shared" ca="1" si="41"/>
        <v>186978439.48453698</v>
      </c>
      <c r="Q154" s="45">
        <f t="shared" ca="1" si="42"/>
        <v>11500460.690907706</v>
      </c>
      <c r="R154" s="15">
        <f t="shared" ca="1" si="43"/>
        <v>1.8585285962817912E-3</v>
      </c>
    </row>
    <row r="155" spans="1:18">
      <c r="A155" s="97">
        <v>16667</v>
      </c>
      <c r="B155" s="97">
        <v>1.6575461049797013E-2</v>
      </c>
      <c r="C155" s="97">
        <v>0.1</v>
      </c>
      <c r="D155" s="98">
        <f t="shared" si="31"/>
        <v>1.6667000000000001</v>
      </c>
      <c r="E155" s="98">
        <f t="shared" si="31"/>
        <v>1.6575461049797013E-2</v>
      </c>
      <c r="F155" s="45">
        <f t="shared" si="32"/>
        <v>0.16667000000000001</v>
      </c>
      <c r="G155" s="45">
        <f t="shared" si="32"/>
        <v>1.6575461049797013E-3</v>
      </c>
      <c r="H155" s="45">
        <f t="shared" si="33"/>
        <v>0.27778888900000004</v>
      </c>
      <c r="I155" s="45">
        <f t="shared" si="34"/>
        <v>0.46299074129630008</v>
      </c>
      <c r="J155" s="45">
        <f t="shared" si="35"/>
        <v>0.77166666851854337</v>
      </c>
      <c r="K155" s="45">
        <f t="shared" si="36"/>
        <v>2.7626320931696683E-3</v>
      </c>
      <c r="L155" s="45">
        <f t="shared" si="37"/>
        <v>4.604478909685886E-3</v>
      </c>
      <c r="M155" s="45">
        <f t="shared" ca="1" si="38"/>
        <v>1.0423327555212875E-2</v>
      </c>
      <c r="N155" s="45">
        <f t="shared" ca="1" si="39"/>
        <v>3.7848746535184043E-6</v>
      </c>
      <c r="O155" s="136">
        <f t="shared" ca="1" si="40"/>
        <v>982104.56167046935</v>
      </c>
      <c r="P155" s="45">
        <f t="shared" ca="1" si="41"/>
        <v>188937501.06504253</v>
      </c>
      <c r="Q155" s="45">
        <f t="shared" ca="1" si="42"/>
        <v>11586427.233661583</v>
      </c>
      <c r="R155" s="15">
        <f t="shared" ca="1" si="43"/>
        <v>6.1521334945841381E-3</v>
      </c>
    </row>
    <row r="156" spans="1:18">
      <c r="A156" s="97">
        <v>16687</v>
      </c>
      <c r="B156" s="97">
        <v>7.2204547032015398E-3</v>
      </c>
      <c r="C156" s="97">
        <v>0.1</v>
      </c>
      <c r="D156" s="98">
        <f t="shared" si="31"/>
        <v>1.6687000000000001</v>
      </c>
      <c r="E156" s="98">
        <f t="shared" si="31"/>
        <v>7.2204547032015398E-3</v>
      </c>
      <c r="F156" s="45">
        <f t="shared" si="32"/>
        <v>0.16687000000000002</v>
      </c>
      <c r="G156" s="45">
        <f t="shared" si="32"/>
        <v>7.2204547032015407E-4</v>
      </c>
      <c r="H156" s="45">
        <f t="shared" si="33"/>
        <v>0.27845596900000003</v>
      </c>
      <c r="I156" s="45">
        <f t="shared" si="34"/>
        <v>0.46465947547030007</v>
      </c>
      <c r="J156" s="45">
        <f t="shared" si="35"/>
        <v>0.77537726671728979</v>
      </c>
      <c r="K156" s="45">
        <f t="shared" si="36"/>
        <v>1.2048772763232412E-3</v>
      </c>
      <c r="L156" s="45">
        <f t="shared" si="37"/>
        <v>2.0105787110005929E-3</v>
      </c>
      <c r="M156" s="45">
        <f t="shared" ca="1" si="38"/>
        <v>1.0430543514992919E-2</v>
      </c>
      <c r="N156" s="45">
        <f t="shared" ca="1" si="39"/>
        <v>1.0304670179588187E-6</v>
      </c>
      <c r="O156" s="136">
        <f t="shared" ca="1" si="40"/>
        <v>907982.22435387434</v>
      </c>
      <c r="P156" s="45">
        <f t="shared" ca="1" si="41"/>
        <v>189942854.19102892</v>
      </c>
      <c r="Q156" s="45">
        <f t="shared" ca="1" si="42"/>
        <v>11630473.375022275</v>
      </c>
      <c r="R156" s="15">
        <f t="shared" ca="1" si="43"/>
        <v>-3.2100888117913787E-3</v>
      </c>
    </row>
    <row r="157" spans="1:18">
      <c r="A157" s="97">
        <v>16820.5</v>
      </c>
      <c r="B157" s="97">
        <v>1.0350787335482892E-2</v>
      </c>
      <c r="C157" s="97">
        <v>0.1</v>
      </c>
      <c r="D157" s="98">
        <f t="shared" si="31"/>
        <v>1.68205</v>
      </c>
      <c r="E157" s="98">
        <f t="shared" si="31"/>
        <v>1.0350787335482892E-2</v>
      </c>
      <c r="F157" s="45">
        <f t="shared" si="32"/>
        <v>0.16820500000000002</v>
      </c>
      <c r="G157" s="45">
        <f t="shared" si="32"/>
        <v>1.0350787335482892E-3</v>
      </c>
      <c r="H157" s="45">
        <f t="shared" si="33"/>
        <v>0.28292922025000006</v>
      </c>
      <c r="I157" s="45">
        <f t="shared" si="34"/>
        <v>0.47590109492151261</v>
      </c>
      <c r="J157" s="45">
        <f t="shared" si="35"/>
        <v>0.80048943671273032</v>
      </c>
      <c r="K157" s="45">
        <f t="shared" si="36"/>
        <v>1.7410541837648999E-3</v>
      </c>
      <c r="L157" s="45">
        <f t="shared" si="37"/>
        <v>2.9285401898017501E-3</v>
      </c>
      <c r="M157" s="45">
        <f t="shared" ca="1" si="38"/>
        <v>1.0478161404250879E-2</v>
      </c>
      <c r="N157" s="45">
        <f t="shared" ca="1" si="39"/>
        <v>1.6224153394511977E-9</v>
      </c>
      <c r="O157" s="136">
        <f t="shared" ca="1" si="40"/>
        <v>489889.50460589101</v>
      </c>
      <c r="P157" s="45">
        <f t="shared" ca="1" si="41"/>
        <v>196664412.05180022</v>
      </c>
      <c r="Q157" s="45">
        <f t="shared" ca="1" si="42"/>
        <v>11923747.852867831</v>
      </c>
      <c r="R157" s="15">
        <f t="shared" ca="1" si="43"/>
        <v>-1.2737406876798738E-4</v>
      </c>
    </row>
    <row r="158" spans="1:18">
      <c r="A158" s="97">
        <v>17027</v>
      </c>
      <c r="B158" s="97">
        <v>5.1853468103217892E-3</v>
      </c>
      <c r="C158" s="97">
        <v>0.1</v>
      </c>
      <c r="D158" s="98">
        <f t="shared" si="31"/>
        <v>1.7027000000000001</v>
      </c>
      <c r="E158" s="98">
        <f t="shared" si="31"/>
        <v>5.1853468103217892E-3</v>
      </c>
      <c r="F158" s="45">
        <f t="shared" si="32"/>
        <v>0.17027000000000003</v>
      </c>
      <c r="G158" s="45">
        <f t="shared" si="32"/>
        <v>5.1853468103217897E-4</v>
      </c>
      <c r="H158" s="45">
        <f t="shared" si="33"/>
        <v>0.2899187290000001</v>
      </c>
      <c r="I158" s="45">
        <f t="shared" si="34"/>
        <v>0.49364461986830022</v>
      </c>
      <c r="J158" s="45">
        <f t="shared" si="35"/>
        <v>0.84052869424975485</v>
      </c>
      <c r="K158" s="45">
        <f t="shared" si="36"/>
        <v>8.829090013934912E-4</v>
      </c>
      <c r="L158" s="45">
        <f t="shared" si="37"/>
        <v>1.5033291566726975E-3</v>
      </c>
      <c r="M158" s="45">
        <f t="shared" ca="1" si="38"/>
        <v>1.0549937796554462E-2</v>
      </c>
      <c r="N158" s="45">
        <f t="shared" ca="1" si="39"/>
        <v>2.8778836449568842E-6</v>
      </c>
      <c r="O158" s="136">
        <f t="shared" ca="1" si="40"/>
        <v>98593.358516231165</v>
      </c>
      <c r="P158" s="45">
        <f t="shared" ca="1" si="41"/>
        <v>207089408.57416281</v>
      </c>
      <c r="Q158" s="45">
        <f t="shared" ca="1" si="42"/>
        <v>12374549.87764775</v>
      </c>
      <c r="R158" s="15">
        <f t="shared" ca="1" si="43"/>
        <v>-5.3645909862326726E-3</v>
      </c>
    </row>
    <row r="159" spans="1:18">
      <c r="A159" s="97">
        <v>17526.5</v>
      </c>
      <c r="B159" s="97">
        <v>8.8190633032354526E-3</v>
      </c>
      <c r="C159" s="97">
        <v>0.1</v>
      </c>
      <c r="D159" s="98">
        <f t="shared" si="31"/>
        <v>1.75265</v>
      </c>
      <c r="E159" s="98">
        <f t="shared" si="31"/>
        <v>8.8190633032354526E-3</v>
      </c>
      <c r="F159" s="45">
        <f t="shared" si="32"/>
        <v>0.175265</v>
      </c>
      <c r="G159" s="45">
        <f t="shared" si="32"/>
        <v>8.8190633032354533E-4</v>
      </c>
      <c r="H159" s="45">
        <f t="shared" si="33"/>
        <v>0.30717820225000003</v>
      </c>
      <c r="I159" s="45">
        <f t="shared" si="34"/>
        <v>0.53837587617346261</v>
      </c>
      <c r="J159" s="45">
        <f t="shared" si="35"/>
        <v>0.94358447937541923</v>
      </c>
      <c r="K159" s="45">
        <f t="shared" si="36"/>
        <v>1.5456731298415618E-3</v>
      </c>
      <c r="L159" s="45">
        <f t="shared" si="37"/>
        <v>2.7090240110168133E-3</v>
      </c>
      <c r="M159" s="45">
        <f t="shared" ca="1" si="38"/>
        <v>1.0714115246969129E-2</v>
      </c>
      <c r="N159" s="45">
        <f t="shared" ca="1" si="39"/>
        <v>3.5912218694487848E-7</v>
      </c>
      <c r="O159" s="136">
        <f t="shared" ca="1" si="40"/>
        <v>351180.70688052132</v>
      </c>
      <c r="P159" s="45">
        <f t="shared" ca="1" si="41"/>
        <v>232342659.62439883</v>
      </c>
      <c r="Q159" s="45">
        <f t="shared" ca="1" si="42"/>
        <v>13447004.545847176</v>
      </c>
      <c r="R159" s="15">
        <f t="shared" ca="1" si="43"/>
        <v>-1.8950519437336763E-3</v>
      </c>
    </row>
    <row r="160" spans="1:18">
      <c r="A160" s="97">
        <v>17948.5</v>
      </c>
      <c r="B160" s="97">
        <v>1.3328429391549435E-2</v>
      </c>
      <c r="C160" s="97">
        <v>0.1</v>
      </c>
      <c r="D160" s="98">
        <f t="shared" si="31"/>
        <v>1.7948500000000001</v>
      </c>
      <c r="E160" s="98">
        <f t="shared" si="31"/>
        <v>1.3328429391549435E-2</v>
      </c>
      <c r="F160" s="45">
        <f t="shared" si="32"/>
        <v>0.17948500000000001</v>
      </c>
      <c r="G160" s="45">
        <f t="shared" si="32"/>
        <v>1.3328429391549436E-3</v>
      </c>
      <c r="H160" s="45">
        <f t="shared" si="33"/>
        <v>0.32214865225</v>
      </c>
      <c r="I160" s="45">
        <f t="shared" si="34"/>
        <v>0.57820850849091254</v>
      </c>
      <c r="J160" s="45">
        <f t="shared" si="35"/>
        <v>1.0377975414649143</v>
      </c>
      <c r="K160" s="45">
        <f t="shared" si="36"/>
        <v>2.3922531493422504E-3</v>
      </c>
      <c r="L160" s="45">
        <f t="shared" si="37"/>
        <v>4.2937355650969379E-3</v>
      </c>
      <c r="M160" s="45">
        <f t="shared" ca="1" si="38"/>
        <v>1.0842408360812713E-2</v>
      </c>
      <c r="N160" s="45">
        <f t="shared" ca="1" si="39"/>
        <v>6.1803005652652735E-7</v>
      </c>
      <c r="O160" s="136">
        <f t="shared" ca="1" si="40"/>
        <v>1765893.6778623671</v>
      </c>
      <c r="P160" s="45">
        <f t="shared" ca="1" si="41"/>
        <v>253569043.63056457</v>
      </c>
      <c r="Q160" s="45">
        <f t="shared" ca="1" si="42"/>
        <v>14327946.076941371</v>
      </c>
      <c r="R160" s="15">
        <f t="shared" ca="1" si="43"/>
        <v>2.4860210307367219E-3</v>
      </c>
    </row>
    <row r="161" spans="1:18">
      <c r="A161" s="97">
        <v>18053.5</v>
      </c>
      <c r="B161" s="97">
        <v>1.446464606851805E-2</v>
      </c>
      <c r="C161" s="97">
        <v>0.1</v>
      </c>
      <c r="D161" s="98">
        <f t="shared" si="31"/>
        <v>1.80535</v>
      </c>
      <c r="E161" s="98">
        <f t="shared" si="31"/>
        <v>1.446464606851805E-2</v>
      </c>
      <c r="F161" s="45">
        <f t="shared" si="32"/>
        <v>0.180535</v>
      </c>
      <c r="G161" s="45">
        <f t="shared" si="32"/>
        <v>1.4464646068518051E-3</v>
      </c>
      <c r="H161" s="45">
        <f t="shared" si="33"/>
        <v>0.32592886225000001</v>
      </c>
      <c r="I161" s="45">
        <f t="shared" si="34"/>
        <v>0.58841567146303753</v>
      </c>
      <c r="J161" s="45">
        <f t="shared" si="35"/>
        <v>1.0622962324757947</v>
      </c>
      <c r="K161" s="45">
        <f t="shared" si="36"/>
        <v>2.6113748779799063E-3</v>
      </c>
      <c r="L161" s="45">
        <f t="shared" si="37"/>
        <v>4.7144456359610237E-3</v>
      </c>
      <c r="M161" s="45">
        <f t="shared" ca="1" si="38"/>
        <v>1.087284814044432E-2</v>
      </c>
      <c r="N161" s="45">
        <f t="shared" ca="1" si="39"/>
        <v>1.290101235611474E-6</v>
      </c>
      <c r="O161" s="136">
        <f t="shared" ca="1" si="40"/>
        <v>2273583.7125186166</v>
      </c>
      <c r="P161" s="45">
        <f t="shared" ca="1" si="41"/>
        <v>258816455.47331101</v>
      </c>
      <c r="Q161" s="45">
        <f t="shared" ca="1" si="42"/>
        <v>14542908.304933095</v>
      </c>
      <c r="R161" s="15">
        <f t="shared" ca="1" si="43"/>
        <v>3.5917979280737297E-3</v>
      </c>
    </row>
    <row r="162" spans="1:18">
      <c r="A162" s="97">
        <v>18224</v>
      </c>
      <c r="B162" s="97">
        <v>1.5938216965878382E-2</v>
      </c>
      <c r="C162" s="97">
        <v>0.1</v>
      </c>
      <c r="D162" s="98">
        <f t="shared" si="31"/>
        <v>1.8224</v>
      </c>
      <c r="E162" s="98">
        <f t="shared" si="31"/>
        <v>1.5938216965878382E-2</v>
      </c>
      <c r="F162" s="45">
        <f t="shared" si="32"/>
        <v>0.18224000000000001</v>
      </c>
      <c r="G162" s="45">
        <f t="shared" si="32"/>
        <v>1.5938216965878382E-3</v>
      </c>
      <c r="H162" s="45">
        <f t="shared" si="33"/>
        <v>0.33211417600000004</v>
      </c>
      <c r="I162" s="45">
        <f t="shared" si="34"/>
        <v>0.60524487434240004</v>
      </c>
      <c r="J162" s="45">
        <f t="shared" si="35"/>
        <v>1.1029982590015899</v>
      </c>
      <c r="K162" s="45">
        <f t="shared" si="36"/>
        <v>2.9045806598616765E-3</v>
      </c>
      <c r="L162" s="45">
        <f t="shared" si="37"/>
        <v>5.2933077945319191E-3</v>
      </c>
      <c r="M162" s="45">
        <f t="shared" ca="1" si="38"/>
        <v>1.0921018935593977E-2</v>
      </c>
      <c r="N162" s="45">
        <f t="shared" ca="1" si="39"/>
        <v>2.517227607508972E-6</v>
      </c>
      <c r="O162" s="136">
        <f t="shared" ca="1" si="40"/>
        <v>3221565.5596958343</v>
      </c>
      <c r="P162" s="45">
        <f t="shared" ca="1" si="41"/>
        <v>267298044.3183597</v>
      </c>
      <c r="Q162" s="45">
        <f t="shared" ca="1" si="42"/>
        <v>14888013.884678526</v>
      </c>
      <c r="R162" s="15">
        <f t="shared" ca="1" si="43"/>
        <v>5.0171980302844057E-3</v>
      </c>
    </row>
    <row r="163" spans="1:18">
      <c r="A163" s="97">
        <v>18325.5</v>
      </c>
      <c r="B163" s="97">
        <v>1.4636559753853362E-2</v>
      </c>
      <c r="C163" s="97">
        <v>0.1</v>
      </c>
      <c r="D163" s="98">
        <f t="shared" si="31"/>
        <v>1.8325499999999999</v>
      </c>
      <c r="E163" s="98">
        <f t="shared" si="31"/>
        <v>1.4636559753853362E-2</v>
      </c>
      <c r="F163" s="45">
        <f t="shared" si="32"/>
        <v>0.183255</v>
      </c>
      <c r="G163" s="45">
        <f t="shared" si="32"/>
        <v>1.4636559753853362E-3</v>
      </c>
      <c r="H163" s="45">
        <f t="shared" si="33"/>
        <v>0.33582395025</v>
      </c>
      <c r="I163" s="45">
        <f t="shared" si="34"/>
        <v>0.61541418003063753</v>
      </c>
      <c r="J163" s="45">
        <f t="shared" si="35"/>
        <v>1.1277772556151446</v>
      </c>
      <c r="K163" s="45">
        <f t="shared" si="36"/>
        <v>2.6822227576923977E-3</v>
      </c>
      <c r="L163" s="45">
        <f t="shared" si="37"/>
        <v>4.9153073146092031E-3</v>
      </c>
      <c r="M163" s="45">
        <f t="shared" ca="1" si="38"/>
        <v>1.0948956237975422E-2</v>
      </c>
      <c r="N163" s="45">
        <f t="shared" ca="1" si="39"/>
        <v>1.3598419690315348E-6</v>
      </c>
      <c r="O163" s="136">
        <f t="shared" ca="1" si="40"/>
        <v>3855871.8203171659</v>
      </c>
      <c r="P163" s="45">
        <f t="shared" ca="1" si="41"/>
        <v>272320962.37760764</v>
      </c>
      <c r="Q163" s="45">
        <f t="shared" ca="1" si="42"/>
        <v>15091023.585592838</v>
      </c>
      <c r="R163" s="15">
        <f t="shared" ca="1" si="43"/>
        <v>3.6876035158779404E-3</v>
      </c>
    </row>
    <row r="164" spans="1:18">
      <c r="A164" s="97">
        <v>19051</v>
      </c>
      <c r="B164" s="97">
        <v>1.1258704529609531E-2</v>
      </c>
      <c r="C164" s="97">
        <v>0.1</v>
      </c>
      <c r="D164" s="98">
        <f t="shared" si="31"/>
        <v>1.9051</v>
      </c>
      <c r="E164" s="98">
        <f t="shared" si="31"/>
        <v>1.1258704529609531E-2</v>
      </c>
      <c r="F164" s="45">
        <f t="shared" si="32"/>
        <v>0.19051000000000001</v>
      </c>
      <c r="G164" s="45">
        <f t="shared" si="32"/>
        <v>1.1258704529609532E-3</v>
      </c>
      <c r="H164" s="45">
        <f t="shared" si="33"/>
        <v>0.36294060100000003</v>
      </c>
      <c r="I164" s="45">
        <f t="shared" si="34"/>
        <v>0.69143813896510009</v>
      </c>
      <c r="J164" s="45">
        <f t="shared" si="35"/>
        <v>1.3172587985424122</v>
      </c>
      <c r="K164" s="45">
        <f t="shared" si="36"/>
        <v>2.1448957999359122E-3</v>
      </c>
      <c r="L164" s="45">
        <f t="shared" si="37"/>
        <v>4.0862409884579063E-3</v>
      </c>
      <c r="M164" s="45">
        <f t="shared" ca="1" si="38"/>
        <v>1.1132582432329495E-2</v>
      </c>
      <c r="N164" s="45">
        <f t="shared" ca="1" si="39"/>
        <v>1.5906783422314814E-9</v>
      </c>
      <c r="O164" s="136">
        <f t="shared" ca="1" si="40"/>
        <v>9760338.0905088615</v>
      </c>
      <c r="P164" s="45">
        <f t="shared" ca="1" si="41"/>
        <v>307476381.45683128</v>
      </c>
      <c r="Q164" s="45">
        <f t="shared" ca="1" si="42"/>
        <v>16483046.461558092</v>
      </c>
      <c r="R164" s="15">
        <f t="shared" ca="1" si="43"/>
        <v>1.261220972800358E-4</v>
      </c>
    </row>
    <row r="165" spans="1:18">
      <c r="A165" s="97">
        <v>19175</v>
      </c>
      <c r="B165" s="97">
        <v>9.0576651855371892E-3</v>
      </c>
      <c r="C165" s="97">
        <v>0.1</v>
      </c>
      <c r="D165" s="98">
        <f t="shared" si="31"/>
        <v>1.9175</v>
      </c>
      <c r="E165" s="98">
        <f t="shared" si="31"/>
        <v>9.0576651855371892E-3</v>
      </c>
      <c r="F165" s="45">
        <f t="shared" si="32"/>
        <v>0.19175</v>
      </c>
      <c r="G165" s="45">
        <f t="shared" si="32"/>
        <v>9.0576651855371897E-4</v>
      </c>
      <c r="H165" s="45">
        <f t="shared" si="33"/>
        <v>0.36768062499999998</v>
      </c>
      <c r="I165" s="45">
        <f t="shared" si="34"/>
        <v>0.70502759843749996</v>
      </c>
      <c r="J165" s="45">
        <f t="shared" si="35"/>
        <v>1.3518904200039061</v>
      </c>
      <c r="K165" s="45">
        <f t="shared" si="36"/>
        <v>1.736807299326756E-3</v>
      </c>
      <c r="L165" s="45">
        <f t="shared" si="37"/>
        <v>3.3303279964590547E-3</v>
      </c>
      <c r="M165" s="45">
        <f t="shared" ca="1" si="38"/>
        <v>1.1161146967780188E-2</v>
      </c>
      <c r="N165" s="45">
        <f t="shared" ca="1" si="39"/>
        <v>4.4246356082281818E-7</v>
      </c>
      <c r="O165" s="136">
        <f t="shared" ca="1" si="40"/>
        <v>10985696.717225585</v>
      </c>
      <c r="P165" s="45">
        <f t="shared" ca="1" si="41"/>
        <v>313325308.98939097</v>
      </c>
      <c r="Q165" s="45">
        <f t="shared" ca="1" si="42"/>
        <v>16709618.056948353</v>
      </c>
      <c r="R165" s="15">
        <f t="shared" ca="1" si="43"/>
        <v>-2.1034817822429986E-3</v>
      </c>
    </row>
    <row r="166" spans="1:18">
      <c r="A166" s="97">
        <v>19551.5</v>
      </c>
      <c r="B166" s="97">
        <v>1.1874670708493795E-2</v>
      </c>
      <c r="C166" s="97">
        <v>0.1</v>
      </c>
      <c r="D166" s="98">
        <f t="shared" si="31"/>
        <v>1.9551499999999999</v>
      </c>
      <c r="E166" s="98">
        <f t="shared" si="31"/>
        <v>1.1874670708493795E-2</v>
      </c>
      <c r="F166" s="45">
        <f t="shared" si="32"/>
        <v>0.19551499999999999</v>
      </c>
      <c r="G166" s="45">
        <f t="shared" si="32"/>
        <v>1.1874670708493795E-3</v>
      </c>
      <c r="H166" s="45">
        <f t="shared" si="33"/>
        <v>0.38226115224999996</v>
      </c>
      <c r="I166" s="45">
        <f t="shared" si="34"/>
        <v>0.74737789182158743</v>
      </c>
      <c r="J166" s="45">
        <f t="shared" si="35"/>
        <v>1.4612358851949767</v>
      </c>
      <c r="K166" s="45">
        <f t="shared" si="36"/>
        <v>2.3216762435711645E-3</v>
      </c>
      <c r="L166" s="45">
        <f t="shared" si="37"/>
        <v>4.5392253076181619E-3</v>
      </c>
      <c r="M166" s="45">
        <f t="shared" ca="1" si="38"/>
        <v>1.124283210305144E-2</v>
      </c>
      <c r="N166" s="45">
        <f t="shared" ca="1" si="39"/>
        <v>3.9922002332734009E-8</v>
      </c>
      <c r="O166" s="136">
        <f t="shared" ca="1" si="40"/>
        <v>15038396.120136015</v>
      </c>
      <c r="P166" s="45">
        <f t="shared" ca="1" si="41"/>
        <v>330735943.64155424</v>
      </c>
      <c r="Q166" s="45">
        <f t="shared" ca="1" si="42"/>
        <v>17375117.055510622</v>
      </c>
      <c r="R166" s="15">
        <f t="shared" ca="1" si="43"/>
        <v>6.3183860544235512E-4</v>
      </c>
    </row>
    <row r="167" spans="1:18">
      <c r="A167" s="97">
        <v>19969</v>
      </c>
      <c r="B167" s="97">
        <v>1.1963913217186928E-2</v>
      </c>
      <c r="C167" s="97">
        <v>0.1</v>
      </c>
      <c r="D167" s="98">
        <f t="shared" si="31"/>
        <v>1.9968999999999999</v>
      </c>
      <c r="E167" s="98">
        <f t="shared" si="31"/>
        <v>1.1963913217186928E-2</v>
      </c>
      <c r="F167" s="45">
        <f t="shared" si="32"/>
        <v>0.19969000000000001</v>
      </c>
      <c r="G167" s="45">
        <f t="shared" si="32"/>
        <v>1.1963913217186929E-3</v>
      </c>
      <c r="H167" s="45">
        <f t="shared" si="33"/>
        <v>0.39876096099999997</v>
      </c>
      <c r="I167" s="45">
        <f t="shared" si="34"/>
        <v>0.79628576302089993</v>
      </c>
      <c r="J167" s="45">
        <f t="shared" si="35"/>
        <v>1.5901030401764349</v>
      </c>
      <c r="K167" s="45">
        <f t="shared" si="36"/>
        <v>2.3890738303400578E-3</v>
      </c>
      <c r="L167" s="45">
        <f t="shared" si="37"/>
        <v>4.7707415318060612E-3</v>
      </c>
      <c r="M167" s="45">
        <f t="shared" ca="1" si="38"/>
        <v>1.1324537396694093E-2</v>
      </c>
      <c r="N167" s="45">
        <f t="shared" ca="1" si="39"/>
        <v>4.088014398308853E-8</v>
      </c>
      <c r="O167" s="136">
        <f t="shared" ca="1" si="40"/>
        <v>20047759.239208072</v>
      </c>
      <c r="P167" s="45">
        <f t="shared" ca="1" si="41"/>
        <v>349352078.32722771</v>
      </c>
      <c r="Q167" s="45">
        <f t="shared" ca="1" si="42"/>
        <v>18071005.689255342</v>
      </c>
      <c r="R167" s="15">
        <f t="shared" ca="1" si="43"/>
        <v>6.3937582049283445E-4</v>
      </c>
    </row>
    <row r="168" spans="1:18">
      <c r="A168" s="97">
        <v>20561.5</v>
      </c>
      <c r="B168" s="97">
        <v>1.6946850206295494E-2</v>
      </c>
      <c r="C168" s="97">
        <v>0.1</v>
      </c>
      <c r="D168" s="98">
        <f t="shared" si="31"/>
        <v>2.0561500000000001</v>
      </c>
      <c r="E168" s="98">
        <f t="shared" si="31"/>
        <v>1.6946850206295494E-2</v>
      </c>
      <c r="F168" s="45">
        <f t="shared" si="32"/>
        <v>0.20561500000000002</v>
      </c>
      <c r="G168" s="45">
        <f t="shared" si="32"/>
        <v>1.6946850206295495E-3</v>
      </c>
      <c r="H168" s="45">
        <f t="shared" si="33"/>
        <v>0.42277528225000005</v>
      </c>
      <c r="I168" s="45">
        <f t="shared" si="34"/>
        <v>0.8692893965983377</v>
      </c>
      <c r="J168" s="45">
        <f t="shared" si="35"/>
        <v>1.7873893928156721</v>
      </c>
      <c r="K168" s="45">
        <f t="shared" si="36"/>
        <v>3.4845266051674486E-3</v>
      </c>
      <c r="L168" s="45">
        <f t="shared" si="37"/>
        <v>7.16470937921505E-3</v>
      </c>
      <c r="M168" s="45">
        <f t="shared" ca="1" si="38"/>
        <v>1.1424468690352896E-2</v>
      </c>
      <c r="N168" s="45">
        <f t="shared" ca="1" si="39"/>
        <v>3.0496697607624463E-6</v>
      </c>
      <c r="O168" s="136">
        <f t="shared" ca="1" si="40"/>
        <v>27906364.750745561</v>
      </c>
      <c r="P168" s="45">
        <f t="shared" ca="1" si="41"/>
        <v>374325956.09333676</v>
      </c>
      <c r="Q168" s="45">
        <f t="shared" ca="1" si="42"/>
        <v>18976019.763874121</v>
      </c>
      <c r="R168" s="15">
        <f t="shared" ca="1" si="43"/>
        <v>5.5223815159425975E-3</v>
      </c>
    </row>
    <row r="169" spans="1:18">
      <c r="A169" s="97">
        <v>21365</v>
      </c>
      <c r="B169" s="97">
        <v>1.2184470229840372E-2</v>
      </c>
      <c r="C169" s="97">
        <v>0.1</v>
      </c>
      <c r="D169" s="98">
        <f t="shared" si="31"/>
        <v>2.1364999999999998</v>
      </c>
      <c r="E169" s="98">
        <f t="shared" si="31"/>
        <v>1.2184470229840372E-2</v>
      </c>
      <c r="F169" s="45">
        <f t="shared" si="32"/>
        <v>0.21365000000000001</v>
      </c>
      <c r="G169" s="45">
        <f t="shared" si="32"/>
        <v>1.2184470229840373E-3</v>
      </c>
      <c r="H169" s="45">
        <f t="shared" si="33"/>
        <v>0.45646322499999997</v>
      </c>
      <c r="I169" s="45">
        <f t="shared" si="34"/>
        <v>0.9752336802124999</v>
      </c>
      <c r="J169" s="45">
        <f t="shared" si="35"/>
        <v>2.0835867577740057</v>
      </c>
      <c r="K169" s="45">
        <f t="shared" si="36"/>
        <v>2.6032120646053954E-3</v>
      </c>
      <c r="L169" s="45">
        <f t="shared" si="37"/>
        <v>5.5617625760294269E-3</v>
      </c>
      <c r="M169" s="45">
        <f t="shared" ca="1" si="38"/>
        <v>1.152995625281308E-2</v>
      </c>
      <c r="N169" s="45">
        <f t="shared" ca="1" si="39"/>
        <v>4.2838854612408166E-8</v>
      </c>
      <c r="O169" s="136">
        <f t="shared" ca="1" si="40"/>
        <v>39551150.040748894</v>
      </c>
      <c r="P169" s="45">
        <f t="shared" ca="1" si="41"/>
        <v>405041007.70599866</v>
      </c>
      <c r="Q169" s="45">
        <f t="shared" ca="1" si="42"/>
        <v>20034230.171302915</v>
      </c>
      <c r="R169" s="15">
        <f t="shared" ca="1" si="43"/>
        <v>6.5451397702729133E-4</v>
      </c>
    </row>
    <row r="170" spans="1:18">
      <c r="A170" s="97">
        <v>21492.5</v>
      </c>
      <c r="B170" s="97">
        <v>7.4213047701050527E-3</v>
      </c>
      <c r="C170" s="97">
        <v>0.1</v>
      </c>
      <c r="D170" s="98">
        <f t="shared" si="31"/>
        <v>2.1492499999999999</v>
      </c>
      <c r="E170" s="98">
        <f t="shared" si="31"/>
        <v>7.4213047701050527E-3</v>
      </c>
      <c r="F170" s="45">
        <f t="shared" si="32"/>
        <v>0.214925</v>
      </c>
      <c r="G170" s="45">
        <f t="shared" si="32"/>
        <v>7.4213047701050534E-4</v>
      </c>
      <c r="H170" s="45">
        <f t="shared" si="33"/>
        <v>0.46192755624999998</v>
      </c>
      <c r="I170" s="45">
        <f t="shared" si="34"/>
        <v>0.99279780027031239</v>
      </c>
      <c r="J170" s="45">
        <f t="shared" si="35"/>
        <v>2.1337706722309688</v>
      </c>
      <c r="K170" s="45">
        <f t="shared" si="36"/>
        <v>1.5950239277148285E-3</v>
      </c>
      <c r="L170" s="45">
        <f t="shared" si="37"/>
        <v>3.4281051766410948E-3</v>
      </c>
      <c r="M170" s="45">
        <f t="shared" ca="1" si="38"/>
        <v>1.1543517059678425E-2</v>
      </c>
      <c r="N170" s="45">
        <f t="shared" ca="1" si="39"/>
        <v>1.6992634160309746E-6</v>
      </c>
      <c r="O170" s="136">
        <f t="shared" ca="1" si="40"/>
        <v>41468410.742788672</v>
      </c>
      <c r="P170" s="45">
        <f t="shared" ca="1" si="41"/>
        <v>409545399.18507254</v>
      </c>
      <c r="Q170" s="45">
        <f t="shared" ca="1" si="42"/>
        <v>20183123.399074897</v>
      </c>
      <c r="R170" s="15">
        <f t="shared" ca="1" si="43"/>
        <v>-4.1222122895733723E-3</v>
      </c>
    </row>
    <row r="171" spans="1:18">
      <c r="A171" s="97">
        <v>22781.5</v>
      </c>
      <c r="B171" s="97">
        <v>1.6141145730216522E-2</v>
      </c>
      <c r="C171" s="97">
        <v>1</v>
      </c>
      <c r="D171" s="98">
        <f t="shared" si="31"/>
        <v>2.2781500000000001</v>
      </c>
      <c r="E171" s="98">
        <f t="shared" si="31"/>
        <v>1.6141145730216522E-2</v>
      </c>
      <c r="F171" s="45">
        <f t="shared" si="32"/>
        <v>2.2781500000000001</v>
      </c>
      <c r="G171" s="45">
        <f t="shared" si="32"/>
        <v>1.6141145730216522E-2</v>
      </c>
      <c r="H171" s="45">
        <f t="shared" si="33"/>
        <v>5.1899674225000005</v>
      </c>
      <c r="I171" s="45">
        <f t="shared" si="34"/>
        <v>11.823524283568377</v>
      </c>
      <c r="J171" s="45">
        <f t="shared" si="35"/>
        <v>26.9357618466113</v>
      </c>
      <c r="K171" s="45">
        <f t="shared" si="36"/>
        <v>3.6771951145292768E-2</v>
      </c>
      <c r="L171" s="45">
        <f t="shared" si="37"/>
        <v>8.3772020501648725E-2</v>
      </c>
      <c r="M171" s="45">
        <f t="shared" ca="1" si="38"/>
        <v>1.1631729889882014E-2</v>
      </c>
      <c r="N171" s="45">
        <f t="shared" ca="1" si="39"/>
        <v>2.0334831221059775E-5</v>
      </c>
      <c r="O171" s="136">
        <f t="shared" ca="1" si="40"/>
        <v>6120058978.2103682</v>
      </c>
      <c r="P171" s="45">
        <f t="shared" ca="1" si="41"/>
        <v>44871013487.318413</v>
      </c>
      <c r="Q171" s="45">
        <f t="shared" ca="1" si="42"/>
        <v>2137514944.9191446</v>
      </c>
      <c r="R171" s="15">
        <f t="shared" ca="1" si="43"/>
        <v>4.5094158403345078E-3</v>
      </c>
    </row>
    <row r="172" spans="1:18">
      <c r="A172" s="97">
        <v>22850</v>
      </c>
      <c r="B172" s="97">
        <v>8.8252489877049811E-3</v>
      </c>
      <c r="C172" s="97">
        <v>0.1</v>
      </c>
      <c r="D172" s="98">
        <f t="shared" si="31"/>
        <v>2.2850000000000001</v>
      </c>
      <c r="E172" s="98">
        <f t="shared" si="31"/>
        <v>8.8252489877049811E-3</v>
      </c>
      <c r="F172" s="45">
        <f t="shared" si="32"/>
        <v>0.22850000000000004</v>
      </c>
      <c r="G172" s="45">
        <f t="shared" si="32"/>
        <v>8.8252489877049811E-4</v>
      </c>
      <c r="H172" s="45">
        <f t="shared" si="33"/>
        <v>0.52212250000000016</v>
      </c>
      <c r="I172" s="45">
        <f t="shared" si="34"/>
        <v>1.1930499125000005</v>
      </c>
      <c r="J172" s="45">
        <f t="shared" si="35"/>
        <v>2.7261190500625014</v>
      </c>
      <c r="K172" s="45">
        <f t="shared" si="36"/>
        <v>2.0165693936905881E-3</v>
      </c>
      <c r="L172" s="45">
        <f t="shared" si="37"/>
        <v>4.6078610645829939E-3</v>
      </c>
      <c r="M172" s="45">
        <f t="shared" ca="1" si="38"/>
        <v>1.1633928090886689E-2</v>
      </c>
      <c r="N172" s="45">
        <f t="shared" ca="1" si="39"/>
        <v>7.8886783046496027E-7</v>
      </c>
      <c r="O172" s="136">
        <f t="shared" ca="1" si="40"/>
        <v>62244307.611565299</v>
      </c>
      <c r="P172" s="45">
        <f t="shared" ca="1" si="41"/>
        <v>450446468.47660649</v>
      </c>
      <c r="Q172" s="45">
        <f t="shared" ca="1" si="42"/>
        <v>21421970.155172743</v>
      </c>
      <c r="R172" s="15">
        <f t="shared" ca="1" si="43"/>
        <v>-2.8086791031817077E-3</v>
      </c>
    </row>
    <row r="173" spans="1:18">
      <c r="A173" s="97">
        <v>23690</v>
      </c>
      <c r="B173" s="97">
        <v>1.0914982434769627E-2</v>
      </c>
      <c r="C173" s="97">
        <v>0.1</v>
      </c>
      <c r="D173" s="98">
        <f t="shared" si="31"/>
        <v>2.3690000000000002</v>
      </c>
      <c r="E173" s="98">
        <f t="shared" si="31"/>
        <v>1.0914982434769627E-2</v>
      </c>
      <c r="F173" s="45">
        <f t="shared" si="32"/>
        <v>0.23690000000000003</v>
      </c>
      <c r="G173" s="45">
        <f t="shared" si="32"/>
        <v>1.0914982434769628E-3</v>
      </c>
      <c r="H173" s="45">
        <f t="shared" si="33"/>
        <v>0.56121610000000011</v>
      </c>
      <c r="I173" s="45">
        <f t="shared" si="34"/>
        <v>1.3295209409000004</v>
      </c>
      <c r="J173" s="45">
        <f t="shared" si="35"/>
        <v>3.1496351089921011</v>
      </c>
      <c r="K173" s="45">
        <f t="shared" si="36"/>
        <v>2.585759338796925E-3</v>
      </c>
      <c r="L173" s="45">
        <f t="shared" si="37"/>
        <v>6.1256638736099161E-3</v>
      </c>
      <c r="M173" s="45">
        <f t="shared" ca="1" si="38"/>
        <v>1.1640452463610711E-2</v>
      </c>
      <c r="N173" s="45">
        <f t="shared" ca="1" si="39"/>
        <v>5.2630676274668425E-8</v>
      </c>
      <c r="O173" s="136">
        <f t="shared" ca="1" si="40"/>
        <v>74750501.004274845</v>
      </c>
      <c r="P173" s="45">
        <f t="shared" ca="1" si="41"/>
        <v>468699619.40045691</v>
      </c>
      <c r="Q173" s="45">
        <f t="shared" ca="1" si="42"/>
        <v>21855154.795966417</v>
      </c>
      <c r="R173" s="15">
        <f t="shared" ca="1" si="43"/>
        <v>-7.2547002884108466E-4</v>
      </c>
    </row>
    <row r="174" spans="1:18">
      <c r="A174" s="97">
        <v>24423.5</v>
      </c>
      <c r="B174" s="97">
        <v>6.3951246775104664E-3</v>
      </c>
      <c r="C174" s="97">
        <v>0.1</v>
      </c>
      <c r="D174" s="98">
        <f t="shared" si="31"/>
        <v>2.4423499999999998</v>
      </c>
      <c r="E174" s="98">
        <f t="shared" si="31"/>
        <v>6.3951246775104664E-3</v>
      </c>
      <c r="F174" s="45">
        <f t="shared" si="32"/>
        <v>0.24423499999999998</v>
      </c>
      <c r="G174" s="45">
        <f t="shared" si="32"/>
        <v>6.3951246775104673E-4</v>
      </c>
      <c r="H174" s="45">
        <f t="shared" si="33"/>
        <v>0.59650735224999996</v>
      </c>
      <c r="I174" s="45">
        <f t="shared" si="34"/>
        <v>1.4568797317677873</v>
      </c>
      <c r="J174" s="45">
        <f t="shared" si="35"/>
        <v>3.5582102128830551</v>
      </c>
      <c r="K174" s="45">
        <f t="shared" si="36"/>
        <v>1.5619132756117689E-3</v>
      </c>
      <c r="L174" s="45">
        <f t="shared" si="37"/>
        <v>3.8147388886904036E-3</v>
      </c>
      <c r="M174" s="45">
        <f t="shared" ca="1" si="38"/>
        <v>1.1615249069293794E-2</v>
      </c>
      <c r="N174" s="45">
        <f t="shared" ca="1" si="39"/>
        <v>2.7249698665691256E-6</v>
      </c>
      <c r="O174" s="136">
        <f t="shared" ca="1" si="40"/>
        <v>84975370.309947491</v>
      </c>
      <c r="P174" s="45">
        <f t="shared" ca="1" si="41"/>
        <v>479862629.75791216</v>
      </c>
      <c r="Q174" s="45">
        <f t="shared" ca="1" si="42"/>
        <v>22016474.467516899</v>
      </c>
      <c r="R174" s="15">
        <f t="shared" ca="1" si="43"/>
        <v>-5.2201243917833276E-3</v>
      </c>
    </row>
    <row r="175" spans="1:18">
      <c r="A175" s="97">
        <v>25426.5</v>
      </c>
      <c r="B175" s="97">
        <v>1.2591556391271297E-2</v>
      </c>
      <c r="C175" s="97">
        <v>0.1</v>
      </c>
      <c r="D175" s="98">
        <f t="shared" si="31"/>
        <v>2.5426500000000001</v>
      </c>
      <c r="E175" s="98">
        <f t="shared" si="31"/>
        <v>1.2591556391271297E-2</v>
      </c>
      <c r="F175" s="45">
        <f t="shared" si="32"/>
        <v>0.25426500000000002</v>
      </c>
      <c r="G175" s="45">
        <f t="shared" si="32"/>
        <v>1.2591556391271298E-3</v>
      </c>
      <c r="H175" s="45">
        <f t="shared" si="33"/>
        <v>0.64650690225000007</v>
      </c>
      <c r="I175" s="45">
        <f t="shared" si="34"/>
        <v>1.6438407750059627</v>
      </c>
      <c r="J175" s="45">
        <f t="shared" si="35"/>
        <v>4.1797117465689109</v>
      </c>
      <c r="K175" s="45">
        <f t="shared" si="36"/>
        <v>3.2015920858265968E-3</v>
      </c>
      <c r="L175" s="45">
        <f t="shared" si="37"/>
        <v>8.1405281170269968E-3</v>
      </c>
      <c r="M175" s="45">
        <f t="shared" ca="1" si="38"/>
        <v>1.153415446623408E-2</v>
      </c>
      <c r="N175" s="45">
        <f t="shared" ca="1" si="39"/>
        <v>1.1180988310724113E-7</v>
      </c>
      <c r="O175" s="136">
        <f t="shared" ca="1" si="40"/>
        <v>97377003.107738271</v>
      </c>
      <c r="P175" s="45">
        <f t="shared" ca="1" si="41"/>
        <v>487613519.50074154</v>
      </c>
      <c r="Q175" s="45">
        <f t="shared" ca="1" si="42"/>
        <v>21905705.887572523</v>
      </c>
      <c r="R175" s="15">
        <f t="shared" ca="1" si="43"/>
        <v>1.0574019250372164E-3</v>
      </c>
    </row>
    <row r="176" spans="1:18">
      <c r="A176" s="97">
        <v>26126</v>
      </c>
      <c r="B176" s="97">
        <v>1.9675209419801831E-2</v>
      </c>
      <c r="C176" s="97">
        <v>0.1</v>
      </c>
      <c r="D176" s="98">
        <f t="shared" si="31"/>
        <v>2.6126</v>
      </c>
      <c r="E176" s="98">
        <f t="shared" si="31"/>
        <v>1.9675209419801831E-2</v>
      </c>
      <c r="F176" s="45">
        <f t="shared" si="32"/>
        <v>0.26125999999999999</v>
      </c>
      <c r="G176" s="45">
        <f t="shared" si="32"/>
        <v>1.967520941980183E-3</v>
      </c>
      <c r="H176" s="45">
        <f t="shared" si="33"/>
        <v>0.68256787600000002</v>
      </c>
      <c r="I176" s="45">
        <f t="shared" si="34"/>
        <v>1.7832768328376001</v>
      </c>
      <c r="J176" s="45">
        <f t="shared" si="35"/>
        <v>4.6589890534715144</v>
      </c>
      <c r="K176" s="45">
        <f t="shared" si="36"/>
        <v>5.1403452130174259E-3</v>
      </c>
      <c r="L176" s="45">
        <f t="shared" si="37"/>
        <v>1.3429665903529326E-2</v>
      </c>
      <c r="M176" s="45">
        <f t="shared" ca="1" si="38"/>
        <v>1.144571433746255E-2</v>
      </c>
      <c r="N176" s="45">
        <f t="shared" ca="1" si="39"/>
        <v>6.7724589310246412E-6</v>
      </c>
      <c r="O176" s="136">
        <f t="shared" ca="1" si="40"/>
        <v>104658271.97292686</v>
      </c>
      <c r="P176" s="45">
        <f t="shared" ca="1" si="41"/>
        <v>487778641.36307478</v>
      </c>
      <c r="Q176" s="45">
        <f t="shared" ca="1" si="42"/>
        <v>21603234.456525423</v>
      </c>
      <c r="R176" s="15">
        <f t="shared" ca="1" si="43"/>
        <v>8.2294950823392811E-3</v>
      </c>
    </row>
    <row r="177" spans="1:18">
      <c r="A177" s="97">
        <v>27584.5</v>
      </c>
      <c r="B177" s="97">
        <v>1.0286371587426402E-2</v>
      </c>
      <c r="C177" s="97">
        <v>0.1</v>
      </c>
      <c r="D177" s="98">
        <f t="shared" si="31"/>
        <v>2.7584499999999998</v>
      </c>
      <c r="E177" s="98">
        <f t="shared" si="31"/>
        <v>1.0286371587426402E-2</v>
      </c>
      <c r="F177" s="45">
        <f t="shared" si="32"/>
        <v>0.27584500000000001</v>
      </c>
      <c r="G177" s="45">
        <f t="shared" si="32"/>
        <v>1.0286371587426401E-3</v>
      </c>
      <c r="H177" s="45">
        <f t="shared" si="33"/>
        <v>0.76090464024999993</v>
      </c>
      <c r="I177" s="45">
        <f t="shared" si="34"/>
        <v>2.098917404897612</v>
      </c>
      <c r="J177" s="45">
        <f t="shared" si="35"/>
        <v>5.7897587155398176</v>
      </c>
      <c r="K177" s="45">
        <f t="shared" si="36"/>
        <v>2.8374441705336356E-3</v>
      </c>
      <c r="L177" s="45">
        <f t="shared" si="37"/>
        <v>7.8269478722085058E-3</v>
      </c>
      <c r="M177" s="45">
        <f t="shared" ca="1" si="38"/>
        <v>1.1177044302709199E-2</v>
      </c>
      <c r="N177" s="45">
        <f t="shared" ca="1" si="39"/>
        <v>7.9329788574923012E-8</v>
      </c>
      <c r="O177" s="136">
        <f t="shared" ca="1" si="40"/>
        <v>115465399.54546601</v>
      </c>
      <c r="P177" s="45">
        <f t="shared" ca="1" si="41"/>
        <v>474307703.12433022</v>
      </c>
      <c r="Q177" s="45">
        <f t="shared" ca="1" si="42"/>
        <v>20397923.426849708</v>
      </c>
      <c r="R177" s="15">
        <f t="shared" ca="1" si="43"/>
        <v>-8.9067271528279687E-4</v>
      </c>
    </row>
    <row r="178" spans="1:18">
      <c r="A178" s="97">
        <v>28762</v>
      </c>
      <c r="B178" s="97">
        <v>1.1885372929100413E-2</v>
      </c>
      <c r="C178" s="97">
        <v>1</v>
      </c>
      <c r="D178" s="98">
        <f t="shared" si="31"/>
        <v>2.8761999999999999</v>
      </c>
      <c r="E178" s="98">
        <f t="shared" si="31"/>
        <v>1.1885372929100413E-2</v>
      </c>
      <c r="F178" s="45">
        <f t="shared" si="32"/>
        <v>2.8761999999999999</v>
      </c>
      <c r="G178" s="45">
        <f t="shared" si="32"/>
        <v>1.1885372929100413E-2</v>
      </c>
      <c r="H178" s="45">
        <f t="shared" si="33"/>
        <v>8.27252644</v>
      </c>
      <c r="I178" s="45">
        <f t="shared" si="34"/>
        <v>23.793440546728</v>
      </c>
      <c r="J178" s="45">
        <f t="shared" si="35"/>
        <v>68.434693700499068</v>
      </c>
      <c r="K178" s="45">
        <f t="shared" si="36"/>
        <v>3.4184709618678609E-2</v>
      </c>
      <c r="L178" s="45">
        <f t="shared" si="37"/>
        <v>9.8322061805243416E-2</v>
      </c>
      <c r="M178" s="45">
        <f t="shared" ca="1" si="38"/>
        <v>1.0877036288302382E-2</v>
      </c>
      <c r="N178" s="45">
        <f t="shared" ca="1" si="39"/>
        <v>1.0167427811758578E-6</v>
      </c>
      <c r="O178" s="136">
        <f t="shared" ca="1" si="40"/>
        <v>11934684781.95912</v>
      </c>
      <c r="P178" s="45">
        <f t="shared" ca="1" si="41"/>
        <v>45029381006.712029</v>
      </c>
      <c r="Q178" s="45">
        <f t="shared" ca="1" si="42"/>
        <v>1889810067.0515227</v>
      </c>
      <c r="R178" s="15">
        <f t="shared" ca="1" si="43"/>
        <v>1.0083366407980313E-3</v>
      </c>
    </row>
    <row r="179" spans="1:18">
      <c r="A179" s="97">
        <v>29338</v>
      </c>
      <c r="B179" s="97">
        <v>1.7661190147919115E-2</v>
      </c>
      <c r="C179" s="97">
        <v>0.1</v>
      </c>
      <c r="D179" s="98">
        <f t="shared" si="31"/>
        <v>2.9338000000000002</v>
      </c>
      <c r="E179" s="98">
        <f t="shared" si="31"/>
        <v>1.7661190147919115E-2</v>
      </c>
      <c r="F179" s="45">
        <f t="shared" si="32"/>
        <v>0.29338000000000003</v>
      </c>
      <c r="G179" s="45">
        <f t="shared" si="32"/>
        <v>1.7661190147919116E-3</v>
      </c>
      <c r="H179" s="45">
        <f t="shared" si="33"/>
        <v>0.86071824400000019</v>
      </c>
      <c r="I179" s="45">
        <f t="shared" si="34"/>
        <v>2.5251751842472006</v>
      </c>
      <c r="J179" s="45">
        <f t="shared" si="35"/>
        <v>7.4083589555444371</v>
      </c>
      <c r="K179" s="45">
        <f t="shared" si="36"/>
        <v>5.1814399655965111E-3</v>
      </c>
      <c r="L179" s="45">
        <f t="shared" si="37"/>
        <v>1.5201308571067045E-2</v>
      </c>
      <c r="M179" s="45">
        <f t="shared" ca="1" si="38"/>
        <v>1.0703239456252324E-2</v>
      </c>
      <c r="N179" s="45">
        <f t="shared" ca="1" si="39"/>
        <v>4.8413077827666379E-6</v>
      </c>
      <c r="O179" s="136">
        <f t="shared" ca="1" si="40"/>
        <v>119577460.48307639</v>
      </c>
      <c r="P179" s="45">
        <f t="shared" ca="1" si="41"/>
        <v>434550866.47890544</v>
      </c>
      <c r="Q179" s="45">
        <f t="shared" ca="1" si="42"/>
        <v>18010782.48390317</v>
      </c>
      <c r="R179" s="15">
        <f t="shared" ca="1" si="43"/>
        <v>6.9579506916667908E-3</v>
      </c>
    </row>
    <row r="180" spans="1:18">
      <c r="A180" s="97">
        <v>30843.5</v>
      </c>
      <c r="B180" s="97">
        <v>1.2438087404007092E-2</v>
      </c>
      <c r="C180" s="97">
        <v>0.1</v>
      </c>
      <c r="D180" s="98">
        <f t="shared" si="31"/>
        <v>3.0843500000000001</v>
      </c>
      <c r="E180" s="98">
        <f t="shared" si="31"/>
        <v>1.2438087404007092E-2</v>
      </c>
      <c r="F180" s="45">
        <f t="shared" si="32"/>
        <v>0.30843500000000001</v>
      </c>
      <c r="G180" s="45">
        <f t="shared" si="32"/>
        <v>1.2438087404007094E-3</v>
      </c>
      <c r="H180" s="45">
        <f t="shared" si="33"/>
        <v>0.95132149225000007</v>
      </c>
      <c r="I180" s="45">
        <f t="shared" si="34"/>
        <v>2.9342084446212877</v>
      </c>
      <c r="J180" s="45">
        <f t="shared" si="35"/>
        <v>9.0501258161676699</v>
      </c>
      <c r="K180" s="45">
        <f t="shared" si="36"/>
        <v>3.836341488454928E-3</v>
      </c>
      <c r="L180" s="45">
        <f t="shared" si="37"/>
        <v>1.1832619869915958E-2</v>
      </c>
      <c r="M180" s="45">
        <f t="shared" ca="1" si="38"/>
        <v>1.0165085018627777E-2</v>
      </c>
      <c r="N180" s="45">
        <f t="shared" ca="1" si="39"/>
        <v>5.1665398439400564E-7</v>
      </c>
      <c r="O180" s="136">
        <f t="shared" ca="1" si="40"/>
        <v>114995742.65930611</v>
      </c>
      <c r="P180" s="45">
        <f t="shared" ca="1" si="41"/>
        <v>382366439.1555472</v>
      </c>
      <c r="Q180" s="45">
        <f t="shared" ca="1" si="42"/>
        <v>15290630.975036595</v>
      </c>
      <c r="R180" s="15">
        <f t="shared" ca="1" si="43"/>
        <v>2.2730023853793149E-3</v>
      </c>
    </row>
    <row r="181" spans="1:18">
      <c r="A181" s="97">
        <v>33338.5</v>
      </c>
      <c r="B181" s="97">
        <v>1.0351045668357983E-2</v>
      </c>
      <c r="C181" s="97">
        <v>1</v>
      </c>
      <c r="D181" s="98">
        <f t="shared" si="31"/>
        <v>3.33385</v>
      </c>
      <c r="E181" s="98">
        <f t="shared" si="31"/>
        <v>1.0351045668357983E-2</v>
      </c>
      <c r="F181" s="45">
        <f t="shared" si="32"/>
        <v>3.33385</v>
      </c>
      <c r="G181" s="45">
        <f t="shared" si="32"/>
        <v>1.0351045668357983E-2</v>
      </c>
      <c r="H181" s="45">
        <f t="shared" si="33"/>
        <v>11.1145558225</v>
      </c>
      <c r="I181" s="45">
        <f t="shared" si="34"/>
        <v>37.054261928841626</v>
      </c>
      <c r="J181" s="45">
        <f t="shared" si="35"/>
        <v>123.53335113146865</v>
      </c>
      <c r="K181" s="45">
        <f t="shared" si="36"/>
        <v>3.4508833601455263E-2</v>
      </c>
      <c r="L181" s="45">
        <f t="shared" si="37"/>
        <v>0.11504727490221163</v>
      </c>
      <c r="M181" s="45">
        <f t="shared" ca="1" si="38"/>
        <v>9.0059954282070663E-3</v>
      </c>
      <c r="N181" s="45">
        <f t="shared" ca="1" si="39"/>
        <v>1.8091601485300394E-6</v>
      </c>
      <c r="O181" s="136">
        <f t="shared" ca="1" si="40"/>
        <v>9237931408.5197887</v>
      </c>
      <c r="P181" s="45">
        <f t="shared" ca="1" si="41"/>
        <v>26944928807.842358</v>
      </c>
      <c r="Q181" s="45">
        <f t="shared" ca="1" si="42"/>
        <v>995276040.43998265</v>
      </c>
      <c r="R181" s="15">
        <f t="shared" ca="1" si="43"/>
        <v>1.3450502401509169E-3</v>
      </c>
    </row>
    <row r="182" spans="1:18">
      <c r="A182" s="97">
        <v>33612.5</v>
      </c>
      <c r="B182" s="97">
        <v>1.0087458722409792E-2</v>
      </c>
      <c r="C182" s="97">
        <v>1</v>
      </c>
      <c r="D182" s="98">
        <f t="shared" si="31"/>
        <v>3.3612500000000001</v>
      </c>
      <c r="E182" s="98">
        <f t="shared" si="31"/>
        <v>1.0087458722409792E-2</v>
      </c>
      <c r="F182" s="45">
        <f t="shared" si="32"/>
        <v>3.3612500000000001</v>
      </c>
      <c r="G182" s="45">
        <f t="shared" si="32"/>
        <v>1.0087458722409792E-2</v>
      </c>
      <c r="H182" s="45">
        <f t="shared" si="33"/>
        <v>11.2980015625</v>
      </c>
      <c r="I182" s="45">
        <f t="shared" si="34"/>
        <v>37.975407751953128</v>
      </c>
      <c r="J182" s="45">
        <f t="shared" si="35"/>
        <v>127.64483930625245</v>
      </c>
      <c r="K182" s="45">
        <f t="shared" si="36"/>
        <v>3.3906470630699917E-2</v>
      </c>
      <c r="L182" s="45">
        <f t="shared" si="37"/>
        <v>0.1139681244074401</v>
      </c>
      <c r="M182" s="45">
        <f t="shared" ca="1" si="38"/>
        <v>8.8583916708906973E-3</v>
      </c>
      <c r="N182" s="45">
        <f t="shared" ca="1" si="39"/>
        <v>1.5106058171298415E-6</v>
      </c>
      <c r="O182" s="136">
        <f t="shared" ca="1" si="40"/>
        <v>8895098175.6852131</v>
      </c>
      <c r="P182" s="45">
        <f t="shared" ca="1" si="41"/>
        <v>25581595859.772655</v>
      </c>
      <c r="Q182" s="45">
        <f t="shared" ca="1" si="42"/>
        <v>934171281.71718729</v>
      </c>
      <c r="R182" s="15">
        <f t="shared" ca="1" si="43"/>
        <v>1.2290670515190949E-3</v>
      </c>
    </row>
    <row r="183" spans="1:18">
      <c r="A183" s="97">
        <v>33613</v>
      </c>
      <c r="B183" s="97">
        <v>9.5785835655988194E-3</v>
      </c>
      <c r="C183" s="97">
        <v>1</v>
      </c>
      <c r="D183" s="98">
        <f t="shared" si="31"/>
        <v>3.3613</v>
      </c>
      <c r="E183" s="98">
        <f t="shared" si="31"/>
        <v>9.5785835655988194E-3</v>
      </c>
      <c r="F183" s="45">
        <f t="shared" si="32"/>
        <v>3.3613</v>
      </c>
      <c r="G183" s="45">
        <f t="shared" si="32"/>
        <v>9.5785835655988194E-3</v>
      </c>
      <c r="H183" s="45">
        <f t="shared" si="33"/>
        <v>11.29833769</v>
      </c>
      <c r="I183" s="45">
        <f t="shared" si="34"/>
        <v>37.977102477397004</v>
      </c>
      <c r="J183" s="45">
        <f t="shared" si="35"/>
        <v>127.65243455727455</v>
      </c>
      <c r="K183" s="45">
        <f t="shared" si="36"/>
        <v>3.2196492939047312E-2</v>
      </c>
      <c r="L183" s="45">
        <f t="shared" si="37"/>
        <v>0.10822207171601973</v>
      </c>
      <c r="M183" s="45">
        <f t="shared" ca="1" si="38"/>
        <v>8.8581186463524732E-3</v>
      </c>
      <c r="N183" s="45">
        <f t="shared" ca="1" si="39"/>
        <v>5.1906969986464416E-7</v>
      </c>
      <c r="O183" s="136">
        <f t="shared" ca="1" si="40"/>
        <v>8894458739.1112499</v>
      </c>
      <c r="P183" s="45">
        <f t="shared" ca="1" si="41"/>
        <v>25579096452.554218</v>
      </c>
      <c r="Q183" s="45">
        <f t="shared" ca="1" si="42"/>
        <v>934059842.42066324</v>
      </c>
      <c r="R183" s="15">
        <f t="shared" ca="1" si="43"/>
        <v>7.2046491924634623E-4</v>
      </c>
    </row>
    <row r="184" spans="1:18">
      <c r="A184" s="97">
        <v>33616.5</v>
      </c>
      <c r="B184" s="97">
        <v>9.916457456711214E-3</v>
      </c>
      <c r="C184" s="97">
        <v>1</v>
      </c>
      <c r="D184" s="98">
        <f t="shared" si="31"/>
        <v>3.36165</v>
      </c>
      <c r="E184" s="98">
        <f t="shared" si="31"/>
        <v>9.916457456711214E-3</v>
      </c>
      <c r="F184" s="45">
        <f t="shared" si="32"/>
        <v>3.36165</v>
      </c>
      <c r="G184" s="45">
        <f t="shared" si="32"/>
        <v>9.916457456711214E-3</v>
      </c>
      <c r="H184" s="45">
        <f t="shared" si="33"/>
        <v>11.300690722500001</v>
      </c>
      <c r="I184" s="45">
        <f t="shared" si="34"/>
        <v>37.988966967292129</v>
      </c>
      <c r="J184" s="45">
        <f t="shared" si="35"/>
        <v>127.70561080559759</v>
      </c>
      <c r="K184" s="45">
        <f t="shared" si="36"/>
        <v>3.3335659209353254E-2</v>
      </c>
      <c r="L184" s="45">
        <f t="shared" si="37"/>
        <v>0.11206281878112237</v>
      </c>
      <c r="M184" s="45">
        <f t="shared" ca="1" si="38"/>
        <v>8.8562070997606664E-3</v>
      </c>
      <c r="N184" s="45">
        <f t="shared" ca="1" si="39"/>
        <v>1.1241308194137638E-6</v>
      </c>
      <c r="O184" s="136">
        <f t="shared" ca="1" si="40"/>
        <v>8889981312.1951084</v>
      </c>
      <c r="P184" s="45">
        <f t="shared" ca="1" si="41"/>
        <v>25561599542.148682</v>
      </c>
      <c r="Q184" s="45">
        <f t="shared" ca="1" si="42"/>
        <v>933279779.77041972</v>
      </c>
      <c r="R184" s="15">
        <f t="shared" ca="1" si="43"/>
        <v>1.0602503569505477E-3</v>
      </c>
    </row>
    <row r="185" spans="1:18">
      <c r="A185" s="97">
        <v>33616.5</v>
      </c>
      <c r="B185" s="97">
        <v>9.916457456711214E-3</v>
      </c>
      <c r="C185" s="97">
        <v>1</v>
      </c>
      <c r="D185" s="98">
        <f t="shared" si="31"/>
        <v>3.36165</v>
      </c>
      <c r="E185" s="98">
        <f t="shared" si="31"/>
        <v>9.916457456711214E-3</v>
      </c>
      <c r="F185" s="45">
        <f t="shared" si="32"/>
        <v>3.36165</v>
      </c>
      <c r="G185" s="45">
        <f t="shared" si="32"/>
        <v>9.916457456711214E-3</v>
      </c>
      <c r="H185" s="45">
        <f t="shared" si="33"/>
        <v>11.300690722500001</v>
      </c>
      <c r="I185" s="45">
        <f t="shared" si="34"/>
        <v>37.988966967292129</v>
      </c>
      <c r="J185" s="45">
        <f t="shared" si="35"/>
        <v>127.70561080559759</v>
      </c>
      <c r="K185" s="45">
        <f t="shared" si="36"/>
        <v>3.3335659209353254E-2</v>
      </c>
      <c r="L185" s="45">
        <f t="shared" si="37"/>
        <v>0.11206281878112237</v>
      </c>
      <c r="M185" s="45">
        <f t="shared" ca="1" si="38"/>
        <v>8.8562070997606664E-3</v>
      </c>
      <c r="N185" s="45">
        <f t="shared" ca="1" si="39"/>
        <v>1.1241308194137638E-6</v>
      </c>
      <c r="O185" s="136">
        <f t="shared" ca="1" si="40"/>
        <v>8889981312.1951084</v>
      </c>
      <c r="P185" s="45">
        <f t="shared" ca="1" si="41"/>
        <v>25561599542.148682</v>
      </c>
      <c r="Q185" s="45">
        <f t="shared" ca="1" si="42"/>
        <v>933279779.77041972</v>
      </c>
      <c r="R185" s="15">
        <f t="shared" ca="1" si="43"/>
        <v>1.0602503569505477E-3</v>
      </c>
    </row>
    <row r="186" spans="1:18">
      <c r="A186" s="97">
        <v>33617</v>
      </c>
      <c r="B186" s="97">
        <v>1.0607582298689522E-2</v>
      </c>
      <c r="C186" s="97">
        <v>1</v>
      </c>
      <c r="D186" s="98">
        <f t="shared" si="31"/>
        <v>3.3616999999999999</v>
      </c>
      <c r="E186" s="98">
        <f t="shared" si="31"/>
        <v>1.0607582298689522E-2</v>
      </c>
      <c r="F186" s="45">
        <f t="shared" si="32"/>
        <v>3.3616999999999999</v>
      </c>
      <c r="G186" s="45">
        <f t="shared" si="32"/>
        <v>1.0607582298689522E-2</v>
      </c>
      <c r="H186" s="45">
        <f t="shared" si="33"/>
        <v>11.301026889999999</v>
      </c>
      <c r="I186" s="45">
        <f t="shared" si="34"/>
        <v>37.990662096112999</v>
      </c>
      <c r="J186" s="45">
        <f t="shared" si="35"/>
        <v>127.71320876850307</v>
      </c>
      <c r="K186" s="45">
        <f t="shared" si="36"/>
        <v>3.5659509413504563E-2</v>
      </c>
      <c r="L186" s="45">
        <f t="shared" si="37"/>
        <v>0.11987657279537829</v>
      </c>
      <c r="M186" s="45">
        <f t="shared" ca="1" si="38"/>
        <v>8.8559339681298054E-3</v>
      </c>
      <c r="N186" s="45">
        <f t="shared" ca="1" si="39"/>
        <v>3.0682718739526417E-6</v>
      </c>
      <c r="O186" s="136">
        <f t="shared" ca="1" si="40"/>
        <v>8889341484.0289803</v>
      </c>
      <c r="P186" s="45">
        <f t="shared" ca="1" si="41"/>
        <v>25559099832.389843</v>
      </c>
      <c r="Q186" s="45">
        <f t="shared" ca="1" si="42"/>
        <v>933168344.03734982</v>
      </c>
      <c r="R186" s="15">
        <f t="shared" ca="1" si="43"/>
        <v>1.7516483305597165E-3</v>
      </c>
    </row>
    <row r="187" spans="1:18">
      <c r="A187" s="97">
        <v>33617</v>
      </c>
      <c r="B187" s="97">
        <v>1.0607582298689522E-2</v>
      </c>
      <c r="C187" s="97">
        <v>1</v>
      </c>
      <c r="D187" s="98">
        <f t="shared" si="31"/>
        <v>3.3616999999999999</v>
      </c>
      <c r="E187" s="98">
        <f t="shared" si="31"/>
        <v>1.0607582298689522E-2</v>
      </c>
      <c r="F187" s="45">
        <f t="shared" si="32"/>
        <v>3.3616999999999999</v>
      </c>
      <c r="G187" s="45">
        <f t="shared" si="32"/>
        <v>1.0607582298689522E-2</v>
      </c>
      <c r="H187" s="45">
        <f t="shared" si="33"/>
        <v>11.301026889999999</v>
      </c>
      <c r="I187" s="45">
        <f t="shared" si="34"/>
        <v>37.990662096112999</v>
      </c>
      <c r="J187" s="45">
        <f t="shared" si="35"/>
        <v>127.71320876850307</v>
      </c>
      <c r="K187" s="45">
        <f t="shared" si="36"/>
        <v>3.5659509413504563E-2</v>
      </c>
      <c r="L187" s="45">
        <f t="shared" si="37"/>
        <v>0.11987657279537829</v>
      </c>
      <c r="M187" s="45">
        <f t="shared" ca="1" si="38"/>
        <v>8.8559339681298054E-3</v>
      </c>
      <c r="N187" s="45">
        <f t="shared" ca="1" si="39"/>
        <v>3.0682718739526417E-6</v>
      </c>
      <c r="O187" s="136">
        <f t="shared" ca="1" si="40"/>
        <v>8889341484.0289803</v>
      </c>
      <c r="P187" s="45">
        <f t="shared" ca="1" si="41"/>
        <v>25559099832.389843</v>
      </c>
      <c r="Q187" s="45">
        <f t="shared" ca="1" si="42"/>
        <v>933168344.03734982</v>
      </c>
      <c r="R187" s="15">
        <f t="shared" ca="1" si="43"/>
        <v>1.7516483305597165E-3</v>
      </c>
    </row>
    <row r="188" spans="1:18">
      <c r="A188" s="97">
        <v>34516.5</v>
      </c>
      <c r="B188" s="97">
        <v>9.1411718531162478E-3</v>
      </c>
      <c r="C188" s="97">
        <v>1</v>
      </c>
      <c r="D188" s="98">
        <f t="shared" si="31"/>
        <v>3.4516499999999999</v>
      </c>
      <c r="E188" s="98">
        <f t="shared" si="31"/>
        <v>9.1411718531162478E-3</v>
      </c>
      <c r="F188" s="45">
        <f t="shared" si="32"/>
        <v>3.4516499999999999</v>
      </c>
      <c r="G188" s="45">
        <f t="shared" si="32"/>
        <v>9.1411718531162478E-3</v>
      </c>
      <c r="H188" s="45">
        <f t="shared" si="33"/>
        <v>11.913887722499998</v>
      </c>
      <c r="I188" s="45">
        <f t="shared" si="34"/>
        <v>41.122570557367119</v>
      </c>
      <c r="J188" s="45">
        <f t="shared" si="35"/>
        <v>141.94072066433623</v>
      </c>
      <c r="K188" s="45">
        <f t="shared" si="36"/>
        <v>3.1552125826808698E-2</v>
      </c>
      <c r="L188" s="45">
        <f t="shared" si="37"/>
        <v>0.10890689511010423</v>
      </c>
      <c r="M188" s="45">
        <f t="shared" ca="1" si="38"/>
        <v>8.3428959530920596E-3</v>
      </c>
      <c r="N188" s="45">
        <f t="shared" ca="1" si="39"/>
        <v>6.3724441255942765E-7</v>
      </c>
      <c r="O188" s="136">
        <f t="shared" ca="1" si="40"/>
        <v>7667012494.0794363</v>
      </c>
      <c r="P188" s="45">
        <f t="shared" ca="1" si="41"/>
        <v>21024488044.97998</v>
      </c>
      <c r="Q188" s="45">
        <f t="shared" ca="1" si="42"/>
        <v>734529976.11126292</v>
      </c>
      <c r="R188" s="15">
        <f t="shared" ca="1" si="43"/>
        <v>7.9827590002418819E-4</v>
      </c>
    </row>
    <row r="189" spans="1:18">
      <c r="A189" s="97">
        <v>35741.5</v>
      </c>
      <c r="B189" s="97">
        <v>1.3457033128361218E-2</v>
      </c>
      <c r="C189" s="97">
        <v>1</v>
      </c>
      <c r="D189" s="98">
        <f t="shared" si="31"/>
        <v>3.5741499999999999</v>
      </c>
      <c r="E189" s="98">
        <f t="shared" si="31"/>
        <v>1.3457033128361218E-2</v>
      </c>
      <c r="F189" s="45">
        <f t="shared" si="32"/>
        <v>3.5741499999999999</v>
      </c>
      <c r="G189" s="45">
        <f t="shared" si="32"/>
        <v>1.3457033128361218E-2</v>
      </c>
      <c r="H189" s="45">
        <f t="shared" si="33"/>
        <v>12.7745482225</v>
      </c>
      <c r="I189" s="45">
        <f t="shared" si="34"/>
        <v>45.658151529448375</v>
      </c>
      <c r="J189" s="45">
        <f t="shared" si="35"/>
        <v>163.18908228897791</v>
      </c>
      <c r="K189" s="45">
        <f t="shared" si="36"/>
        <v>4.8097454955732248E-2</v>
      </c>
      <c r="L189" s="45">
        <f t="shared" si="37"/>
        <v>0.1719075186300304</v>
      </c>
      <c r="M189" s="45">
        <f t="shared" ca="1" si="38"/>
        <v>7.5745285675843516E-3</v>
      </c>
      <c r="N189" s="45">
        <f t="shared" ca="1" si="39"/>
        <v>3.4603859907560631E-5</v>
      </c>
      <c r="O189" s="136">
        <f t="shared" ca="1" si="40"/>
        <v>5840231810.9795809</v>
      </c>
      <c r="P189" s="45">
        <f t="shared" ca="1" si="41"/>
        <v>14917727935.811346</v>
      </c>
      <c r="Q189" s="45">
        <f t="shared" ca="1" si="42"/>
        <v>478791140.70539421</v>
      </c>
      <c r="R189" s="15">
        <f t="shared" ca="1" si="43"/>
        <v>5.8825045607768661E-3</v>
      </c>
    </row>
    <row r="190" spans="1:18">
      <c r="A190" s="97">
        <v>35800.5</v>
      </c>
      <c r="B190" s="97">
        <v>7.4497644018265419E-3</v>
      </c>
      <c r="C190" s="97">
        <v>1</v>
      </c>
      <c r="D190" s="98">
        <f t="shared" si="31"/>
        <v>3.58005</v>
      </c>
      <c r="E190" s="98">
        <f t="shared" si="31"/>
        <v>7.4497644018265419E-3</v>
      </c>
      <c r="F190" s="45">
        <f t="shared" si="32"/>
        <v>3.58005</v>
      </c>
      <c r="G190" s="45">
        <f t="shared" si="32"/>
        <v>7.4497644018265419E-3</v>
      </c>
      <c r="H190" s="45">
        <f t="shared" si="33"/>
        <v>12.8167580025</v>
      </c>
      <c r="I190" s="45">
        <f t="shared" si="34"/>
        <v>45.884634486850125</v>
      </c>
      <c r="J190" s="45">
        <f t="shared" si="35"/>
        <v>164.26928569464778</v>
      </c>
      <c r="K190" s="45">
        <f t="shared" si="36"/>
        <v>2.6670529046759112E-2</v>
      </c>
      <c r="L190" s="45">
        <f t="shared" si="37"/>
        <v>9.5481827513849954E-2</v>
      </c>
      <c r="M190" s="45">
        <f t="shared" ca="1" si="38"/>
        <v>7.5354932578871395E-3</v>
      </c>
      <c r="N190" s="45">
        <f t="shared" ca="1" si="39"/>
        <v>7.3494367614586621E-9</v>
      </c>
      <c r="O190" s="136">
        <f t="shared" ca="1" si="40"/>
        <v>5749743350.5182571</v>
      </c>
      <c r="P190" s="45">
        <f t="shared" ca="1" si="41"/>
        <v>14631646098.482933</v>
      </c>
      <c r="Q190" s="45">
        <f t="shared" ca="1" si="42"/>
        <v>467184744.01751846</v>
      </c>
      <c r="R190" s="15">
        <f t="shared" ca="1" si="43"/>
        <v>-8.5728856060597602E-5</v>
      </c>
    </row>
    <row r="191" spans="1:18">
      <c r="A191" s="97">
        <v>35898.5</v>
      </c>
      <c r="B191" s="97">
        <v>7.510233306675218E-3</v>
      </c>
      <c r="C191" s="97">
        <v>1</v>
      </c>
      <c r="D191" s="98">
        <f t="shared" si="31"/>
        <v>3.5898500000000002</v>
      </c>
      <c r="E191" s="98">
        <f t="shared" si="31"/>
        <v>7.510233306675218E-3</v>
      </c>
      <c r="F191" s="45">
        <f t="shared" si="32"/>
        <v>3.5898500000000002</v>
      </c>
      <c r="G191" s="45">
        <f t="shared" si="32"/>
        <v>7.510233306675218E-3</v>
      </c>
      <c r="H191" s="45">
        <f t="shared" si="33"/>
        <v>12.887023022500001</v>
      </c>
      <c r="I191" s="45">
        <f t="shared" si="34"/>
        <v>46.262479597321629</v>
      </c>
      <c r="J191" s="45">
        <f t="shared" si="35"/>
        <v>166.07536238244506</v>
      </c>
      <c r="K191" s="45">
        <f t="shared" si="36"/>
        <v>2.6960611035968033E-2</v>
      </c>
      <c r="L191" s="45">
        <f t="shared" si="37"/>
        <v>9.6784549527469843E-2</v>
      </c>
      <c r="M191" s="45">
        <f t="shared" ca="1" si="38"/>
        <v>7.4702430150355784E-3</v>
      </c>
      <c r="N191" s="45">
        <f t="shared" ca="1" si="39"/>
        <v>1.5992234254234357E-9</v>
      </c>
      <c r="O191" s="136">
        <f t="shared" ca="1" si="40"/>
        <v>5599244710.4593191</v>
      </c>
      <c r="P191" s="45">
        <f t="shared" ca="1" si="41"/>
        <v>14158916840.042953</v>
      </c>
      <c r="Q191" s="45">
        <f t="shared" ca="1" si="42"/>
        <v>448088758.30224615</v>
      </c>
      <c r="R191" s="15">
        <f t="shared" ca="1" si="43"/>
        <v>3.9990291639639686E-5</v>
      </c>
    </row>
    <row r="192" spans="1:18">
      <c r="A192" s="97">
        <v>35898.5</v>
      </c>
      <c r="B192" s="97">
        <v>7.510233306675218E-3</v>
      </c>
      <c r="C192" s="97">
        <v>1</v>
      </c>
      <c r="D192" s="98">
        <f t="shared" si="31"/>
        <v>3.5898500000000002</v>
      </c>
      <c r="E192" s="98">
        <f t="shared" si="31"/>
        <v>7.510233306675218E-3</v>
      </c>
      <c r="F192" s="45">
        <f t="shared" si="32"/>
        <v>3.5898500000000002</v>
      </c>
      <c r="G192" s="45">
        <f t="shared" si="32"/>
        <v>7.510233306675218E-3</v>
      </c>
      <c r="H192" s="45">
        <f t="shared" si="33"/>
        <v>12.887023022500001</v>
      </c>
      <c r="I192" s="45">
        <f t="shared" si="34"/>
        <v>46.262479597321629</v>
      </c>
      <c r="J192" s="45">
        <f t="shared" si="35"/>
        <v>166.07536238244506</v>
      </c>
      <c r="K192" s="45">
        <f t="shared" si="36"/>
        <v>2.6960611035968033E-2</v>
      </c>
      <c r="L192" s="45">
        <f t="shared" si="37"/>
        <v>9.6784549527469843E-2</v>
      </c>
      <c r="M192" s="45">
        <f t="shared" ca="1" si="38"/>
        <v>7.4702430150355784E-3</v>
      </c>
      <c r="N192" s="45">
        <f t="shared" ca="1" si="39"/>
        <v>1.5992234254234357E-9</v>
      </c>
      <c r="O192" s="136">
        <f t="shared" ca="1" si="40"/>
        <v>5599244710.4593191</v>
      </c>
      <c r="P192" s="45">
        <f t="shared" ca="1" si="41"/>
        <v>14158916840.042953</v>
      </c>
      <c r="Q192" s="45">
        <f t="shared" ca="1" si="42"/>
        <v>448088758.30224615</v>
      </c>
      <c r="R192" s="15">
        <f t="shared" ca="1" si="43"/>
        <v>3.9990291639639686E-5</v>
      </c>
    </row>
    <row r="193" spans="1:18">
      <c r="A193" s="97">
        <v>35947.5</v>
      </c>
      <c r="B193" s="97">
        <v>7.7404677504091524E-3</v>
      </c>
      <c r="C193" s="97">
        <v>1</v>
      </c>
      <c r="D193" s="98">
        <f t="shared" si="31"/>
        <v>3.5947499999999999</v>
      </c>
      <c r="E193" s="98">
        <f t="shared" si="31"/>
        <v>7.7404677504091524E-3</v>
      </c>
      <c r="F193" s="45">
        <f t="shared" si="32"/>
        <v>3.5947499999999999</v>
      </c>
      <c r="G193" s="45">
        <f t="shared" si="32"/>
        <v>7.7404677504091524E-3</v>
      </c>
      <c r="H193" s="45">
        <f t="shared" si="33"/>
        <v>12.9222275625</v>
      </c>
      <c r="I193" s="45">
        <f t="shared" si="34"/>
        <v>46.452177530296872</v>
      </c>
      <c r="J193" s="45">
        <f t="shared" si="35"/>
        <v>166.98396517703466</v>
      </c>
      <c r="K193" s="45">
        <f t="shared" si="36"/>
        <v>2.7825046445783298E-2</v>
      </c>
      <c r="L193" s="45">
        <f t="shared" si="37"/>
        <v>0.10002408571097951</v>
      </c>
      <c r="M193" s="45">
        <f t="shared" ca="1" si="38"/>
        <v>7.4374250465433014E-3</v>
      </c>
      <c r="N193" s="45">
        <f t="shared" ca="1" si="39"/>
        <v>9.1834880366325818E-8</v>
      </c>
      <c r="O193" s="136">
        <f t="shared" ca="1" si="40"/>
        <v>5523926812.3396397</v>
      </c>
      <c r="P193" s="45">
        <f t="shared" ca="1" si="41"/>
        <v>13923762379.899199</v>
      </c>
      <c r="Q193" s="45">
        <f t="shared" ca="1" si="42"/>
        <v>438628917.41768855</v>
      </c>
      <c r="R193" s="15">
        <f t="shared" ca="1" si="43"/>
        <v>3.0304270386585092E-4</v>
      </c>
    </row>
    <row r="194" spans="1:18">
      <c r="A194" s="97">
        <v>35947.5</v>
      </c>
      <c r="B194" s="97">
        <v>7.940467752632685E-3</v>
      </c>
      <c r="C194" s="97">
        <v>1</v>
      </c>
      <c r="D194" s="98">
        <f t="shared" si="31"/>
        <v>3.5947499999999999</v>
      </c>
      <c r="E194" s="98">
        <f t="shared" si="31"/>
        <v>7.940467752632685E-3</v>
      </c>
      <c r="F194" s="45">
        <f t="shared" si="32"/>
        <v>3.5947499999999999</v>
      </c>
      <c r="G194" s="45">
        <f t="shared" si="32"/>
        <v>7.940467752632685E-3</v>
      </c>
      <c r="H194" s="45">
        <f t="shared" si="33"/>
        <v>12.9222275625</v>
      </c>
      <c r="I194" s="45">
        <f t="shared" si="34"/>
        <v>46.452177530296872</v>
      </c>
      <c r="J194" s="45">
        <f t="shared" si="35"/>
        <v>166.98396517703466</v>
      </c>
      <c r="K194" s="45">
        <f t="shared" si="36"/>
        <v>2.8543996453776345E-2</v>
      </c>
      <c r="L194" s="45">
        <f t="shared" si="37"/>
        <v>0.10260853125221252</v>
      </c>
      <c r="M194" s="45">
        <f t="shared" ca="1" si="38"/>
        <v>7.4374250465433014E-3</v>
      </c>
      <c r="N194" s="45">
        <f t="shared" ca="1" si="39"/>
        <v>2.5305196414972994E-7</v>
      </c>
      <c r="O194" s="136">
        <f t="shared" ca="1" si="40"/>
        <v>5523926812.3396397</v>
      </c>
      <c r="P194" s="45">
        <f t="shared" ca="1" si="41"/>
        <v>13923762379.899199</v>
      </c>
      <c r="Q194" s="45">
        <f t="shared" ca="1" si="42"/>
        <v>438628917.41768855</v>
      </c>
      <c r="R194" s="15">
        <f t="shared" ca="1" si="43"/>
        <v>5.0304270608938356E-4</v>
      </c>
    </row>
    <row r="195" spans="1:18">
      <c r="A195" s="97">
        <v>35947.5</v>
      </c>
      <c r="B195" s="97">
        <v>8.1404677548562177E-3</v>
      </c>
      <c r="C195" s="97">
        <v>1</v>
      </c>
      <c r="D195" s="98">
        <f t="shared" si="31"/>
        <v>3.5947499999999999</v>
      </c>
      <c r="E195" s="98">
        <f t="shared" si="31"/>
        <v>8.1404677548562177E-3</v>
      </c>
      <c r="F195" s="45">
        <f t="shared" si="32"/>
        <v>3.5947499999999999</v>
      </c>
      <c r="G195" s="45">
        <f t="shared" si="32"/>
        <v>8.1404677548562177E-3</v>
      </c>
      <c r="H195" s="45">
        <f t="shared" si="33"/>
        <v>12.9222275625</v>
      </c>
      <c r="I195" s="45">
        <f t="shared" si="34"/>
        <v>46.452177530296872</v>
      </c>
      <c r="J195" s="45">
        <f t="shared" si="35"/>
        <v>166.98396517703466</v>
      </c>
      <c r="K195" s="45">
        <f t="shared" si="36"/>
        <v>2.9262946461769388E-2</v>
      </c>
      <c r="L195" s="45">
        <f t="shared" si="37"/>
        <v>0.10519297679344551</v>
      </c>
      <c r="M195" s="45">
        <f t="shared" ca="1" si="38"/>
        <v>7.4374250465433014E-3</v>
      </c>
      <c r="N195" s="45">
        <f t="shared" ca="1" si="39"/>
        <v>4.9426904971196013E-7</v>
      </c>
      <c r="O195" s="136">
        <f t="shared" ca="1" si="40"/>
        <v>5523926812.3396397</v>
      </c>
      <c r="P195" s="45">
        <f t="shared" ca="1" si="41"/>
        <v>13923762379.899199</v>
      </c>
      <c r="Q195" s="45">
        <f t="shared" ca="1" si="42"/>
        <v>438628917.41768855</v>
      </c>
      <c r="R195" s="15">
        <f t="shared" ca="1" si="43"/>
        <v>7.0304270831291621E-4</v>
      </c>
    </row>
    <row r="196" spans="1:18">
      <c r="A196" s="97">
        <v>35948</v>
      </c>
      <c r="B196" s="97">
        <v>8.2315925974398851E-3</v>
      </c>
      <c r="C196" s="97">
        <v>1</v>
      </c>
      <c r="D196" s="98">
        <f t="shared" si="31"/>
        <v>3.5948000000000002</v>
      </c>
      <c r="E196" s="98">
        <f t="shared" si="31"/>
        <v>8.2315925974398851E-3</v>
      </c>
      <c r="F196" s="45">
        <f t="shared" si="32"/>
        <v>3.5948000000000002</v>
      </c>
      <c r="G196" s="45">
        <f t="shared" si="32"/>
        <v>8.2315925974398851E-3</v>
      </c>
      <c r="H196" s="45">
        <f t="shared" si="33"/>
        <v>12.922587040000002</v>
      </c>
      <c r="I196" s="45">
        <f t="shared" si="34"/>
        <v>46.454115891392007</v>
      </c>
      <c r="J196" s="45">
        <f t="shared" si="35"/>
        <v>166.993255806376</v>
      </c>
      <c r="K196" s="45">
        <f t="shared" si="36"/>
        <v>2.9590929069276902E-2</v>
      </c>
      <c r="L196" s="45">
        <f t="shared" si="37"/>
        <v>0.10637347181823661</v>
      </c>
      <c r="M196" s="45">
        <f t="shared" ca="1" si="38"/>
        <v>7.4370895066780962E-3</v>
      </c>
      <c r="N196" s="45">
        <f t="shared" ca="1" si="39"/>
        <v>6.3123516123003546E-7</v>
      </c>
      <c r="O196" s="136">
        <f t="shared" ca="1" si="40"/>
        <v>5523158083.9271259</v>
      </c>
      <c r="P196" s="45">
        <f t="shared" ca="1" si="41"/>
        <v>13921367150.382837</v>
      </c>
      <c r="Q196" s="45">
        <f t="shared" ca="1" si="42"/>
        <v>438532698.10760176</v>
      </c>
      <c r="R196" s="15">
        <f t="shared" ca="1" si="43"/>
        <v>7.9450309076178893E-4</v>
      </c>
    </row>
    <row r="197" spans="1:18">
      <c r="A197" s="97">
        <v>35948</v>
      </c>
      <c r="B197" s="97">
        <v>8.3315925949136727E-3</v>
      </c>
      <c r="C197" s="97">
        <v>1</v>
      </c>
      <c r="D197" s="98">
        <f t="shared" si="31"/>
        <v>3.5948000000000002</v>
      </c>
      <c r="E197" s="98">
        <f t="shared" si="31"/>
        <v>8.3315925949136727E-3</v>
      </c>
      <c r="F197" s="45">
        <f t="shared" si="32"/>
        <v>3.5948000000000002</v>
      </c>
      <c r="G197" s="45">
        <f t="shared" si="32"/>
        <v>8.3315925949136727E-3</v>
      </c>
      <c r="H197" s="45">
        <f t="shared" si="33"/>
        <v>12.922587040000002</v>
      </c>
      <c r="I197" s="45">
        <f t="shared" si="34"/>
        <v>46.454115891392007</v>
      </c>
      <c r="J197" s="45">
        <f t="shared" si="35"/>
        <v>166.993255806376</v>
      </c>
      <c r="K197" s="45">
        <f t="shared" si="36"/>
        <v>2.9950409060195672E-2</v>
      </c>
      <c r="L197" s="45">
        <f t="shared" si="37"/>
        <v>0.10766573048959141</v>
      </c>
      <c r="M197" s="45">
        <f t="shared" ca="1" si="38"/>
        <v>7.4370895066780962E-3</v>
      </c>
      <c r="N197" s="45">
        <f t="shared" ca="1" si="39"/>
        <v>8.0013577486298346E-7</v>
      </c>
      <c r="O197" s="136">
        <f t="shared" ca="1" si="40"/>
        <v>5523158083.9271259</v>
      </c>
      <c r="P197" s="45">
        <f t="shared" ca="1" si="41"/>
        <v>13921367150.382837</v>
      </c>
      <c r="Q197" s="45">
        <f t="shared" ca="1" si="42"/>
        <v>438532698.10760176</v>
      </c>
      <c r="R197" s="15">
        <f t="shared" ca="1" si="43"/>
        <v>8.9450308823557645E-4</v>
      </c>
    </row>
    <row r="198" spans="1:18">
      <c r="A198" s="97">
        <v>35948</v>
      </c>
      <c r="B198" s="97">
        <v>8.5315925971372053E-3</v>
      </c>
      <c r="C198" s="97">
        <v>1</v>
      </c>
      <c r="D198" s="98">
        <f t="shared" si="31"/>
        <v>3.5948000000000002</v>
      </c>
      <c r="E198" s="98">
        <f t="shared" si="31"/>
        <v>8.5315925971372053E-3</v>
      </c>
      <c r="F198" s="45">
        <f t="shared" si="32"/>
        <v>3.5948000000000002</v>
      </c>
      <c r="G198" s="45">
        <f t="shared" si="32"/>
        <v>8.5315925971372053E-3</v>
      </c>
      <c r="H198" s="45">
        <f t="shared" si="33"/>
        <v>12.922587040000002</v>
      </c>
      <c r="I198" s="45">
        <f t="shared" si="34"/>
        <v>46.454115891392007</v>
      </c>
      <c r="J198" s="45">
        <f t="shared" si="35"/>
        <v>166.993255806376</v>
      </c>
      <c r="K198" s="45">
        <f t="shared" si="36"/>
        <v>3.0669369068188828E-2</v>
      </c>
      <c r="L198" s="45">
        <f t="shared" si="37"/>
        <v>0.11025024792632521</v>
      </c>
      <c r="M198" s="45">
        <f t="shared" ca="1" si="38"/>
        <v>7.4370895066780962E-3</v>
      </c>
      <c r="N198" s="45">
        <f t="shared" ca="1" si="39"/>
        <v>1.1979370150245408E-6</v>
      </c>
      <c r="O198" s="136">
        <f t="shared" ca="1" si="40"/>
        <v>5523158083.9271259</v>
      </c>
      <c r="P198" s="45">
        <f t="shared" ca="1" si="41"/>
        <v>13921367150.382837</v>
      </c>
      <c r="Q198" s="45">
        <f t="shared" ca="1" si="42"/>
        <v>438532698.10760176</v>
      </c>
      <c r="R198" s="15">
        <f t="shared" ca="1" si="43"/>
        <v>1.0945030904591091E-3</v>
      </c>
    </row>
    <row r="199" spans="1:18">
      <c r="A199" s="97">
        <v>36082.5</v>
      </c>
      <c r="B199" s="97">
        <v>7.344174911850132E-3</v>
      </c>
      <c r="C199" s="97">
        <v>1</v>
      </c>
      <c r="D199" s="98">
        <f t="shared" si="31"/>
        <v>3.60825</v>
      </c>
      <c r="E199" s="98">
        <f t="shared" si="31"/>
        <v>7.344174911850132E-3</v>
      </c>
      <c r="F199" s="45">
        <f t="shared" si="32"/>
        <v>3.60825</v>
      </c>
      <c r="G199" s="45">
        <f t="shared" si="32"/>
        <v>7.344174911850132E-3</v>
      </c>
      <c r="H199" s="45">
        <f t="shared" si="33"/>
        <v>13.0194680625</v>
      </c>
      <c r="I199" s="45">
        <f t="shared" si="34"/>
        <v>46.97749563651562</v>
      </c>
      <c r="J199" s="45">
        <f t="shared" si="35"/>
        <v>169.50654863045747</v>
      </c>
      <c r="K199" s="45">
        <f t="shared" si="36"/>
        <v>2.649961912568324E-2</v>
      </c>
      <c r="L199" s="45">
        <f t="shared" si="37"/>
        <v>9.5617250710246557E-2</v>
      </c>
      <c r="M199" s="45">
        <f t="shared" ca="1" si="38"/>
        <v>7.346343149297635E-3</v>
      </c>
      <c r="N199" s="45">
        <f t="shared" ca="1" si="39"/>
        <v>4.7012536287540684E-12</v>
      </c>
      <c r="O199" s="136">
        <f t="shared" ca="1" si="40"/>
        <v>5316292140.560832</v>
      </c>
      <c r="P199" s="45">
        <f t="shared" ca="1" si="41"/>
        <v>13280345289.540369</v>
      </c>
      <c r="Q199" s="45">
        <f t="shared" ca="1" si="42"/>
        <v>412883141.028198</v>
      </c>
      <c r="R199" s="15">
        <f t="shared" ca="1" si="43"/>
        <v>-2.1682374475029409E-6</v>
      </c>
    </row>
    <row r="200" spans="1:18">
      <c r="A200" s="97">
        <v>36082.5</v>
      </c>
      <c r="B200" s="97">
        <v>7.7441749090212397E-3</v>
      </c>
      <c r="C200" s="97">
        <v>1</v>
      </c>
      <c r="D200" s="98">
        <f t="shared" si="31"/>
        <v>3.60825</v>
      </c>
      <c r="E200" s="98">
        <f t="shared" si="31"/>
        <v>7.7441749090212397E-3</v>
      </c>
      <c r="F200" s="45">
        <f t="shared" si="32"/>
        <v>3.60825</v>
      </c>
      <c r="G200" s="45">
        <f t="shared" si="32"/>
        <v>7.7441749090212397E-3</v>
      </c>
      <c r="H200" s="45">
        <f t="shared" si="33"/>
        <v>13.0194680625</v>
      </c>
      <c r="I200" s="45">
        <f t="shared" si="34"/>
        <v>46.97749563651562</v>
      </c>
      <c r="J200" s="45">
        <f t="shared" si="35"/>
        <v>169.50654863045747</v>
      </c>
      <c r="K200" s="45">
        <f t="shared" si="36"/>
        <v>2.7942919115475889E-2</v>
      </c>
      <c r="L200" s="45">
        <f t="shared" si="37"/>
        <v>0.10082503789841588</v>
      </c>
      <c r="M200" s="45">
        <f t="shared" ca="1" si="38"/>
        <v>7.346343149297635E-3</v>
      </c>
      <c r="N200" s="45">
        <f t="shared" ca="1" si="39"/>
        <v>1.5827010904477998E-7</v>
      </c>
      <c r="O200" s="136">
        <f t="shared" ca="1" si="40"/>
        <v>5316292140.560832</v>
      </c>
      <c r="P200" s="45">
        <f t="shared" ca="1" si="41"/>
        <v>13280345289.540369</v>
      </c>
      <c r="Q200" s="45">
        <f t="shared" ca="1" si="42"/>
        <v>412883141.028198</v>
      </c>
      <c r="R200" s="15">
        <f t="shared" ca="1" si="43"/>
        <v>3.9783175972360474E-4</v>
      </c>
    </row>
    <row r="201" spans="1:18">
      <c r="A201" s="97">
        <v>36082.5</v>
      </c>
      <c r="B201" s="97">
        <v>7.8441749137709849E-3</v>
      </c>
      <c r="C201" s="97">
        <v>1</v>
      </c>
      <c r="D201" s="98">
        <f t="shared" si="31"/>
        <v>3.60825</v>
      </c>
      <c r="E201" s="98">
        <f t="shared" si="31"/>
        <v>7.8441749137709849E-3</v>
      </c>
      <c r="F201" s="45">
        <f t="shared" si="32"/>
        <v>3.60825</v>
      </c>
      <c r="G201" s="45">
        <f t="shared" si="32"/>
        <v>7.8441749137709849E-3</v>
      </c>
      <c r="H201" s="45">
        <f t="shared" si="33"/>
        <v>13.0194680625</v>
      </c>
      <c r="I201" s="45">
        <f t="shared" si="34"/>
        <v>46.97749563651562</v>
      </c>
      <c r="J201" s="45">
        <f t="shared" si="35"/>
        <v>169.50654863045747</v>
      </c>
      <c r="K201" s="45">
        <f t="shared" si="36"/>
        <v>2.8303744132614155E-2</v>
      </c>
      <c r="L201" s="45">
        <f t="shared" si="37"/>
        <v>0.10212698476650502</v>
      </c>
      <c r="M201" s="45">
        <f t="shared" ca="1" si="38"/>
        <v>7.346343149297635E-3</v>
      </c>
      <c r="N201" s="45">
        <f t="shared" ca="1" si="39"/>
        <v>2.4783646571864892E-7</v>
      </c>
      <c r="O201" s="136">
        <f t="shared" ca="1" si="40"/>
        <v>5316292140.560832</v>
      </c>
      <c r="P201" s="45">
        <f t="shared" ca="1" si="41"/>
        <v>13280345289.540369</v>
      </c>
      <c r="Q201" s="45">
        <f t="shared" ca="1" si="42"/>
        <v>412883141.028198</v>
      </c>
      <c r="R201" s="15">
        <f t="shared" ca="1" si="43"/>
        <v>4.9783176447334987E-4</v>
      </c>
    </row>
    <row r="202" spans="1:18">
      <c r="A202" s="97">
        <v>36111.5</v>
      </c>
      <c r="B202" s="97">
        <v>1.0929415708233137E-2</v>
      </c>
      <c r="C202" s="97">
        <v>1</v>
      </c>
      <c r="D202" s="98">
        <f t="shared" si="31"/>
        <v>3.6111499999999999</v>
      </c>
      <c r="E202" s="98">
        <f t="shared" si="31"/>
        <v>1.0929415708233137E-2</v>
      </c>
      <c r="F202" s="45">
        <f t="shared" si="32"/>
        <v>3.6111499999999999</v>
      </c>
      <c r="G202" s="45">
        <f t="shared" si="32"/>
        <v>1.0929415708233137E-2</v>
      </c>
      <c r="H202" s="45">
        <f t="shared" si="33"/>
        <v>13.040404322499999</v>
      </c>
      <c r="I202" s="45">
        <f t="shared" si="34"/>
        <v>47.090856069195866</v>
      </c>
      <c r="J202" s="45">
        <f t="shared" si="35"/>
        <v>170.05214489427664</v>
      </c>
      <c r="K202" s="45">
        <f t="shared" si="36"/>
        <v>3.9467759534786089E-2</v>
      </c>
      <c r="L202" s="45">
        <f t="shared" si="37"/>
        <v>0.14252399984404276</v>
      </c>
      <c r="M202" s="45">
        <f t="shared" ca="1" si="38"/>
        <v>7.3266500752621616E-3</v>
      </c>
      <c r="N202" s="45">
        <f t="shared" ca="1" si="39"/>
        <v>1.2979920206116751E-5</v>
      </c>
      <c r="O202" s="136">
        <f t="shared" ca="1" si="40"/>
        <v>5271681115.9502831</v>
      </c>
      <c r="P202" s="45">
        <f t="shared" ca="1" si="41"/>
        <v>13143024613.312859</v>
      </c>
      <c r="Q202" s="45">
        <f t="shared" ca="1" si="42"/>
        <v>407415171.70990193</v>
      </c>
      <c r="R202" s="15">
        <f t="shared" ca="1" si="43"/>
        <v>3.6027656329709751E-3</v>
      </c>
    </row>
    <row r="203" spans="1:18">
      <c r="A203" s="97">
        <v>36141.5</v>
      </c>
      <c r="B203" s="97">
        <v>7.4969061897718348E-3</v>
      </c>
      <c r="C203" s="97">
        <v>1</v>
      </c>
      <c r="D203" s="98">
        <f t="shared" si="31"/>
        <v>3.61415</v>
      </c>
      <c r="E203" s="98">
        <f t="shared" si="31"/>
        <v>7.4969061897718348E-3</v>
      </c>
      <c r="F203" s="45">
        <f t="shared" si="32"/>
        <v>3.61415</v>
      </c>
      <c r="G203" s="45">
        <f t="shared" si="32"/>
        <v>7.4969061897718348E-3</v>
      </c>
      <c r="H203" s="45">
        <f t="shared" si="33"/>
        <v>13.062080222500001</v>
      </c>
      <c r="I203" s="45">
        <f t="shared" si="34"/>
        <v>47.208317236148375</v>
      </c>
      <c r="J203" s="45">
        <f t="shared" si="35"/>
        <v>170.61793973902564</v>
      </c>
      <c r="K203" s="45">
        <f t="shared" si="36"/>
        <v>2.7094943505763875E-2</v>
      </c>
      <c r="L203" s="45">
        <f t="shared" si="37"/>
        <v>9.7925190071356513E-2</v>
      </c>
      <c r="M203" s="45">
        <f t="shared" ca="1" si="38"/>
        <v>7.3062305412162423E-3</v>
      </c>
      <c r="N203" s="45">
        <f t="shared" ca="1" si="39"/>
        <v>3.6357202952095801E-8</v>
      </c>
      <c r="O203" s="136">
        <f t="shared" ca="1" si="40"/>
        <v>5225534313.6285191</v>
      </c>
      <c r="P203" s="45">
        <f t="shared" ca="1" si="41"/>
        <v>13001315885.844667</v>
      </c>
      <c r="Q203" s="45">
        <f t="shared" ca="1" si="42"/>
        <v>401782598.5449</v>
      </c>
      <c r="R203" s="15">
        <f t="shared" ca="1" si="43"/>
        <v>1.9067564855559244E-4</v>
      </c>
    </row>
    <row r="204" spans="1:18">
      <c r="A204" s="97">
        <v>36141.5</v>
      </c>
      <c r="B204" s="97">
        <v>7.9969061916926876E-3</v>
      </c>
      <c r="C204" s="97">
        <v>1</v>
      </c>
      <c r="D204" s="98">
        <f t="shared" si="31"/>
        <v>3.61415</v>
      </c>
      <c r="E204" s="98">
        <f t="shared" si="31"/>
        <v>7.9969061916926876E-3</v>
      </c>
      <c r="F204" s="45">
        <f t="shared" si="32"/>
        <v>3.61415</v>
      </c>
      <c r="G204" s="45">
        <f t="shared" si="32"/>
        <v>7.9969061916926876E-3</v>
      </c>
      <c r="H204" s="45">
        <f t="shared" si="33"/>
        <v>13.062080222500001</v>
      </c>
      <c r="I204" s="45">
        <f t="shared" si="34"/>
        <v>47.208317236148375</v>
      </c>
      <c r="J204" s="45">
        <f t="shared" si="35"/>
        <v>170.61793973902564</v>
      </c>
      <c r="K204" s="45">
        <f t="shared" si="36"/>
        <v>2.8902018512706126E-2</v>
      </c>
      <c r="L204" s="45">
        <f t="shared" si="37"/>
        <v>0.10445623020769684</v>
      </c>
      <c r="M204" s="45">
        <f t="shared" ca="1" si="38"/>
        <v>7.3062305412162423E-3</v>
      </c>
      <c r="N204" s="45">
        <f t="shared" ca="1" si="39"/>
        <v>4.7703285416106078E-7</v>
      </c>
      <c r="O204" s="136">
        <f t="shared" ca="1" si="40"/>
        <v>5225534313.6285191</v>
      </c>
      <c r="P204" s="45">
        <f t="shared" ca="1" si="41"/>
        <v>13001315885.844667</v>
      </c>
      <c r="Q204" s="45">
        <f t="shared" ca="1" si="42"/>
        <v>401782598.5449</v>
      </c>
      <c r="R204" s="15">
        <f t="shared" ca="1" si="43"/>
        <v>6.9067565047644525E-4</v>
      </c>
    </row>
    <row r="205" spans="1:18">
      <c r="A205" s="97">
        <v>36141.5</v>
      </c>
      <c r="B205" s="97">
        <v>8.0969061891664751E-3</v>
      </c>
      <c r="C205" s="97">
        <v>1</v>
      </c>
      <c r="D205" s="98">
        <f t="shared" si="31"/>
        <v>3.61415</v>
      </c>
      <c r="E205" s="98">
        <f t="shared" si="31"/>
        <v>8.0969061891664751E-3</v>
      </c>
      <c r="F205" s="45">
        <f t="shared" si="32"/>
        <v>3.61415</v>
      </c>
      <c r="G205" s="45">
        <f t="shared" si="32"/>
        <v>8.0969061891664751E-3</v>
      </c>
      <c r="H205" s="45">
        <f t="shared" si="33"/>
        <v>13.062080222500001</v>
      </c>
      <c r="I205" s="45">
        <f t="shared" si="34"/>
        <v>47.208317236148375</v>
      </c>
      <c r="J205" s="45">
        <f t="shared" si="35"/>
        <v>170.61793973902564</v>
      </c>
      <c r="K205" s="45">
        <f t="shared" si="36"/>
        <v>2.9263433503576016E-2</v>
      </c>
      <c r="L205" s="45">
        <f t="shared" si="37"/>
        <v>0.10576243819694926</v>
      </c>
      <c r="M205" s="45">
        <f t="shared" ca="1" si="38"/>
        <v>7.3062305412162423E-3</v>
      </c>
      <c r="N205" s="45">
        <f t="shared" ca="1" si="39"/>
        <v>6.2516798026152043E-7</v>
      </c>
      <c r="O205" s="136">
        <f t="shared" ca="1" si="40"/>
        <v>5225534313.6285191</v>
      </c>
      <c r="P205" s="45">
        <f t="shared" ca="1" si="41"/>
        <v>13001315885.844667</v>
      </c>
      <c r="Q205" s="45">
        <f t="shared" ca="1" si="42"/>
        <v>401782598.5449</v>
      </c>
      <c r="R205" s="15">
        <f t="shared" ca="1" si="43"/>
        <v>7.9067564795023276E-4</v>
      </c>
    </row>
    <row r="206" spans="1:18">
      <c r="A206" s="97">
        <v>36141.5</v>
      </c>
      <c r="B206" s="97">
        <v>8.3969061888637953E-3</v>
      </c>
      <c r="C206" s="97">
        <v>0.1</v>
      </c>
      <c r="D206" s="98">
        <f t="shared" si="31"/>
        <v>3.61415</v>
      </c>
      <c r="E206" s="98">
        <f t="shared" si="31"/>
        <v>8.3969061888637953E-3</v>
      </c>
      <c r="F206" s="45">
        <f t="shared" si="32"/>
        <v>0.36141500000000004</v>
      </c>
      <c r="G206" s="45">
        <f t="shared" si="32"/>
        <v>8.3969061888637957E-4</v>
      </c>
      <c r="H206" s="45">
        <f t="shared" si="33"/>
        <v>1.3062080222500001</v>
      </c>
      <c r="I206" s="45">
        <f t="shared" si="34"/>
        <v>4.7208317236148378</v>
      </c>
      <c r="J206" s="45">
        <f t="shared" si="35"/>
        <v>17.061793973902567</v>
      </c>
      <c r="K206" s="45">
        <f t="shared" si="36"/>
        <v>3.0347678502482085E-3</v>
      </c>
      <c r="L206" s="45">
        <f t="shared" si="37"/>
        <v>1.0968106225974562E-2</v>
      </c>
      <c r="M206" s="45">
        <f t="shared" ca="1" si="38"/>
        <v>7.3062305412162423E-3</v>
      </c>
      <c r="N206" s="45">
        <f t="shared" ca="1" si="39"/>
        <v>1.1895733683714091E-7</v>
      </c>
      <c r="O206" s="136">
        <f t="shared" ca="1" si="40"/>
        <v>52255343.136285111</v>
      </c>
      <c r="P206" s="45">
        <f t="shared" ca="1" si="41"/>
        <v>130013158.85844694</v>
      </c>
      <c r="Q206" s="45">
        <f t="shared" ca="1" si="42"/>
        <v>4017825.9854489942</v>
      </c>
      <c r="R206" s="15">
        <f t="shared" ca="1" si="43"/>
        <v>1.0906756476475529E-3</v>
      </c>
    </row>
    <row r="207" spans="1:18">
      <c r="A207" s="97">
        <v>36709</v>
      </c>
      <c r="B207" s="97">
        <v>5.8236011100234464E-3</v>
      </c>
      <c r="C207" s="97">
        <v>0.1</v>
      </c>
      <c r="D207" s="98">
        <f t="shared" si="31"/>
        <v>3.6709000000000001</v>
      </c>
      <c r="E207" s="98">
        <f t="shared" si="31"/>
        <v>5.8236011100234464E-3</v>
      </c>
      <c r="F207" s="45">
        <f t="shared" si="32"/>
        <v>0.36709000000000003</v>
      </c>
      <c r="G207" s="45">
        <f t="shared" si="32"/>
        <v>5.8236011100234466E-4</v>
      </c>
      <c r="H207" s="45">
        <f t="shared" si="33"/>
        <v>1.3475506810000002</v>
      </c>
      <c r="I207" s="45">
        <f t="shared" si="34"/>
        <v>4.9467237948829004</v>
      </c>
      <c r="J207" s="45">
        <f t="shared" si="35"/>
        <v>18.15892837863564</v>
      </c>
      <c r="K207" s="45">
        <f t="shared" si="36"/>
        <v>2.1377857314785072E-3</v>
      </c>
      <c r="L207" s="45">
        <f t="shared" si="37"/>
        <v>7.8475976416844517E-3</v>
      </c>
      <c r="M207" s="45">
        <f t="shared" ca="1" si="38"/>
        <v>6.9108827458569874E-3</v>
      </c>
      <c r="N207" s="45">
        <f t="shared" ca="1" si="39"/>
        <v>1.1821813556208609E-7</v>
      </c>
      <c r="O207" s="136">
        <f t="shared" ca="1" si="40"/>
        <v>43565842.899312831</v>
      </c>
      <c r="P207" s="45">
        <f t="shared" ca="1" si="41"/>
        <v>103960575.32331429</v>
      </c>
      <c r="Q207" s="45">
        <f t="shared" ca="1" si="42"/>
        <v>3002279.8733556001</v>
      </c>
      <c r="R207" s="15">
        <f t="shared" ca="1" si="43"/>
        <v>-1.087281635833541E-3</v>
      </c>
    </row>
    <row r="208" spans="1:18">
      <c r="A208" s="97">
        <v>36954.5</v>
      </c>
      <c r="B208" s="97">
        <v>6.7058982021990232E-3</v>
      </c>
      <c r="C208" s="97">
        <v>1</v>
      </c>
      <c r="D208" s="98">
        <f t="shared" si="31"/>
        <v>3.6954500000000001</v>
      </c>
      <c r="E208" s="98">
        <f t="shared" si="31"/>
        <v>6.7058982021990232E-3</v>
      </c>
      <c r="F208" s="45">
        <f t="shared" si="32"/>
        <v>3.6954500000000001</v>
      </c>
      <c r="G208" s="45">
        <f t="shared" si="32"/>
        <v>6.7058982021990232E-3</v>
      </c>
      <c r="H208" s="45">
        <f t="shared" si="33"/>
        <v>13.656350702500001</v>
      </c>
      <c r="I208" s="45">
        <f t="shared" si="34"/>
        <v>50.466361203553632</v>
      </c>
      <c r="J208" s="45">
        <f t="shared" si="35"/>
        <v>186.49591450967228</v>
      </c>
      <c r="K208" s="45">
        <f t="shared" si="36"/>
        <v>2.4781311511316382E-2</v>
      </c>
      <c r="L208" s="45">
        <f t="shared" si="37"/>
        <v>9.157809762449412E-2</v>
      </c>
      <c r="M208" s="45">
        <f t="shared" ca="1" si="38"/>
        <v>6.7345119428828884E-3</v>
      </c>
      <c r="N208" s="45">
        <f t="shared" ca="1" si="39"/>
        <v>8.1874615592348173E-10</v>
      </c>
      <c r="O208" s="136">
        <f t="shared" ca="1" si="40"/>
        <v>3985892169.8707218</v>
      </c>
      <c r="P208" s="45">
        <f t="shared" ca="1" si="41"/>
        <v>9320598806.2014408</v>
      </c>
      <c r="Q208" s="45">
        <f t="shared" ca="1" si="42"/>
        <v>259564375.39267972</v>
      </c>
      <c r="R208" s="15">
        <f t="shared" ca="1" si="43"/>
        <v>-2.8613740683865185E-5</v>
      </c>
    </row>
    <row r="209" spans="1:18">
      <c r="A209" s="97">
        <v>36977.5</v>
      </c>
      <c r="B209" s="97">
        <v>7.3576408976805396E-3</v>
      </c>
      <c r="C209" s="97">
        <v>1</v>
      </c>
      <c r="D209" s="98">
        <f t="shared" si="31"/>
        <v>3.6977500000000001</v>
      </c>
      <c r="E209" s="98">
        <f t="shared" si="31"/>
        <v>7.3576408976805396E-3</v>
      </c>
      <c r="F209" s="45">
        <f t="shared" si="32"/>
        <v>3.6977500000000001</v>
      </c>
      <c r="G209" s="45">
        <f t="shared" si="32"/>
        <v>7.3576408976805396E-3</v>
      </c>
      <c r="H209" s="45">
        <f t="shared" si="33"/>
        <v>13.673355062500001</v>
      </c>
      <c r="I209" s="45">
        <f t="shared" si="34"/>
        <v>50.560648682359378</v>
      </c>
      <c r="J209" s="45">
        <f t="shared" si="35"/>
        <v>186.96063866519441</v>
      </c>
      <c r="K209" s="45">
        <f t="shared" si="36"/>
        <v>2.7206716629398216E-2</v>
      </c>
      <c r="L209" s="45">
        <f t="shared" si="37"/>
        <v>0.10060363641635725</v>
      </c>
      <c r="M209" s="45">
        <f t="shared" ca="1" si="38"/>
        <v>6.717823067688089E-3</v>
      </c>
      <c r="N209" s="45">
        <f t="shared" ca="1" si="39"/>
        <v>4.0936685557624847E-7</v>
      </c>
      <c r="O209" s="136">
        <f t="shared" ca="1" si="40"/>
        <v>3951415214.543252</v>
      </c>
      <c r="P209" s="45">
        <f t="shared" ca="1" si="41"/>
        <v>9221663891.6495609</v>
      </c>
      <c r="Q209" s="45">
        <f t="shared" ca="1" si="42"/>
        <v>255866159.76341131</v>
      </c>
      <c r="R209" s="15">
        <f t="shared" ca="1" si="43"/>
        <v>6.3981782999245063E-4</v>
      </c>
    </row>
    <row r="210" spans="1:18">
      <c r="A210" s="97">
        <v>37153</v>
      </c>
      <c r="B210" s="97">
        <v>7.7424602131941356E-3</v>
      </c>
      <c r="C210" s="97">
        <v>1</v>
      </c>
      <c r="D210" s="98">
        <f t="shared" si="31"/>
        <v>3.7153</v>
      </c>
      <c r="E210" s="98">
        <f t="shared" si="31"/>
        <v>7.7424602131941356E-3</v>
      </c>
      <c r="F210" s="45">
        <f t="shared" si="32"/>
        <v>3.7153</v>
      </c>
      <c r="G210" s="45">
        <f t="shared" si="32"/>
        <v>7.7424602131941356E-3</v>
      </c>
      <c r="H210" s="45">
        <f t="shared" si="33"/>
        <v>13.803454090000001</v>
      </c>
      <c r="I210" s="45">
        <f t="shared" si="34"/>
        <v>51.283972980577005</v>
      </c>
      <c r="J210" s="45">
        <f t="shared" si="35"/>
        <v>190.53534481473775</v>
      </c>
      <c r="K210" s="45">
        <f t="shared" si="36"/>
        <v>2.8765562430080171E-2</v>
      </c>
      <c r="L210" s="45">
        <f t="shared" si="37"/>
        <v>0.10687269409647686</v>
      </c>
      <c r="M210" s="45">
        <f t="shared" ca="1" si="38"/>
        <v>6.5895470040615509E-3</v>
      </c>
      <c r="N210" s="45">
        <f t="shared" ca="1" si="39"/>
        <v>1.3292088677923951E-6</v>
      </c>
      <c r="O210" s="136">
        <f t="shared" ca="1" si="40"/>
        <v>3690041908.5241303</v>
      </c>
      <c r="P210" s="45">
        <f t="shared" ca="1" si="41"/>
        <v>8477709613.754775</v>
      </c>
      <c r="Q210" s="45">
        <f t="shared" ca="1" si="42"/>
        <v>228307058.47685227</v>
      </c>
      <c r="R210" s="15">
        <f t="shared" ca="1" si="43"/>
        <v>1.1529132091325847E-3</v>
      </c>
    </row>
    <row r="211" spans="1:18">
      <c r="A211" s="97">
        <v>37177.5</v>
      </c>
      <c r="B211" s="97">
        <v>7.4075774391531013E-3</v>
      </c>
      <c r="C211" s="97">
        <v>1</v>
      </c>
      <c r="D211" s="98">
        <f t="shared" si="31"/>
        <v>3.7177500000000001</v>
      </c>
      <c r="E211" s="98">
        <f t="shared" si="31"/>
        <v>7.4075774391531013E-3</v>
      </c>
      <c r="F211" s="45">
        <f t="shared" si="32"/>
        <v>3.7177500000000001</v>
      </c>
      <c r="G211" s="45">
        <f t="shared" si="32"/>
        <v>7.4075774391531013E-3</v>
      </c>
      <c r="H211" s="45">
        <f t="shared" si="33"/>
        <v>13.821665062500001</v>
      </c>
      <c r="I211" s="45">
        <f t="shared" si="34"/>
        <v>51.385495286109382</v>
      </c>
      <c r="J211" s="45">
        <f t="shared" si="35"/>
        <v>191.03842509993316</v>
      </c>
      <c r="K211" s="45">
        <f t="shared" si="36"/>
        <v>2.7539521024411442E-2</v>
      </c>
      <c r="L211" s="45">
        <f t="shared" si="37"/>
        <v>0.10238505428850564</v>
      </c>
      <c r="M211" s="45">
        <f t="shared" ca="1" si="38"/>
        <v>6.5715083309151323E-3</v>
      </c>
      <c r="N211" s="45">
        <f t="shared" ca="1" si="39"/>
        <v>6.9901155374983272E-7</v>
      </c>
      <c r="O211" s="136">
        <f t="shared" ca="1" si="40"/>
        <v>3653813225.4794731</v>
      </c>
      <c r="P211" s="45">
        <f t="shared" ca="1" si="41"/>
        <v>8375443915.0075026</v>
      </c>
      <c r="Q211" s="45">
        <f t="shared" ca="1" si="42"/>
        <v>224554834.73021269</v>
      </c>
      <c r="R211" s="15">
        <f t="shared" ca="1" si="43"/>
        <v>8.3606910823796898E-4</v>
      </c>
    </row>
    <row r="212" spans="1:18">
      <c r="A212" s="97">
        <v>37268.5</v>
      </c>
      <c r="B212" s="97">
        <v>8.3922985577373765E-3</v>
      </c>
      <c r="C212" s="97">
        <v>1</v>
      </c>
      <c r="D212" s="98">
        <f t="shared" si="31"/>
        <v>3.7268500000000002</v>
      </c>
      <c r="E212" s="98">
        <f t="shared" si="31"/>
        <v>8.3922985577373765E-3</v>
      </c>
      <c r="F212" s="45">
        <f t="shared" si="32"/>
        <v>3.7268500000000002</v>
      </c>
      <c r="G212" s="45">
        <f t="shared" si="32"/>
        <v>8.3922985577373765E-3</v>
      </c>
      <c r="H212" s="45">
        <f t="shared" si="33"/>
        <v>13.889410922500002</v>
      </c>
      <c r="I212" s="45">
        <f t="shared" si="34"/>
        <v>51.763751096519137</v>
      </c>
      <c r="J212" s="45">
        <f t="shared" si="35"/>
        <v>192.91573577406237</v>
      </c>
      <c r="K212" s="45">
        <f t="shared" si="36"/>
        <v>3.1276837879903541E-2</v>
      </c>
      <c r="L212" s="45">
        <f t="shared" si="37"/>
        <v>0.11656408325271851</v>
      </c>
      <c r="M212" s="45">
        <f t="shared" ca="1" si="38"/>
        <v>6.5042261456518466E-3</v>
      </c>
      <c r="N212" s="45">
        <f t="shared" ca="1" si="39"/>
        <v>3.5648174332784712E-6</v>
      </c>
      <c r="O212" s="136">
        <f t="shared" ca="1" si="40"/>
        <v>3519862606.0936604</v>
      </c>
      <c r="P212" s="45">
        <f t="shared" ca="1" si="41"/>
        <v>7999151830.1348934</v>
      </c>
      <c r="Q212" s="45">
        <f t="shared" ca="1" si="42"/>
        <v>210828214.19009644</v>
      </c>
      <c r="R212" s="15">
        <f t="shared" ca="1" si="43"/>
        <v>1.8880724120855299E-3</v>
      </c>
    </row>
    <row r="213" spans="1:18">
      <c r="A213" s="97">
        <v>37269</v>
      </c>
      <c r="B213" s="97">
        <v>7.6834233987028711E-3</v>
      </c>
      <c r="C213" s="97">
        <v>1</v>
      </c>
      <c r="D213" s="98">
        <f t="shared" ref="D213:E276" si="44">A213/A$18</f>
        <v>3.7269000000000001</v>
      </c>
      <c r="E213" s="98">
        <f t="shared" si="44"/>
        <v>7.6834233987028711E-3</v>
      </c>
      <c r="F213" s="45">
        <f t="shared" ref="F213:G276" si="45">$C213*D213</f>
        <v>3.7269000000000001</v>
      </c>
      <c r="G213" s="45">
        <f t="shared" si="45"/>
        <v>7.6834233987028711E-3</v>
      </c>
      <c r="H213" s="45">
        <f t="shared" ref="H213:H276" si="46">C213*D213*D213</f>
        <v>13.88978361</v>
      </c>
      <c r="I213" s="45">
        <f t="shared" ref="I213:I276" si="47">C213*D213*D213*D213</f>
        <v>51.765834536109004</v>
      </c>
      <c r="J213" s="45">
        <f t="shared" ref="J213:J276" si="48">C213*D213*D213*D213*D213</f>
        <v>192.92608873262466</v>
      </c>
      <c r="K213" s="45">
        <f t="shared" ref="K213:K276" si="49">C213*E213*D213</f>
        <v>2.863535066462573E-2</v>
      </c>
      <c r="L213" s="45">
        <f t="shared" ref="L213:L276" si="50">C213*E213*D213*D213</f>
        <v>0.10672108839199364</v>
      </c>
      <c r="M213" s="45">
        <f t="shared" ref="M213:M276" ca="1" si="51">+E$4+E$5*D213+E$6*D213^2</f>
        <v>6.5038552384431986E-3</v>
      </c>
      <c r="N213" s="45">
        <f t="shared" ref="N213:N276" ca="1" si="52">C213*(M213-E213)^2</f>
        <v>1.3913810446983884E-6</v>
      </c>
      <c r="O213" s="136">
        <f t="shared" ref="O213:O276" ca="1" si="53">(C213*O$1-O$2*F213+O$3*H213)^2</f>
        <v>3519129381.6614718</v>
      </c>
      <c r="P213" s="45">
        <f t="shared" ref="P213:P276" ca="1" si="54">(-C213*O$2+O$4*F213-O$5*H213)^2</f>
        <v>7997099994.588707</v>
      </c>
      <c r="Q213" s="45">
        <f t="shared" ref="Q213:Q276" ca="1" si="55">+(C213*O$3-F213*O$5+H213*O$6)^2</f>
        <v>210753719.21403715</v>
      </c>
      <c r="R213" s="15">
        <f t="shared" ref="R213:R276" ca="1" si="56">+E213-M213</f>
        <v>1.1795681602596725E-3</v>
      </c>
    </row>
    <row r="214" spans="1:18">
      <c r="A214" s="97">
        <v>37285</v>
      </c>
      <c r="B214" s="97">
        <v>7.4994183232774958E-3</v>
      </c>
      <c r="C214" s="97">
        <v>1</v>
      </c>
      <c r="D214" s="98">
        <f t="shared" si="44"/>
        <v>3.7284999999999999</v>
      </c>
      <c r="E214" s="98">
        <f t="shared" si="44"/>
        <v>7.4994183232774958E-3</v>
      </c>
      <c r="F214" s="45">
        <f t="shared" si="45"/>
        <v>3.7284999999999999</v>
      </c>
      <c r="G214" s="45">
        <f t="shared" si="45"/>
        <v>7.4994183232774958E-3</v>
      </c>
      <c r="H214" s="45">
        <f t="shared" si="46"/>
        <v>13.901712249999999</v>
      </c>
      <c r="I214" s="45">
        <f t="shared" si="47"/>
        <v>51.832534124124997</v>
      </c>
      <c r="J214" s="45">
        <f t="shared" si="48"/>
        <v>193.25760348180006</v>
      </c>
      <c r="K214" s="45">
        <f t="shared" si="49"/>
        <v>2.7961581218340144E-2</v>
      </c>
      <c r="L214" s="45">
        <f t="shared" si="50"/>
        <v>0.10425475557258122</v>
      </c>
      <c r="M214" s="45">
        <f t="shared" ca="1" si="51"/>
        <v>6.4919791396523471E-3</v>
      </c>
      <c r="N214" s="45">
        <f t="shared" ca="1" si="52"/>
        <v>1.014933708703306E-6</v>
      </c>
      <c r="O214" s="136">
        <f t="shared" ca="1" si="53"/>
        <v>3495682706.4979343</v>
      </c>
      <c r="P214" s="45">
        <f t="shared" ca="1" si="54"/>
        <v>7931533174.0962543</v>
      </c>
      <c r="Q214" s="45">
        <f t="shared" ca="1" si="55"/>
        <v>208375282.59911567</v>
      </c>
      <c r="R214" s="15">
        <f t="shared" ca="1" si="56"/>
        <v>1.0074391836251487E-3</v>
      </c>
    </row>
    <row r="215" spans="1:18">
      <c r="A215" s="97">
        <v>37321</v>
      </c>
      <c r="B215" s="97">
        <v>8.8604069023858756E-3</v>
      </c>
      <c r="C215" s="97">
        <v>1</v>
      </c>
      <c r="D215" s="98">
        <f t="shared" si="44"/>
        <v>3.7321</v>
      </c>
      <c r="E215" s="98">
        <f t="shared" si="44"/>
        <v>8.8604069023858756E-3</v>
      </c>
      <c r="F215" s="45">
        <f t="shared" si="45"/>
        <v>3.7321</v>
      </c>
      <c r="G215" s="45">
        <f t="shared" si="45"/>
        <v>8.8604069023858756E-3</v>
      </c>
      <c r="H215" s="45">
        <f t="shared" si="46"/>
        <v>13.928570409999999</v>
      </c>
      <c r="I215" s="45">
        <f t="shared" si="47"/>
        <v>51.982817627160998</v>
      </c>
      <c r="J215" s="45">
        <f t="shared" si="48"/>
        <v>194.00507366632755</v>
      </c>
      <c r="K215" s="45">
        <f t="shared" si="49"/>
        <v>3.3067924600394323E-2</v>
      </c>
      <c r="L215" s="45">
        <f t="shared" si="50"/>
        <v>0.12341280140113166</v>
      </c>
      <c r="M215" s="45">
        <f t="shared" ca="1" si="51"/>
        <v>6.4652077980187142E-3</v>
      </c>
      <c r="N215" s="45">
        <f t="shared" ca="1" si="52"/>
        <v>5.7369787495612518E-6</v>
      </c>
      <c r="O215" s="136">
        <f t="shared" ca="1" si="53"/>
        <v>3443046592.2859511</v>
      </c>
      <c r="P215" s="45">
        <f t="shared" ca="1" si="54"/>
        <v>7784664121.6102524</v>
      </c>
      <c r="Q215" s="45">
        <f t="shared" ca="1" si="55"/>
        <v>203062314.77343082</v>
      </c>
      <c r="R215" s="15">
        <f t="shared" ca="1" si="56"/>
        <v>2.3951991043671614E-3</v>
      </c>
    </row>
    <row r="216" spans="1:18">
      <c r="A216" s="97">
        <v>37987.5</v>
      </c>
      <c r="B216" s="97">
        <v>3.6298203995102085E-3</v>
      </c>
      <c r="C216" s="97">
        <v>1</v>
      </c>
      <c r="D216" s="98">
        <f t="shared" si="44"/>
        <v>3.7987500000000001</v>
      </c>
      <c r="E216" s="98">
        <f t="shared" si="44"/>
        <v>3.6298203995102085E-3</v>
      </c>
      <c r="F216" s="45">
        <f t="shared" si="45"/>
        <v>3.7987500000000001</v>
      </c>
      <c r="G216" s="45">
        <f t="shared" si="45"/>
        <v>3.6298203995102085E-3</v>
      </c>
      <c r="H216" s="45">
        <f t="shared" si="46"/>
        <v>14.4305015625</v>
      </c>
      <c r="I216" s="45">
        <f t="shared" si="47"/>
        <v>54.817867810546879</v>
      </c>
      <c r="J216" s="45">
        <f t="shared" si="48"/>
        <v>208.23937534531495</v>
      </c>
      <c r="K216" s="45">
        <f t="shared" si="49"/>
        <v>1.3788780242639406E-2</v>
      </c>
      <c r="L216" s="45">
        <f t="shared" si="50"/>
        <v>5.2380128946726445E-2</v>
      </c>
      <c r="M216" s="45">
        <f t="shared" ca="1" si="51"/>
        <v>5.9570305253560038E-3</v>
      </c>
      <c r="N216" s="45">
        <f t="shared" ca="1" si="52"/>
        <v>5.4159069698392024E-6</v>
      </c>
      <c r="O216" s="136">
        <f t="shared" ca="1" si="53"/>
        <v>2504786894.0544972</v>
      </c>
      <c r="P216" s="45">
        <f t="shared" ca="1" si="54"/>
        <v>5245405434.3474941</v>
      </c>
      <c r="Q216" s="45">
        <f t="shared" ca="1" si="55"/>
        <v>115043664.60051478</v>
      </c>
      <c r="R216" s="15">
        <f t="shared" ca="1" si="56"/>
        <v>-2.3272101258457953E-3</v>
      </c>
    </row>
    <row r="217" spans="1:18">
      <c r="A217" s="97">
        <v>38234.5</v>
      </c>
      <c r="B217" s="97">
        <v>7.1454920180258341E-3</v>
      </c>
      <c r="C217" s="97">
        <v>1</v>
      </c>
      <c r="D217" s="98">
        <f t="shared" si="44"/>
        <v>3.8234499999999998</v>
      </c>
      <c r="E217" s="98">
        <f t="shared" si="44"/>
        <v>7.1454920180258341E-3</v>
      </c>
      <c r="F217" s="45">
        <f t="shared" si="45"/>
        <v>3.8234499999999998</v>
      </c>
      <c r="G217" s="45">
        <f t="shared" si="45"/>
        <v>7.1454920180258341E-3</v>
      </c>
      <c r="H217" s="45">
        <f t="shared" si="46"/>
        <v>14.618769902499999</v>
      </c>
      <c r="I217" s="45">
        <f t="shared" si="47"/>
        <v>55.894135783713615</v>
      </c>
      <c r="J217" s="45">
        <f t="shared" si="48"/>
        <v>213.70843346223981</v>
      </c>
      <c r="K217" s="45">
        <f t="shared" si="49"/>
        <v>2.7320431456320873E-2</v>
      </c>
      <c r="L217" s="45">
        <f t="shared" si="50"/>
        <v>0.10445830365167004</v>
      </c>
      <c r="M217" s="45">
        <f t="shared" ca="1" si="51"/>
        <v>5.7626628157306028E-3</v>
      </c>
      <c r="N217" s="45">
        <f t="shared" ca="1" si="52"/>
        <v>1.9122166027204654E-6</v>
      </c>
      <c r="O217" s="136">
        <f t="shared" ca="1" si="53"/>
        <v>2178798186.3867583</v>
      </c>
      <c r="P217" s="45">
        <f t="shared" ca="1" si="54"/>
        <v>4401260489.4876776</v>
      </c>
      <c r="Q217" s="45">
        <f t="shared" ca="1" si="55"/>
        <v>87871830.626575768</v>
      </c>
      <c r="R217" s="15">
        <f t="shared" ca="1" si="56"/>
        <v>1.3828292022952313E-3</v>
      </c>
    </row>
    <row r="218" spans="1:18">
      <c r="A218" s="97">
        <v>38439</v>
      </c>
      <c r="B218" s="97">
        <v>5.1155521287000738E-3</v>
      </c>
      <c r="C218" s="97">
        <v>1</v>
      </c>
      <c r="D218" s="98">
        <f t="shared" si="44"/>
        <v>3.8439000000000001</v>
      </c>
      <c r="E218" s="98">
        <f t="shared" si="44"/>
        <v>5.1155521287000738E-3</v>
      </c>
      <c r="F218" s="45">
        <f t="shared" si="45"/>
        <v>3.8439000000000001</v>
      </c>
      <c r="G218" s="45">
        <f t="shared" si="45"/>
        <v>5.1155521287000738E-3</v>
      </c>
      <c r="H218" s="45">
        <f t="shared" si="46"/>
        <v>14.77556721</v>
      </c>
      <c r="I218" s="45">
        <f t="shared" si="47"/>
        <v>56.795802798518999</v>
      </c>
      <c r="J218" s="45">
        <f t="shared" si="48"/>
        <v>218.31738637722719</v>
      </c>
      <c r="K218" s="45">
        <f t="shared" si="49"/>
        <v>1.9663670827510214E-2</v>
      </c>
      <c r="L218" s="45">
        <f t="shared" si="50"/>
        <v>7.5585184293866514E-2</v>
      </c>
      <c r="M218" s="45">
        <f t="shared" ca="1" si="51"/>
        <v>5.5992669301298467E-3</v>
      </c>
      <c r="N218" s="45">
        <f t="shared" ca="1" si="52"/>
        <v>2.3398000912224463E-7</v>
      </c>
      <c r="O218" s="136">
        <f t="shared" ca="1" si="53"/>
        <v>1919911819.268199</v>
      </c>
      <c r="P218" s="45">
        <f t="shared" ca="1" si="54"/>
        <v>3747049040.8043208</v>
      </c>
      <c r="Q218" s="45">
        <f t="shared" ca="1" si="55"/>
        <v>67831852.639508247</v>
      </c>
      <c r="R218" s="15">
        <f t="shared" ca="1" si="56"/>
        <v>-4.8371480142977291E-4</v>
      </c>
    </row>
    <row r="219" spans="1:18">
      <c r="A219" s="97">
        <v>38452.5</v>
      </c>
      <c r="B219" s="97">
        <v>6.085922839702107E-3</v>
      </c>
      <c r="C219" s="97">
        <v>1</v>
      </c>
      <c r="D219" s="98">
        <f t="shared" si="44"/>
        <v>3.8452500000000001</v>
      </c>
      <c r="E219" s="98">
        <f t="shared" si="44"/>
        <v>6.085922839702107E-3</v>
      </c>
      <c r="F219" s="45">
        <f t="shared" si="45"/>
        <v>3.8452500000000001</v>
      </c>
      <c r="G219" s="45">
        <f t="shared" si="45"/>
        <v>6.085922839702107E-3</v>
      </c>
      <c r="H219" s="45">
        <f t="shared" si="46"/>
        <v>14.785947562500001</v>
      </c>
      <c r="I219" s="45">
        <f t="shared" si="47"/>
        <v>56.85566486470313</v>
      </c>
      <c r="J219" s="45">
        <f t="shared" si="48"/>
        <v>218.62424532099971</v>
      </c>
      <c r="K219" s="45">
        <f t="shared" si="49"/>
        <v>2.3401894799364529E-2</v>
      </c>
      <c r="L219" s="45">
        <f t="shared" si="50"/>
        <v>8.9986135977256451E-2</v>
      </c>
      <c r="M219" s="45">
        <f t="shared" ca="1" si="51"/>
        <v>5.5884016112666968E-3</v>
      </c>
      <c r="N219" s="45">
        <f t="shared" ca="1" si="52"/>
        <v>2.4752737274387968E-7</v>
      </c>
      <c r="O219" s="136">
        <f t="shared" ca="1" si="53"/>
        <v>1903201522.9182959</v>
      </c>
      <c r="P219" s="45">
        <f t="shared" ca="1" si="54"/>
        <v>3705354172.0913315</v>
      </c>
      <c r="Q219" s="45">
        <f t="shared" ca="1" si="55"/>
        <v>66590299.973740801</v>
      </c>
      <c r="R219" s="15">
        <f t="shared" ca="1" si="56"/>
        <v>4.9752122843541025E-4</v>
      </c>
    </row>
    <row r="220" spans="1:18">
      <c r="A220" s="97">
        <v>38465.5</v>
      </c>
      <c r="B220" s="97">
        <v>5.9951687144348398E-3</v>
      </c>
      <c r="C220" s="97">
        <v>1</v>
      </c>
      <c r="D220" s="98">
        <f t="shared" si="44"/>
        <v>3.8465500000000001</v>
      </c>
      <c r="E220" s="98">
        <f t="shared" si="44"/>
        <v>5.9951687144348398E-3</v>
      </c>
      <c r="F220" s="45">
        <f t="shared" si="45"/>
        <v>3.8465500000000001</v>
      </c>
      <c r="G220" s="45">
        <f t="shared" si="45"/>
        <v>5.9951687144348398E-3</v>
      </c>
      <c r="H220" s="45">
        <f t="shared" si="46"/>
        <v>14.795946902500001</v>
      </c>
      <c r="I220" s="45">
        <f t="shared" si="47"/>
        <v>56.913349557811379</v>
      </c>
      <c r="J220" s="45">
        <f t="shared" si="48"/>
        <v>218.92004474159938</v>
      </c>
      <c r="K220" s="45">
        <f t="shared" si="49"/>
        <v>2.3060716218509334E-2</v>
      </c>
      <c r="L220" s="45">
        <f t="shared" si="50"/>
        <v>8.8704197970307083E-2</v>
      </c>
      <c r="M220" s="45">
        <f t="shared" ca="1" si="51"/>
        <v>5.5779294882673178E-3</v>
      </c>
      <c r="N220" s="45">
        <f t="shared" ca="1" si="52"/>
        <v>1.7408857185287257E-7</v>
      </c>
      <c r="O220" s="136">
        <f t="shared" ca="1" si="53"/>
        <v>1887156318.712667</v>
      </c>
      <c r="P220" s="45">
        <f t="shared" ca="1" si="54"/>
        <v>3665382300.6846576</v>
      </c>
      <c r="Q220" s="45">
        <f t="shared" ca="1" si="55"/>
        <v>65404437.509649791</v>
      </c>
      <c r="R220" s="15">
        <f t="shared" ca="1" si="56"/>
        <v>4.1723922616752201E-4</v>
      </c>
    </row>
    <row r="221" spans="1:18">
      <c r="A221" s="97">
        <v>39233</v>
      </c>
      <c r="B221" s="97">
        <v>6.0218001599423587E-3</v>
      </c>
      <c r="C221" s="97">
        <v>1</v>
      </c>
      <c r="D221" s="98">
        <f t="shared" si="44"/>
        <v>3.9232999999999998</v>
      </c>
      <c r="E221" s="98">
        <f t="shared" si="44"/>
        <v>6.0218001599423587E-3</v>
      </c>
      <c r="F221" s="45">
        <f t="shared" si="45"/>
        <v>3.9232999999999998</v>
      </c>
      <c r="G221" s="45">
        <f t="shared" si="45"/>
        <v>6.0218001599423587E-3</v>
      </c>
      <c r="H221" s="45">
        <f t="shared" si="46"/>
        <v>15.392282889999999</v>
      </c>
      <c r="I221" s="45">
        <f t="shared" si="47"/>
        <v>60.38854346233699</v>
      </c>
      <c r="J221" s="45">
        <f t="shared" si="48"/>
        <v>236.9223725657867</v>
      </c>
      <c r="K221" s="45">
        <f t="shared" si="49"/>
        <v>2.3625328567501856E-2</v>
      </c>
      <c r="L221" s="45">
        <f t="shared" si="50"/>
        <v>9.2689251568880027E-2</v>
      </c>
      <c r="M221" s="45">
        <f t="shared" ca="1" si="51"/>
        <v>4.9436334313239932E-3</v>
      </c>
      <c r="N221" s="45">
        <f t="shared" ca="1" si="52"/>
        <v>1.1624434946996281E-6</v>
      </c>
      <c r="O221" s="136">
        <f t="shared" ca="1" si="53"/>
        <v>1030692001.6614773</v>
      </c>
      <c r="P221" s="45">
        <f t="shared" ca="1" si="54"/>
        <v>1640772860.3584094</v>
      </c>
      <c r="Q221" s="45">
        <f t="shared" ca="1" si="55"/>
        <v>13370865.488005053</v>
      </c>
      <c r="R221" s="15">
        <f t="shared" ca="1" si="56"/>
        <v>1.0781667286183655E-3</v>
      </c>
    </row>
    <row r="222" spans="1:18">
      <c r="A222" s="97">
        <v>39502</v>
      </c>
      <c r="B222" s="97">
        <v>7.4869648015010171E-3</v>
      </c>
      <c r="C222" s="97">
        <v>1</v>
      </c>
      <c r="D222" s="98">
        <f t="shared" si="44"/>
        <v>3.9502000000000002</v>
      </c>
      <c r="E222" s="98">
        <f t="shared" si="44"/>
        <v>7.4869648015010171E-3</v>
      </c>
      <c r="F222" s="45">
        <f t="shared" si="45"/>
        <v>3.9502000000000002</v>
      </c>
      <c r="G222" s="45">
        <f t="shared" si="45"/>
        <v>7.4869648015010171E-3</v>
      </c>
      <c r="H222" s="45">
        <f t="shared" si="46"/>
        <v>15.604080040000001</v>
      </c>
      <c r="I222" s="45">
        <f t="shared" si="47"/>
        <v>61.639236974008007</v>
      </c>
      <c r="J222" s="45">
        <f t="shared" si="48"/>
        <v>243.48731389472644</v>
      </c>
      <c r="K222" s="45">
        <f t="shared" si="49"/>
        <v>2.9575008358889317E-2</v>
      </c>
      <c r="L222" s="45">
        <f t="shared" si="50"/>
        <v>0.11682719801928458</v>
      </c>
      <c r="M222" s="45">
        <f t="shared" ca="1" si="51"/>
        <v>4.713855042635523E-3</v>
      </c>
      <c r="N222" s="45">
        <f t="shared" ca="1" si="52"/>
        <v>7.6901377347150391E-6</v>
      </c>
      <c r="O222" s="136">
        <f t="shared" ca="1" si="53"/>
        <v>779422828.8850826</v>
      </c>
      <c r="P222" s="45">
        <f t="shared" ca="1" si="54"/>
        <v>1102580498.453831</v>
      </c>
      <c r="Q222" s="45">
        <f t="shared" ca="1" si="55"/>
        <v>4190609.6343021384</v>
      </c>
      <c r="R222" s="15">
        <f t="shared" ca="1" si="56"/>
        <v>2.773109758865494E-3</v>
      </c>
    </row>
    <row r="223" spans="1:18">
      <c r="A223" s="97">
        <v>39508</v>
      </c>
      <c r="B223" s="97">
        <v>6.1404628941090778E-3</v>
      </c>
      <c r="C223" s="97">
        <v>1</v>
      </c>
      <c r="D223" s="98">
        <f t="shared" si="44"/>
        <v>3.9508000000000001</v>
      </c>
      <c r="E223" s="98">
        <f t="shared" si="44"/>
        <v>6.1404628941090778E-3</v>
      </c>
      <c r="F223" s="45">
        <f t="shared" si="45"/>
        <v>3.9508000000000001</v>
      </c>
      <c r="G223" s="45">
        <f t="shared" si="45"/>
        <v>6.1404628941090778E-3</v>
      </c>
      <c r="H223" s="45">
        <f t="shared" si="46"/>
        <v>15.608820640000001</v>
      </c>
      <c r="I223" s="45">
        <f t="shared" si="47"/>
        <v>61.667328584512006</v>
      </c>
      <c r="J223" s="45">
        <f t="shared" si="48"/>
        <v>243.63528177169005</v>
      </c>
      <c r="K223" s="45">
        <f t="shared" si="49"/>
        <v>2.4259740802046147E-2</v>
      </c>
      <c r="L223" s="45">
        <f t="shared" si="50"/>
        <v>9.5845383960723923E-2</v>
      </c>
      <c r="M223" s="45">
        <f t="shared" ca="1" si="51"/>
        <v>4.7086856984017295E-3</v>
      </c>
      <c r="N223" s="45">
        <f t="shared" ca="1" si="52"/>
        <v>2.0499859381475983E-6</v>
      </c>
      <c r="O223" s="136">
        <f t="shared" ca="1" si="53"/>
        <v>774147852.91698956</v>
      </c>
      <c r="P223" s="45">
        <f t="shared" ca="1" si="54"/>
        <v>1091682695.6362686</v>
      </c>
      <c r="Q223" s="45">
        <f t="shared" ca="1" si="55"/>
        <v>4043568.7622537557</v>
      </c>
      <c r="R223" s="15">
        <f t="shared" ca="1" si="56"/>
        <v>1.4317771957073483E-3</v>
      </c>
    </row>
    <row r="224" spans="1:18">
      <c r="A224" s="97">
        <v>39613</v>
      </c>
      <c r="B224" s="97">
        <v>4.9766795782488771E-3</v>
      </c>
      <c r="C224" s="97">
        <v>1</v>
      </c>
      <c r="D224" s="98">
        <f t="shared" si="44"/>
        <v>3.9613</v>
      </c>
      <c r="E224" s="98">
        <f t="shared" si="44"/>
        <v>4.9766795782488771E-3</v>
      </c>
      <c r="F224" s="45">
        <f t="shared" si="45"/>
        <v>3.9613</v>
      </c>
      <c r="G224" s="45">
        <f t="shared" si="45"/>
        <v>4.9766795782488771E-3</v>
      </c>
      <c r="H224" s="45">
        <f t="shared" si="46"/>
        <v>15.691897690000001</v>
      </c>
      <c r="I224" s="45">
        <f t="shared" si="47"/>
        <v>62.160314319397003</v>
      </c>
      <c r="J224" s="45">
        <f t="shared" si="48"/>
        <v>246.23565311342736</v>
      </c>
      <c r="K224" s="45">
        <f t="shared" si="49"/>
        <v>1.9714120813317276E-2</v>
      </c>
      <c r="L224" s="45">
        <f t="shared" si="50"/>
        <v>7.8093546777793732E-2</v>
      </c>
      <c r="M224" s="45">
        <f t="shared" ca="1" si="51"/>
        <v>4.6179101331387182E-3</v>
      </c>
      <c r="N224" s="45">
        <f t="shared" ca="1" si="52"/>
        <v>1.2871551474465132E-7</v>
      </c>
      <c r="O224" s="136">
        <f t="shared" ca="1" si="53"/>
        <v>684269709.48553765</v>
      </c>
      <c r="P224" s="45">
        <f t="shared" ca="1" si="54"/>
        <v>909029226.30513549</v>
      </c>
      <c r="Q224" s="45">
        <f t="shared" ca="1" si="55"/>
        <v>1888921.9703456631</v>
      </c>
      <c r="R224" s="15">
        <f t="shared" ca="1" si="56"/>
        <v>3.587694451101589E-4</v>
      </c>
    </row>
    <row r="225" spans="1:18">
      <c r="A225" s="97">
        <v>41973</v>
      </c>
      <c r="B225" s="97">
        <v>-1.2140693215769716E-3</v>
      </c>
      <c r="C225" s="97">
        <v>1</v>
      </c>
      <c r="D225" s="98">
        <f t="shared" si="44"/>
        <v>4.1973000000000003</v>
      </c>
      <c r="E225" s="98">
        <f t="shared" si="44"/>
        <v>-1.2140693215769716E-3</v>
      </c>
      <c r="F225" s="45">
        <f t="shared" si="45"/>
        <v>4.1973000000000003</v>
      </c>
      <c r="G225" s="45">
        <f t="shared" si="45"/>
        <v>-1.2140693215769716E-3</v>
      </c>
      <c r="H225" s="45">
        <f t="shared" si="46"/>
        <v>17.617327290000002</v>
      </c>
      <c r="I225" s="45">
        <f t="shared" si="47"/>
        <v>73.945207834317017</v>
      </c>
      <c r="J225" s="45">
        <f t="shared" si="48"/>
        <v>310.37022084297882</v>
      </c>
      <c r="K225" s="45">
        <f t="shared" si="49"/>
        <v>-5.0958131634550232E-3</v>
      </c>
      <c r="L225" s="45">
        <f t="shared" si="50"/>
        <v>-2.1388656590969769E-2</v>
      </c>
      <c r="M225" s="45">
        <f t="shared" ca="1" si="51"/>
        <v>2.4218710607533805E-3</v>
      </c>
      <c r="N225" s="45">
        <f t="shared" ca="1" si="52"/>
        <v>1.3220062463860587E-5</v>
      </c>
      <c r="O225" s="136">
        <f t="shared" ca="1" si="53"/>
        <v>246565700.36459184</v>
      </c>
      <c r="P225" s="45">
        <f t="shared" ca="1" si="54"/>
        <v>1651432648.2829151</v>
      </c>
      <c r="Q225" s="45">
        <f t="shared" ca="1" si="55"/>
        <v>199166059.87282962</v>
      </c>
      <c r="R225" s="15">
        <f t="shared" ca="1" si="56"/>
        <v>-3.6359403823303521E-3</v>
      </c>
    </row>
    <row r="226" spans="1:18">
      <c r="A226" s="97">
        <v>41973.5</v>
      </c>
      <c r="B226" s="97">
        <v>-5.2294447959866375E-4</v>
      </c>
      <c r="C226" s="97">
        <v>1</v>
      </c>
      <c r="D226" s="98">
        <f t="shared" si="44"/>
        <v>4.1973500000000001</v>
      </c>
      <c r="E226" s="98">
        <f t="shared" si="44"/>
        <v>-5.2294447959866375E-4</v>
      </c>
      <c r="F226" s="45">
        <f t="shared" si="45"/>
        <v>4.1973500000000001</v>
      </c>
      <c r="G226" s="45">
        <f t="shared" si="45"/>
        <v>-5.2294447959866375E-4</v>
      </c>
      <c r="H226" s="45">
        <f t="shared" si="46"/>
        <v>17.617747022500001</v>
      </c>
      <c r="I226" s="45">
        <f t="shared" si="47"/>
        <v>73.947850464890379</v>
      </c>
      <c r="J226" s="45">
        <f t="shared" si="48"/>
        <v>310.38501014880762</v>
      </c>
      <c r="K226" s="45">
        <f t="shared" si="49"/>
        <v>-2.1949810114434512E-3</v>
      </c>
      <c r="L226" s="45">
        <f t="shared" si="50"/>
        <v>-9.2131035483821698E-3</v>
      </c>
      <c r="M226" s="45">
        <f t="shared" ca="1" si="51"/>
        <v>2.4213741992167789E-3</v>
      </c>
      <c r="N226" s="45">
        <f t="shared" ca="1" si="52"/>
        <v>8.6690124824215138E-6</v>
      </c>
      <c r="O226" s="136">
        <f t="shared" ca="1" si="53"/>
        <v>246872603.01048008</v>
      </c>
      <c r="P226" s="45">
        <f t="shared" ca="1" si="54"/>
        <v>1652747809.9008739</v>
      </c>
      <c r="Q226" s="45">
        <f t="shared" ca="1" si="55"/>
        <v>199265448.01687372</v>
      </c>
      <c r="R226" s="15">
        <f t="shared" ca="1" si="56"/>
        <v>-2.9443186788154427E-3</v>
      </c>
    </row>
    <row r="227" spans="1:18">
      <c r="A227" s="97">
        <v>42137</v>
      </c>
      <c r="B227" s="97">
        <v>1.47487863432616E-3</v>
      </c>
      <c r="C227" s="97">
        <v>1</v>
      </c>
      <c r="D227" s="98">
        <f t="shared" si="44"/>
        <v>4.2137000000000002</v>
      </c>
      <c r="E227" s="98">
        <f t="shared" si="44"/>
        <v>1.47487863432616E-3</v>
      </c>
      <c r="F227" s="45">
        <f t="shared" si="45"/>
        <v>4.2137000000000002</v>
      </c>
      <c r="G227" s="45">
        <f t="shared" si="45"/>
        <v>1.47487863432616E-3</v>
      </c>
      <c r="H227" s="45">
        <f t="shared" si="46"/>
        <v>17.75526769</v>
      </c>
      <c r="I227" s="45">
        <f t="shared" si="47"/>
        <v>74.81537146535301</v>
      </c>
      <c r="J227" s="45">
        <f t="shared" si="48"/>
        <v>315.24953074355801</v>
      </c>
      <c r="K227" s="45">
        <f t="shared" si="49"/>
        <v>6.2146961014601402E-3</v>
      </c>
      <c r="L227" s="45">
        <f t="shared" si="50"/>
        <v>2.6186864962722593E-2</v>
      </c>
      <c r="M227" s="45">
        <f t="shared" ca="1" si="51"/>
        <v>2.2581825812525019E-3</v>
      </c>
      <c r="N227" s="45">
        <f t="shared" ca="1" si="52"/>
        <v>6.135650732703856E-7</v>
      </c>
      <c r="O227" s="136">
        <f t="shared" ca="1" si="53"/>
        <v>358240563.93117023</v>
      </c>
      <c r="P227" s="45">
        <f t="shared" ca="1" si="54"/>
        <v>2113344320.8873613</v>
      </c>
      <c r="Q227" s="45">
        <f t="shared" ca="1" si="55"/>
        <v>233261219.87105271</v>
      </c>
      <c r="R227" s="15">
        <f t="shared" ca="1" si="56"/>
        <v>-7.8330394692634198E-4</v>
      </c>
    </row>
    <row r="228" spans="1:18">
      <c r="A228" s="97">
        <v>42186.5</v>
      </c>
      <c r="B228" s="97">
        <v>6.5623792761471123E-4</v>
      </c>
      <c r="C228" s="97">
        <v>1</v>
      </c>
      <c r="D228" s="98">
        <f t="shared" si="44"/>
        <v>4.2186500000000002</v>
      </c>
      <c r="E228" s="98">
        <f t="shared" si="44"/>
        <v>6.5623792761471123E-4</v>
      </c>
      <c r="F228" s="45">
        <f t="shared" si="45"/>
        <v>4.2186500000000002</v>
      </c>
      <c r="G228" s="45">
        <f t="shared" si="45"/>
        <v>6.5623792761471123E-4</v>
      </c>
      <c r="H228" s="45">
        <f t="shared" si="46"/>
        <v>17.797007822500003</v>
      </c>
      <c r="I228" s="45">
        <f t="shared" si="47"/>
        <v>75.079347050389643</v>
      </c>
      <c r="J228" s="45">
        <f t="shared" si="48"/>
        <v>316.73348743412629</v>
      </c>
      <c r="K228" s="45">
        <f t="shared" si="49"/>
        <v>2.7684381333318016E-3</v>
      </c>
      <c r="L228" s="45">
        <f t="shared" si="50"/>
        <v>1.1679071531180205E-2</v>
      </c>
      <c r="M228" s="45">
        <f t="shared" ca="1" si="51"/>
        <v>2.208493661815962E-3</v>
      </c>
      <c r="N228" s="45">
        <f t="shared" ca="1" si="52"/>
        <v>2.4094978643606644E-6</v>
      </c>
      <c r="O228" s="136">
        <f t="shared" ca="1" si="53"/>
        <v>396354626.56114328</v>
      </c>
      <c r="P228" s="45">
        <f t="shared" ca="1" si="54"/>
        <v>2264945633.7759371</v>
      </c>
      <c r="Q228" s="45">
        <f t="shared" ca="1" si="55"/>
        <v>244148171.15092111</v>
      </c>
      <c r="R228" s="15">
        <f t="shared" ca="1" si="56"/>
        <v>-1.5522557342012508E-3</v>
      </c>
    </row>
    <row r="229" spans="1:18">
      <c r="A229" s="97">
        <v>42186.5</v>
      </c>
      <c r="B229" s="97">
        <v>6.5623792761471123E-4</v>
      </c>
      <c r="C229" s="97">
        <v>1</v>
      </c>
      <c r="D229" s="98">
        <f t="shared" si="44"/>
        <v>4.2186500000000002</v>
      </c>
      <c r="E229" s="98">
        <f t="shared" si="44"/>
        <v>6.5623792761471123E-4</v>
      </c>
      <c r="F229" s="45">
        <f t="shared" si="45"/>
        <v>4.2186500000000002</v>
      </c>
      <c r="G229" s="45">
        <f t="shared" si="45"/>
        <v>6.5623792761471123E-4</v>
      </c>
      <c r="H229" s="45">
        <f t="shared" si="46"/>
        <v>17.797007822500003</v>
      </c>
      <c r="I229" s="45">
        <f t="shared" si="47"/>
        <v>75.079347050389643</v>
      </c>
      <c r="J229" s="45">
        <f t="shared" si="48"/>
        <v>316.73348743412629</v>
      </c>
      <c r="K229" s="45">
        <f t="shared" si="49"/>
        <v>2.7684381333318016E-3</v>
      </c>
      <c r="L229" s="45">
        <f t="shared" si="50"/>
        <v>1.1679071531180205E-2</v>
      </c>
      <c r="M229" s="45">
        <f t="shared" ca="1" si="51"/>
        <v>2.208493661815962E-3</v>
      </c>
      <c r="N229" s="45">
        <f t="shared" ca="1" si="52"/>
        <v>2.4094978643606644E-6</v>
      </c>
      <c r="O229" s="136">
        <f t="shared" ca="1" si="53"/>
        <v>396354626.56114328</v>
      </c>
      <c r="P229" s="45">
        <f t="shared" ca="1" si="54"/>
        <v>2264945633.7759371</v>
      </c>
      <c r="Q229" s="45">
        <f t="shared" ca="1" si="55"/>
        <v>244148171.15092111</v>
      </c>
      <c r="R229" s="15">
        <f t="shared" ca="1" si="56"/>
        <v>-1.5522557342012508E-3</v>
      </c>
    </row>
    <row r="230" spans="1:18">
      <c r="A230" s="97">
        <v>42186.5</v>
      </c>
      <c r="B230" s="97">
        <v>7.5623792508849874E-4</v>
      </c>
      <c r="C230" s="97">
        <v>1</v>
      </c>
      <c r="D230" s="98">
        <f t="shared" si="44"/>
        <v>4.2186500000000002</v>
      </c>
      <c r="E230" s="98">
        <f t="shared" si="44"/>
        <v>7.5623792508849874E-4</v>
      </c>
      <c r="F230" s="45">
        <f t="shared" si="45"/>
        <v>4.2186500000000002</v>
      </c>
      <c r="G230" s="45">
        <f t="shared" si="45"/>
        <v>7.5623792508849874E-4</v>
      </c>
      <c r="H230" s="45">
        <f t="shared" si="46"/>
        <v>17.797007822500003</v>
      </c>
      <c r="I230" s="45">
        <f t="shared" si="47"/>
        <v>75.079347050389643</v>
      </c>
      <c r="J230" s="45">
        <f t="shared" si="48"/>
        <v>316.73348743412629</v>
      </c>
      <c r="K230" s="45">
        <f t="shared" si="49"/>
        <v>3.1903031226745955E-3</v>
      </c>
      <c r="L230" s="45">
        <f t="shared" si="50"/>
        <v>1.3458772268471184E-2</v>
      </c>
      <c r="M230" s="45">
        <f t="shared" ca="1" si="51"/>
        <v>2.208493661815962E-3</v>
      </c>
      <c r="N230" s="45">
        <f t="shared" ca="1" si="52"/>
        <v>2.1090467248578272E-6</v>
      </c>
      <c r="O230" s="136">
        <f t="shared" ca="1" si="53"/>
        <v>396354626.56114328</v>
      </c>
      <c r="P230" s="45">
        <f t="shared" ca="1" si="54"/>
        <v>2264945633.7759371</v>
      </c>
      <c r="Q230" s="45">
        <f t="shared" ca="1" si="55"/>
        <v>244148171.15092111</v>
      </c>
      <c r="R230" s="15">
        <f t="shared" ca="1" si="56"/>
        <v>-1.4522557367274633E-3</v>
      </c>
    </row>
    <row r="231" spans="1:18">
      <c r="A231" s="97">
        <v>42823</v>
      </c>
      <c r="B231" s="97">
        <v>1.1981609495705925E-3</v>
      </c>
      <c r="C231" s="97">
        <v>1</v>
      </c>
      <c r="D231" s="98">
        <f t="shared" si="44"/>
        <v>4.2823000000000002</v>
      </c>
      <c r="E231" s="98">
        <f t="shared" si="44"/>
        <v>1.1981609495705925E-3</v>
      </c>
      <c r="F231" s="45">
        <f t="shared" si="45"/>
        <v>4.2823000000000002</v>
      </c>
      <c r="G231" s="45">
        <f t="shared" si="45"/>
        <v>1.1981609495705925E-3</v>
      </c>
      <c r="H231" s="45">
        <f t="shared" si="46"/>
        <v>18.338093290000003</v>
      </c>
      <c r="I231" s="45">
        <f t="shared" si="47"/>
        <v>78.529216895767021</v>
      </c>
      <c r="J231" s="45">
        <f t="shared" si="48"/>
        <v>336.28566551274315</v>
      </c>
      <c r="K231" s="45">
        <f t="shared" si="49"/>
        <v>5.1308846343461481E-3</v>
      </c>
      <c r="L231" s="45">
        <f t="shared" si="50"/>
        <v>2.1971987269660511E-2</v>
      </c>
      <c r="M231" s="45">
        <f t="shared" ca="1" si="51"/>
        <v>1.5578742195144629E-3</v>
      </c>
      <c r="N231" s="45">
        <f t="shared" ca="1" si="52"/>
        <v>1.293936365737118E-7</v>
      </c>
      <c r="O231" s="136">
        <f t="shared" ca="1" si="53"/>
        <v>1079872701.0802174</v>
      </c>
      <c r="P231" s="45">
        <f t="shared" ca="1" si="54"/>
        <v>4742157501.4405165</v>
      </c>
      <c r="Q231" s="45">
        <f t="shared" ca="1" si="55"/>
        <v>409844948.7661078</v>
      </c>
      <c r="R231" s="15">
        <f t="shared" ca="1" si="56"/>
        <v>-3.5971326994387043E-4</v>
      </c>
    </row>
    <row r="232" spans="1:18">
      <c r="A232" s="97">
        <v>43073.5</v>
      </c>
      <c r="B232" s="97">
        <v>1.8517064527259208E-3</v>
      </c>
      <c r="C232" s="97">
        <v>1</v>
      </c>
      <c r="D232" s="98">
        <f t="shared" si="44"/>
        <v>4.3073499999999996</v>
      </c>
      <c r="E232" s="98">
        <f t="shared" si="44"/>
        <v>1.8517064527259208E-3</v>
      </c>
      <c r="F232" s="45">
        <f t="shared" si="45"/>
        <v>4.3073499999999996</v>
      </c>
      <c r="G232" s="45">
        <f t="shared" si="45"/>
        <v>1.8517064527259208E-3</v>
      </c>
      <c r="H232" s="45">
        <f t="shared" si="46"/>
        <v>18.553264022499995</v>
      </c>
      <c r="I232" s="45">
        <f t="shared" si="47"/>
        <v>79.915401787315346</v>
      </c>
      <c r="J232" s="45">
        <f t="shared" si="48"/>
        <v>344.22360588859272</v>
      </c>
      <c r="K232" s="45">
        <f t="shared" si="49"/>
        <v>7.975947789148995E-3</v>
      </c>
      <c r="L232" s="45">
        <f t="shared" si="50"/>
        <v>3.4355198709590917E-2</v>
      </c>
      <c r="M232" s="45">
        <f t="shared" ca="1" si="51"/>
        <v>1.2958685706818754E-3</v>
      </c>
      <c r="N232" s="45">
        <f t="shared" ca="1" si="52"/>
        <v>3.0895575111521017E-7</v>
      </c>
      <c r="O232" s="136">
        <f t="shared" ca="1" si="53"/>
        <v>1453792341.9940596</v>
      </c>
      <c r="P232" s="45">
        <f t="shared" ca="1" si="54"/>
        <v>5999642252.6619139</v>
      </c>
      <c r="Q232" s="45">
        <f t="shared" ca="1" si="55"/>
        <v>488752436.97128135</v>
      </c>
      <c r="R232" s="15">
        <f t="shared" ca="1" si="56"/>
        <v>5.5583788204404544E-4</v>
      </c>
    </row>
    <row r="233" spans="1:18">
      <c r="A233" s="97">
        <v>43396</v>
      </c>
      <c r="B233" s="97">
        <v>6.2722911388846114E-4</v>
      </c>
      <c r="C233" s="97">
        <v>1</v>
      </c>
      <c r="D233" s="98">
        <f t="shared" si="44"/>
        <v>4.3395999999999999</v>
      </c>
      <c r="E233" s="98">
        <f t="shared" si="44"/>
        <v>6.2722911388846114E-4</v>
      </c>
      <c r="F233" s="45">
        <f t="shared" si="45"/>
        <v>4.3395999999999999</v>
      </c>
      <c r="G233" s="45">
        <f t="shared" si="45"/>
        <v>6.2722911388846114E-4</v>
      </c>
      <c r="H233" s="45">
        <f t="shared" si="46"/>
        <v>18.83212816</v>
      </c>
      <c r="I233" s="45">
        <f t="shared" si="47"/>
        <v>81.723903363136003</v>
      </c>
      <c r="J233" s="45">
        <f t="shared" si="48"/>
        <v>354.64905103466498</v>
      </c>
      <c r="K233" s="45">
        <f t="shared" si="49"/>
        <v>2.7219234626303661E-3</v>
      </c>
      <c r="L233" s="45">
        <f t="shared" si="50"/>
        <v>1.1812059058430736E-2</v>
      </c>
      <c r="M233" s="45">
        <f t="shared" ca="1" si="51"/>
        <v>9.5360842997000567E-4</v>
      </c>
      <c r="N233" s="45">
        <f t="shared" ca="1" si="52"/>
        <v>1.0652345796585675E-7</v>
      </c>
      <c r="O233" s="136">
        <f t="shared" ca="1" si="53"/>
        <v>2029572352.7814338</v>
      </c>
      <c r="P233" s="45">
        <f t="shared" ca="1" si="54"/>
        <v>7868828139.0078068</v>
      </c>
      <c r="Q233" s="45">
        <f t="shared" ca="1" si="55"/>
        <v>602402851.77576685</v>
      </c>
      <c r="R233" s="15">
        <f t="shared" ca="1" si="56"/>
        <v>-3.2637931608154452E-4</v>
      </c>
    </row>
    <row r="234" spans="1:18">
      <c r="A234" s="97">
        <v>44213.5</v>
      </c>
      <c r="B234" s="97">
        <v>-9.0365530195413157E-4</v>
      </c>
      <c r="C234" s="97">
        <v>1</v>
      </c>
      <c r="D234" s="98">
        <f t="shared" si="44"/>
        <v>4.4213500000000003</v>
      </c>
      <c r="E234" s="98">
        <f t="shared" si="44"/>
        <v>-9.0365530195413157E-4</v>
      </c>
      <c r="F234" s="45">
        <f t="shared" si="45"/>
        <v>4.4213500000000003</v>
      </c>
      <c r="G234" s="45">
        <f t="shared" si="45"/>
        <v>-9.0365530195413157E-4</v>
      </c>
      <c r="H234" s="45">
        <f t="shared" si="46"/>
        <v>19.548335822500004</v>
      </c>
      <c r="I234" s="45">
        <f t="shared" si="47"/>
        <v>86.4300345888104</v>
      </c>
      <c r="J234" s="45">
        <f t="shared" si="48"/>
        <v>382.13743342923692</v>
      </c>
      <c r="K234" s="45">
        <f t="shared" si="49"/>
        <v>-3.9953763692949004E-3</v>
      </c>
      <c r="L234" s="45">
        <f t="shared" si="50"/>
        <v>-1.766495731038201E-2</v>
      </c>
      <c r="M234" s="45">
        <f t="shared" ca="1" si="51"/>
        <v>6.1067525140477696E-5</v>
      </c>
      <c r="N234" s="45">
        <f t="shared" ca="1" si="52"/>
        <v>9.3069013311741543E-7</v>
      </c>
      <c r="O234" s="136">
        <f t="shared" ca="1" si="53"/>
        <v>4007995315.7062497</v>
      </c>
      <c r="P234" s="45">
        <f t="shared" ca="1" si="54"/>
        <v>13960339166.191826</v>
      </c>
      <c r="Q234" s="45">
        <f t="shared" ca="1" si="55"/>
        <v>955335391.39297092</v>
      </c>
      <c r="R234" s="15">
        <f t="shared" ca="1" si="56"/>
        <v>-9.6472282709460927E-4</v>
      </c>
    </row>
    <row r="235" spans="1:18">
      <c r="A235" s="97">
        <v>44213.5</v>
      </c>
      <c r="B235" s="97">
        <v>-6.0365530225681141E-4</v>
      </c>
      <c r="C235" s="97">
        <v>1</v>
      </c>
      <c r="D235" s="98">
        <f t="shared" si="44"/>
        <v>4.4213500000000003</v>
      </c>
      <c r="E235" s="98">
        <f t="shared" si="44"/>
        <v>-6.0365530225681141E-4</v>
      </c>
      <c r="F235" s="45">
        <f t="shared" si="45"/>
        <v>4.4213500000000003</v>
      </c>
      <c r="G235" s="45">
        <f t="shared" si="45"/>
        <v>-6.0365530225681141E-4</v>
      </c>
      <c r="H235" s="45">
        <f t="shared" si="46"/>
        <v>19.548335822500004</v>
      </c>
      <c r="I235" s="45">
        <f t="shared" si="47"/>
        <v>86.4300345888104</v>
      </c>
      <c r="J235" s="45">
        <f t="shared" si="48"/>
        <v>382.13743342923692</v>
      </c>
      <c r="K235" s="45">
        <f t="shared" si="49"/>
        <v>-2.6689713706331535E-3</v>
      </c>
      <c r="L235" s="45">
        <f t="shared" si="50"/>
        <v>-1.1800456569548895E-2</v>
      </c>
      <c r="M235" s="45">
        <f t="shared" ca="1" si="51"/>
        <v>6.1067525140477696E-5</v>
      </c>
      <c r="N235" s="45">
        <f t="shared" ca="1" si="52"/>
        <v>4.4185643726304619E-7</v>
      </c>
      <c r="O235" s="136">
        <f t="shared" ca="1" si="53"/>
        <v>4007995315.7062497</v>
      </c>
      <c r="P235" s="45">
        <f t="shared" ca="1" si="54"/>
        <v>13960339166.191826</v>
      </c>
      <c r="Q235" s="45">
        <f t="shared" ca="1" si="55"/>
        <v>955335391.39297092</v>
      </c>
      <c r="R235" s="15">
        <f t="shared" ca="1" si="56"/>
        <v>-6.6472282739728911E-4</v>
      </c>
    </row>
    <row r="236" spans="1:18">
      <c r="A236" s="97">
        <v>44213.5</v>
      </c>
      <c r="B236" s="97">
        <v>-4.0365530003327876E-4</v>
      </c>
      <c r="C236" s="97">
        <v>1</v>
      </c>
      <c r="D236" s="98">
        <f t="shared" si="44"/>
        <v>4.4213500000000003</v>
      </c>
      <c r="E236" s="98">
        <f t="shared" si="44"/>
        <v>-4.0365530003327876E-4</v>
      </c>
      <c r="F236" s="45">
        <f t="shared" si="45"/>
        <v>4.4213500000000003</v>
      </c>
      <c r="G236" s="45">
        <f t="shared" si="45"/>
        <v>-4.0365530003327876E-4</v>
      </c>
      <c r="H236" s="45">
        <f t="shared" si="46"/>
        <v>19.548335822500004</v>
      </c>
      <c r="I236" s="45">
        <f t="shared" si="47"/>
        <v>86.4300345888104</v>
      </c>
      <c r="J236" s="45">
        <f t="shared" si="48"/>
        <v>382.13743342923692</v>
      </c>
      <c r="K236" s="45">
        <f t="shared" si="49"/>
        <v>-1.7847013608021372E-3</v>
      </c>
      <c r="L236" s="45">
        <f t="shared" si="50"/>
        <v>-7.89078936158253E-3</v>
      </c>
      <c r="M236" s="45">
        <f t="shared" ca="1" si="51"/>
        <v>6.1067525140477696E-5</v>
      </c>
      <c r="N236" s="45">
        <f t="shared" ca="1" si="52"/>
        <v>2.1596730423747782E-7</v>
      </c>
      <c r="O236" s="136">
        <f t="shared" ca="1" si="53"/>
        <v>4007995315.7062497</v>
      </c>
      <c r="P236" s="45">
        <f t="shared" ca="1" si="54"/>
        <v>13960339166.191826</v>
      </c>
      <c r="Q236" s="45">
        <f t="shared" ca="1" si="55"/>
        <v>955335391.39297092</v>
      </c>
      <c r="R236" s="15">
        <f t="shared" ca="1" si="56"/>
        <v>-4.6472282517375646E-4</v>
      </c>
    </row>
    <row r="237" spans="1:18">
      <c r="A237" s="97">
        <v>44446.5</v>
      </c>
      <c r="B237" s="97">
        <v>-9.1947923647239804E-4</v>
      </c>
      <c r="C237" s="97">
        <v>1</v>
      </c>
      <c r="D237" s="98">
        <f t="shared" si="44"/>
        <v>4.4446500000000002</v>
      </c>
      <c r="E237" s="98">
        <f t="shared" si="44"/>
        <v>-9.1947923647239804E-4</v>
      </c>
      <c r="F237" s="45">
        <f t="shared" si="45"/>
        <v>4.4446500000000002</v>
      </c>
      <c r="G237" s="45">
        <f t="shared" si="45"/>
        <v>-9.1947923647239804E-4</v>
      </c>
      <c r="H237" s="45">
        <f t="shared" si="46"/>
        <v>19.754913622500002</v>
      </c>
      <c r="I237" s="45">
        <f t="shared" si="47"/>
        <v>87.803676832244633</v>
      </c>
      <c r="J237" s="45">
        <f t="shared" si="48"/>
        <v>390.25661223243611</v>
      </c>
      <c r="K237" s="45">
        <f t="shared" si="49"/>
        <v>-4.0867633883870441E-3</v>
      </c>
      <c r="L237" s="45">
        <f t="shared" si="50"/>
        <v>-1.8164232894194478E-2</v>
      </c>
      <c r="M237" s="45">
        <f t="shared" ca="1" si="51"/>
        <v>-1.9987345264779743E-4</v>
      </c>
      <c r="N237" s="45">
        <f t="shared" ca="1" si="52"/>
        <v>5.1783248411381786E-7</v>
      </c>
      <c r="O237" s="136">
        <f t="shared" ca="1" si="53"/>
        <v>4719593005.5645819</v>
      </c>
      <c r="P237" s="45">
        <f t="shared" ca="1" si="54"/>
        <v>16076146348.178211</v>
      </c>
      <c r="Q237" s="45">
        <f t="shared" ca="1" si="55"/>
        <v>1074017954.2956185</v>
      </c>
      <c r="R237" s="15">
        <f t="shared" ca="1" si="56"/>
        <v>-7.1960578382460061E-4</v>
      </c>
    </row>
    <row r="238" spans="1:18">
      <c r="A238" s="97">
        <v>44711</v>
      </c>
      <c r="B238" s="97">
        <v>-6.1443816957762465E-4</v>
      </c>
      <c r="C238" s="97">
        <v>1</v>
      </c>
      <c r="D238" s="98">
        <f t="shared" si="44"/>
        <v>4.4710999999999999</v>
      </c>
      <c r="E238" s="98">
        <f t="shared" si="44"/>
        <v>-6.1443816957762465E-4</v>
      </c>
      <c r="F238" s="45">
        <f t="shared" si="45"/>
        <v>4.4710999999999999</v>
      </c>
      <c r="G238" s="45">
        <f t="shared" si="45"/>
        <v>-6.1443816957762465E-4</v>
      </c>
      <c r="H238" s="45">
        <f t="shared" si="46"/>
        <v>19.99073521</v>
      </c>
      <c r="I238" s="45">
        <f t="shared" si="47"/>
        <v>89.380576197430997</v>
      </c>
      <c r="J238" s="45">
        <f t="shared" si="48"/>
        <v>399.6294942363337</v>
      </c>
      <c r="K238" s="45">
        <f t="shared" si="49"/>
        <v>-2.7472144999985174E-3</v>
      </c>
      <c r="L238" s="45">
        <f t="shared" si="50"/>
        <v>-1.228307075094337E-2</v>
      </c>
      <c r="M238" s="45">
        <f t="shared" ca="1" si="51"/>
        <v>-4.9961490533036168E-4</v>
      </c>
      <c r="N238" s="45">
        <f t="shared" ca="1" si="52"/>
        <v>1.3184382012396779E-8</v>
      </c>
      <c r="O238" s="136">
        <f t="shared" ca="1" si="53"/>
        <v>5612861532.7779121</v>
      </c>
      <c r="P238" s="45">
        <f t="shared" ca="1" si="54"/>
        <v>18694831083.978729</v>
      </c>
      <c r="Q238" s="45">
        <f t="shared" ca="1" si="55"/>
        <v>1219029863.5846612</v>
      </c>
      <c r="R238" s="15">
        <f t="shared" ca="1" si="56"/>
        <v>-1.1482326424726297E-4</v>
      </c>
    </row>
    <row r="239" spans="1:18">
      <c r="A239" s="97">
        <v>45463.5</v>
      </c>
      <c r="B239" s="97">
        <v>-2.7155196585226804E-4</v>
      </c>
      <c r="C239" s="97">
        <v>1</v>
      </c>
      <c r="D239" s="98">
        <f t="shared" si="44"/>
        <v>4.5463500000000003</v>
      </c>
      <c r="E239" s="98">
        <f t="shared" si="44"/>
        <v>-2.7155196585226804E-4</v>
      </c>
      <c r="F239" s="45">
        <f t="shared" si="45"/>
        <v>4.5463500000000003</v>
      </c>
      <c r="G239" s="45">
        <f t="shared" si="45"/>
        <v>-2.7155196585226804E-4</v>
      </c>
      <c r="H239" s="45">
        <f t="shared" si="46"/>
        <v>20.669298322500001</v>
      </c>
      <c r="I239" s="45">
        <f t="shared" si="47"/>
        <v>93.969864428497885</v>
      </c>
      <c r="J239" s="45">
        <f t="shared" si="48"/>
        <v>427.21989314450138</v>
      </c>
      <c r="K239" s="45">
        <f t="shared" si="49"/>
        <v>-1.2345702799524589E-3</v>
      </c>
      <c r="L239" s="45">
        <f t="shared" si="50"/>
        <v>-5.6127885922618624E-3</v>
      </c>
      <c r="M239" s="45">
        <f t="shared" ca="1" si="51"/>
        <v>-1.3728658031358712E-3</v>
      </c>
      <c r="N239" s="45">
        <f t="shared" ca="1" si="52"/>
        <v>1.2128921681923347E-6</v>
      </c>
      <c r="O239" s="136">
        <f t="shared" ca="1" si="53"/>
        <v>8685882847.6534481</v>
      </c>
      <c r="P239" s="45">
        <f t="shared" ca="1" si="54"/>
        <v>27478444185.735935</v>
      </c>
      <c r="Q239" s="45">
        <f t="shared" ca="1" si="55"/>
        <v>1694565916.9150903</v>
      </c>
      <c r="R239" s="15">
        <f t="shared" ca="1" si="56"/>
        <v>1.1013138372836032E-3</v>
      </c>
    </row>
    <row r="240" spans="1:18">
      <c r="A240" s="97">
        <v>46786</v>
      </c>
      <c r="B240" s="97">
        <v>-6.1763466292177327E-3</v>
      </c>
      <c r="C240" s="97">
        <v>1</v>
      </c>
      <c r="D240" s="98">
        <f t="shared" si="44"/>
        <v>4.6786000000000003</v>
      </c>
      <c r="E240" s="98">
        <f t="shared" si="44"/>
        <v>-6.1763466292177327E-3</v>
      </c>
      <c r="F240" s="45">
        <f t="shared" si="45"/>
        <v>4.6786000000000003</v>
      </c>
      <c r="G240" s="45">
        <f t="shared" si="45"/>
        <v>-6.1763466292177327E-3</v>
      </c>
      <c r="H240" s="45">
        <f t="shared" si="46"/>
        <v>21.889297960000004</v>
      </c>
      <c r="I240" s="45">
        <f t="shared" si="47"/>
        <v>102.41126943565602</v>
      </c>
      <c r="J240" s="45">
        <f t="shared" si="48"/>
        <v>479.14136518166032</v>
      </c>
      <c r="K240" s="45">
        <f t="shared" si="49"/>
        <v>-2.8896655339458087E-2</v>
      </c>
      <c r="L240" s="45">
        <f t="shared" si="50"/>
        <v>-0.13519589167118862</v>
      </c>
      <c r="M240" s="45">
        <f t="shared" ca="1" si="51"/>
        <v>-2.9810530663903073E-3</v>
      </c>
      <c r="N240" s="45">
        <f t="shared" ca="1" si="52"/>
        <v>1.0209900952646382E-5</v>
      </c>
      <c r="O240" s="136">
        <f t="shared" ca="1" si="53"/>
        <v>16235090776.980703</v>
      </c>
      <c r="P240" s="45">
        <f t="shared" ca="1" si="54"/>
        <v>48199531045.662682</v>
      </c>
      <c r="Q240" s="45">
        <f t="shared" ca="1" si="55"/>
        <v>2778074898.0388222</v>
      </c>
      <c r="R240" s="15">
        <f t="shared" ca="1" si="56"/>
        <v>-3.1952935628274254E-3</v>
      </c>
    </row>
    <row r="241" spans="1:18">
      <c r="A241" s="97">
        <v>46786</v>
      </c>
      <c r="B241" s="97">
        <v>-4.1463466332061216E-3</v>
      </c>
      <c r="C241" s="97">
        <v>1</v>
      </c>
      <c r="D241" s="98">
        <f t="shared" si="44"/>
        <v>4.6786000000000003</v>
      </c>
      <c r="E241" s="98">
        <f t="shared" si="44"/>
        <v>-4.1463466332061216E-3</v>
      </c>
      <c r="F241" s="45">
        <f t="shared" si="45"/>
        <v>4.6786000000000003</v>
      </c>
      <c r="G241" s="45">
        <f t="shared" si="45"/>
        <v>-4.1463466332061216E-3</v>
      </c>
      <c r="H241" s="45">
        <f t="shared" si="46"/>
        <v>21.889297960000004</v>
      </c>
      <c r="I241" s="45">
        <f t="shared" si="47"/>
        <v>102.41126943565602</v>
      </c>
      <c r="J241" s="45">
        <f t="shared" si="48"/>
        <v>479.14136518166032</v>
      </c>
      <c r="K241" s="45">
        <f t="shared" si="49"/>
        <v>-1.9399097358118161E-2</v>
      </c>
      <c r="L241" s="45">
        <f t="shared" si="50"/>
        <v>-9.0760616899691629E-2</v>
      </c>
      <c r="M241" s="45">
        <f t="shared" ca="1" si="51"/>
        <v>-2.9810530663903073E-3</v>
      </c>
      <c r="N241" s="45">
        <f t="shared" ca="1" si="52"/>
        <v>1.3579090968623227E-6</v>
      </c>
      <c r="O241" s="136">
        <f t="shared" ca="1" si="53"/>
        <v>16235090776.980703</v>
      </c>
      <c r="P241" s="45">
        <f t="shared" ca="1" si="54"/>
        <v>48199531045.662682</v>
      </c>
      <c r="Q241" s="45">
        <f t="shared" ca="1" si="55"/>
        <v>2778074898.0388222</v>
      </c>
      <c r="R241" s="15">
        <f t="shared" ca="1" si="56"/>
        <v>-1.1652935668158143E-3</v>
      </c>
    </row>
    <row r="242" spans="1:18">
      <c r="A242" s="97">
        <v>46786</v>
      </c>
      <c r="B242" s="97">
        <v>-3.0363466357812285E-3</v>
      </c>
      <c r="C242" s="97">
        <v>1</v>
      </c>
      <c r="D242" s="98">
        <f t="shared" si="44"/>
        <v>4.6786000000000003</v>
      </c>
      <c r="E242" s="98">
        <f t="shared" si="44"/>
        <v>-3.0363466357812285E-3</v>
      </c>
      <c r="F242" s="45">
        <f t="shared" si="45"/>
        <v>4.6786000000000003</v>
      </c>
      <c r="G242" s="45">
        <f t="shared" si="45"/>
        <v>-3.0363466357812285E-3</v>
      </c>
      <c r="H242" s="45">
        <f t="shared" si="46"/>
        <v>21.889297960000004</v>
      </c>
      <c r="I242" s="45">
        <f t="shared" si="47"/>
        <v>102.41126943565602</v>
      </c>
      <c r="J242" s="45">
        <f t="shared" si="48"/>
        <v>479.14136518166032</v>
      </c>
      <c r="K242" s="45">
        <f t="shared" si="49"/>
        <v>-1.4205851370166056E-2</v>
      </c>
      <c r="L242" s="45">
        <f t="shared" si="50"/>
        <v>-6.6463496220458912E-2</v>
      </c>
      <c r="M242" s="45">
        <f t="shared" ca="1" si="51"/>
        <v>-2.9810530663903073E-3</v>
      </c>
      <c r="N242" s="45">
        <f t="shared" ca="1" si="52"/>
        <v>3.0573788159886209E-9</v>
      </c>
      <c r="O242" s="136">
        <f t="shared" ca="1" si="53"/>
        <v>16235090776.980703</v>
      </c>
      <c r="P242" s="45">
        <f t="shared" ca="1" si="54"/>
        <v>48199531045.662682</v>
      </c>
      <c r="Q242" s="45">
        <f t="shared" ca="1" si="55"/>
        <v>2778074898.0388222</v>
      </c>
      <c r="R242" s="15">
        <f t="shared" ca="1" si="56"/>
        <v>-5.5293569390921227E-5</v>
      </c>
    </row>
    <row r="243" spans="1:18">
      <c r="A243" s="97">
        <v>46872.5</v>
      </c>
      <c r="B243" s="97">
        <v>-3.6817490836256184E-3</v>
      </c>
      <c r="C243" s="97">
        <v>1</v>
      </c>
      <c r="D243" s="98">
        <f t="shared" si="44"/>
        <v>4.6872499999999997</v>
      </c>
      <c r="E243" s="98">
        <f t="shared" si="44"/>
        <v>-3.6817490836256184E-3</v>
      </c>
      <c r="F243" s="45">
        <f t="shared" si="45"/>
        <v>4.6872499999999997</v>
      </c>
      <c r="G243" s="45">
        <f t="shared" si="45"/>
        <v>-3.6817490836256184E-3</v>
      </c>
      <c r="H243" s="45">
        <f t="shared" si="46"/>
        <v>21.970312562499998</v>
      </c>
      <c r="I243" s="45">
        <f t="shared" si="47"/>
        <v>102.98034755857812</v>
      </c>
      <c r="J243" s="45">
        <f t="shared" si="48"/>
        <v>482.69463409394524</v>
      </c>
      <c r="K243" s="45">
        <f t="shared" si="49"/>
        <v>-1.7257278392224178E-2</v>
      </c>
      <c r="L243" s="45">
        <f t="shared" si="50"/>
        <v>-8.0889178143952772E-2</v>
      </c>
      <c r="M243" s="45">
        <f t="shared" ca="1" si="51"/>
        <v>-3.0895019220789077E-3</v>
      </c>
      <c r="N243" s="45">
        <f t="shared" ca="1" si="52"/>
        <v>3.5075670036013558E-7</v>
      </c>
      <c r="O243" s="136">
        <f t="shared" ca="1" si="53"/>
        <v>16834577507.934887</v>
      </c>
      <c r="P243" s="45">
        <f t="shared" ca="1" si="54"/>
        <v>49810767879.152519</v>
      </c>
      <c r="Q243" s="45">
        <f t="shared" ca="1" si="55"/>
        <v>2860874017.2292366</v>
      </c>
      <c r="R243" s="15">
        <f t="shared" ca="1" si="56"/>
        <v>-5.9224716154671064E-4</v>
      </c>
    </row>
    <row r="244" spans="1:18">
      <c r="A244" s="97">
        <v>46873</v>
      </c>
      <c r="B244" s="97">
        <v>-4.7906242398312315E-3</v>
      </c>
      <c r="C244" s="97">
        <v>1</v>
      </c>
      <c r="D244" s="98">
        <f t="shared" si="44"/>
        <v>4.6872999999999996</v>
      </c>
      <c r="E244" s="98">
        <f t="shared" si="44"/>
        <v>-4.7906242398312315E-3</v>
      </c>
      <c r="F244" s="45">
        <f t="shared" si="45"/>
        <v>4.6872999999999996</v>
      </c>
      <c r="G244" s="45">
        <f t="shared" si="45"/>
        <v>-4.7906242398312315E-3</v>
      </c>
      <c r="H244" s="45">
        <f t="shared" si="46"/>
        <v>21.970781289999994</v>
      </c>
      <c r="I244" s="45">
        <f t="shared" si="47"/>
        <v>102.98364314061696</v>
      </c>
      <c r="J244" s="45">
        <f t="shared" si="48"/>
        <v>482.71523049301385</v>
      </c>
      <c r="K244" s="45">
        <f t="shared" si="49"/>
        <v>-2.245509299936093E-2</v>
      </c>
      <c r="L244" s="45">
        <f t="shared" si="50"/>
        <v>-0.10525375741590448</v>
      </c>
      <c r="M244" s="45">
        <f t="shared" ca="1" si="51"/>
        <v>-3.0901299587095324E-3</v>
      </c>
      <c r="N244" s="45">
        <f t="shared" ca="1" si="52"/>
        <v>2.8916808001276042E-6</v>
      </c>
      <c r="O244" s="136">
        <f t="shared" ca="1" si="53"/>
        <v>16838082956.441313</v>
      </c>
      <c r="P244" s="45">
        <f t="shared" ca="1" si="54"/>
        <v>49820177817.481239</v>
      </c>
      <c r="Q244" s="45">
        <f t="shared" ca="1" si="55"/>
        <v>2861357104.1738257</v>
      </c>
      <c r="R244" s="15">
        <f t="shared" ca="1" si="56"/>
        <v>-1.7004942811216991E-3</v>
      </c>
    </row>
    <row r="245" spans="1:18">
      <c r="A245" s="97">
        <v>46897.5</v>
      </c>
      <c r="B245" s="97">
        <v>-2.3255070191225968E-3</v>
      </c>
      <c r="C245" s="97">
        <v>1</v>
      </c>
      <c r="D245" s="98">
        <f t="shared" si="44"/>
        <v>4.6897500000000001</v>
      </c>
      <c r="E245" s="98">
        <f t="shared" si="44"/>
        <v>-2.3255070191225968E-3</v>
      </c>
      <c r="F245" s="45">
        <f t="shared" si="45"/>
        <v>4.6897500000000001</v>
      </c>
      <c r="G245" s="45">
        <f t="shared" si="45"/>
        <v>-2.3255070191225968E-3</v>
      </c>
      <c r="H245" s="45">
        <f t="shared" si="46"/>
        <v>21.9937550625</v>
      </c>
      <c r="I245" s="45">
        <f t="shared" si="47"/>
        <v>103.14521280435937</v>
      </c>
      <c r="J245" s="45">
        <f t="shared" si="48"/>
        <v>483.7252617492444</v>
      </c>
      <c r="K245" s="45">
        <f t="shared" si="49"/>
        <v>-1.0906046542930198E-2</v>
      </c>
      <c r="L245" s="45">
        <f t="shared" si="50"/>
        <v>-5.1146631774706901E-2</v>
      </c>
      <c r="M245" s="45">
        <f t="shared" ca="1" si="51"/>
        <v>-3.1209201521704838E-3</v>
      </c>
      <c r="N245" s="45">
        <f t="shared" ca="1" si="52"/>
        <v>6.3268205222505549E-7</v>
      </c>
      <c r="O245" s="136">
        <f t="shared" ca="1" si="53"/>
        <v>17010418883.541473</v>
      </c>
      <c r="P245" s="45">
        <f t="shared" ca="1" si="54"/>
        <v>50282628340.270889</v>
      </c>
      <c r="Q245" s="45">
        <f t="shared" ca="1" si="55"/>
        <v>2885091685.6553202</v>
      </c>
      <c r="R245" s="15">
        <f t="shared" ca="1" si="56"/>
        <v>7.9541313304788697E-4</v>
      </c>
    </row>
    <row r="246" spans="1:18">
      <c r="A246" s="97">
        <v>46898</v>
      </c>
      <c r="B246" s="97">
        <v>-5.7343821754329838E-3</v>
      </c>
      <c r="C246" s="97">
        <v>1</v>
      </c>
      <c r="D246" s="98">
        <f t="shared" si="44"/>
        <v>4.6898</v>
      </c>
      <c r="E246" s="98">
        <f t="shared" si="44"/>
        <v>-5.7343821754329838E-3</v>
      </c>
      <c r="F246" s="45">
        <f t="shared" si="45"/>
        <v>4.6898</v>
      </c>
      <c r="G246" s="45">
        <f t="shared" si="45"/>
        <v>-5.7343821754329838E-3</v>
      </c>
      <c r="H246" s="45">
        <f t="shared" si="46"/>
        <v>21.994224039999999</v>
      </c>
      <c r="I246" s="45">
        <f t="shared" si="47"/>
        <v>103.14851190279199</v>
      </c>
      <c r="J246" s="45">
        <f t="shared" si="48"/>
        <v>483.7458911217139</v>
      </c>
      <c r="K246" s="45">
        <f t="shared" si="49"/>
        <v>-2.6893105526345606E-2</v>
      </c>
      <c r="L246" s="45">
        <f t="shared" si="50"/>
        <v>-0.12612328629745562</v>
      </c>
      <c r="M246" s="45">
        <f t="shared" ca="1" si="51"/>
        <v>-3.1215488581300896E-3</v>
      </c>
      <c r="N246" s="45">
        <f t="shared" ca="1" si="52"/>
        <v>6.8268979440080468E-6</v>
      </c>
      <c r="O246" s="136">
        <f t="shared" ca="1" si="53"/>
        <v>17013947567.659441</v>
      </c>
      <c r="P246" s="45">
        <f t="shared" ca="1" si="54"/>
        <v>50292093960.390594</v>
      </c>
      <c r="Q246" s="45">
        <f t="shared" ca="1" si="55"/>
        <v>2885577358.3083634</v>
      </c>
      <c r="R246" s="15">
        <f t="shared" ca="1" si="56"/>
        <v>-2.6128333173028942E-3</v>
      </c>
    </row>
    <row r="247" spans="1:18">
      <c r="A247" s="97">
        <v>46898.5</v>
      </c>
      <c r="B247" s="97">
        <v>-6.5432573319412768E-3</v>
      </c>
      <c r="C247" s="97">
        <v>1</v>
      </c>
      <c r="D247" s="98">
        <f t="shared" si="44"/>
        <v>4.6898499999999999</v>
      </c>
      <c r="E247" s="98">
        <f t="shared" si="44"/>
        <v>-6.5432573319412768E-3</v>
      </c>
      <c r="F247" s="45">
        <f t="shared" si="45"/>
        <v>4.6898499999999999</v>
      </c>
      <c r="G247" s="45">
        <f t="shared" si="45"/>
        <v>-6.5432573319412768E-3</v>
      </c>
      <c r="H247" s="45">
        <f t="shared" si="46"/>
        <v>21.994693022499998</v>
      </c>
      <c r="I247" s="45">
        <f t="shared" si="47"/>
        <v>103.15181107157161</v>
      </c>
      <c r="J247" s="45">
        <f t="shared" si="48"/>
        <v>483.76652115401015</v>
      </c>
      <c r="K247" s="45">
        <f t="shared" si="49"/>
        <v>-3.0686895398204794E-2</v>
      </c>
      <c r="L247" s="45">
        <f t="shared" si="50"/>
        <v>-0.14391693638327074</v>
      </c>
      <c r="M247" s="45">
        <f t="shared" ca="1" si="51"/>
        <v>-3.1221775774762858E-3</v>
      </c>
      <c r="N247" s="45">
        <f t="shared" ca="1" si="52"/>
        <v>1.1703786686410243E-5</v>
      </c>
      <c r="O247" s="136">
        <f t="shared" ca="1" si="53"/>
        <v>17017476717.278872</v>
      </c>
      <c r="P247" s="45">
        <f t="shared" ca="1" si="54"/>
        <v>50301560695.76123</v>
      </c>
      <c r="Q247" s="45">
        <f t="shared" ca="1" si="55"/>
        <v>2886063082.745769</v>
      </c>
      <c r="R247" s="15">
        <f t="shared" ca="1" si="56"/>
        <v>-3.421079754464991E-3</v>
      </c>
    </row>
    <row r="248" spans="1:18">
      <c r="A248" s="97"/>
      <c r="B248" s="97"/>
      <c r="C248" s="97"/>
      <c r="D248" s="98">
        <f t="shared" si="44"/>
        <v>0</v>
      </c>
      <c r="E248" s="98">
        <f t="shared" si="44"/>
        <v>0</v>
      </c>
      <c r="F248" s="45">
        <f t="shared" si="45"/>
        <v>0</v>
      </c>
      <c r="G248" s="45">
        <f t="shared" si="45"/>
        <v>0</v>
      </c>
      <c r="H248" s="45">
        <f t="shared" si="46"/>
        <v>0</v>
      </c>
      <c r="I248" s="45">
        <f t="shared" si="47"/>
        <v>0</v>
      </c>
      <c r="J248" s="45">
        <f t="shared" si="48"/>
        <v>0</v>
      </c>
      <c r="K248" s="45">
        <f t="shared" si="49"/>
        <v>0</v>
      </c>
      <c r="L248" s="45">
        <f t="shared" si="50"/>
        <v>0</v>
      </c>
      <c r="M248" s="45">
        <f t="shared" ca="1" si="51"/>
        <v>-3.0363032711936775E-3</v>
      </c>
      <c r="N248" s="45">
        <f t="shared" ca="1" si="52"/>
        <v>0</v>
      </c>
      <c r="O248" s="136">
        <f t="shared" ca="1" si="53"/>
        <v>0</v>
      </c>
      <c r="P248" s="45">
        <f t="shared" ca="1" si="54"/>
        <v>0</v>
      </c>
      <c r="Q248" s="45">
        <f t="shared" ca="1" si="55"/>
        <v>0</v>
      </c>
      <c r="R248" s="15">
        <f t="shared" ca="1" si="56"/>
        <v>3.0363032711936775E-3</v>
      </c>
    </row>
    <row r="249" spans="1:18">
      <c r="A249" s="97"/>
      <c r="B249" s="97"/>
      <c r="C249" s="97"/>
      <c r="D249" s="98">
        <f t="shared" si="44"/>
        <v>0</v>
      </c>
      <c r="E249" s="98">
        <f t="shared" si="44"/>
        <v>0</v>
      </c>
      <c r="F249" s="45">
        <f t="shared" si="45"/>
        <v>0</v>
      </c>
      <c r="G249" s="45">
        <f t="shared" si="45"/>
        <v>0</v>
      </c>
      <c r="H249" s="45">
        <f t="shared" si="46"/>
        <v>0</v>
      </c>
      <c r="I249" s="45">
        <f t="shared" si="47"/>
        <v>0</v>
      </c>
      <c r="J249" s="45">
        <f t="shared" si="48"/>
        <v>0</v>
      </c>
      <c r="K249" s="45">
        <f t="shared" si="49"/>
        <v>0</v>
      </c>
      <c r="L249" s="45">
        <f t="shared" si="50"/>
        <v>0</v>
      </c>
      <c r="M249" s="45">
        <f t="shared" ca="1" si="51"/>
        <v>-3.0363032711936775E-3</v>
      </c>
      <c r="N249" s="45">
        <f t="shared" ca="1" si="52"/>
        <v>0</v>
      </c>
      <c r="O249" s="136">
        <f t="shared" ca="1" si="53"/>
        <v>0</v>
      </c>
      <c r="P249" s="45">
        <f t="shared" ca="1" si="54"/>
        <v>0</v>
      </c>
      <c r="Q249" s="45">
        <f t="shared" ca="1" si="55"/>
        <v>0</v>
      </c>
      <c r="R249" s="15">
        <f t="shared" ca="1" si="56"/>
        <v>3.0363032711936775E-3</v>
      </c>
    </row>
    <row r="250" spans="1:18">
      <c r="A250" s="97"/>
      <c r="B250" s="97"/>
      <c r="C250" s="97"/>
      <c r="D250" s="98">
        <f t="shared" si="44"/>
        <v>0</v>
      </c>
      <c r="E250" s="98">
        <f t="shared" si="44"/>
        <v>0</v>
      </c>
      <c r="F250" s="45">
        <f t="shared" si="45"/>
        <v>0</v>
      </c>
      <c r="G250" s="45">
        <f t="shared" si="45"/>
        <v>0</v>
      </c>
      <c r="H250" s="45">
        <f t="shared" si="46"/>
        <v>0</v>
      </c>
      <c r="I250" s="45">
        <f t="shared" si="47"/>
        <v>0</v>
      </c>
      <c r="J250" s="45">
        <f t="shared" si="48"/>
        <v>0</v>
      </c>
      <c r="K250" s="45">
        <f t="shared" si="49"/>
        <v>0</v>
      </c>
      <c r="L250" s="45">
        <f t="shared" si="50"/>
        <v>0</v>
      </c>
      <c r="M250" s="45">
        <f t="shared" ca="1" si="51"/>
        <v>-3.0363032711936775E-3</v>
      </c>
      <c r="N250" s="45">
        <f t="shared" ca="1" si="52"/>
        <v>0</v>
      </c>
      <c r="O250" s="136">
        <f t="shared" ca="1" si="53"/>
        <v>0</v>
      </c>
      <c r="P250" s="45">
        <f t="shared" ca="1" si="54"/>
        <v>0</v>
      </c>
      <c r="Q250" s="45">
        <f t="shared" ca="1" si="55"/>
        <v>0</v>
      </c>
      <c r="R250" s="15">
        <f t="shared" ca="1" si="56"/>
        <v>3.0363032711936775E-3</v>
      </c>
    </row>
    <row r="251" spans="1:18">
      <c r="A251" s="97"/>
      <c r="B251" s="97"/>
      <c r="C251" s="97"/>
      <c r="D251" s="98">
        <f t="shared" si="44"/>
        <v>0</v>
      </c>
      <c r="E251" s="98">
        <f t="shared" si="44"/>
        <v>0</v>
      </c>
      <c r="F251" s="45">
        <f t="shared" si="45"/>
        <v>0</v>
      </c>
      <c r="G251" s="45">
        <f t="shared" si="45"/>
        <v>0</v>
      </c>
      <c r="H251" s="45">
        <f t="shared" si="46"/>
        <v>0</v>
      </c>
      <c r="I251" s="45">
        <f t="shared" si="47"/>
        <v>0</v>
      </c>
      <c r="J251" s="45">
        <f t="shared" si="48"/>
        <v>0</v>
      </c>
      <c r="K251" s="45">
        <f t="shared" si="49"/>
        <v>0</v>
      </c>
      <c r="L251" s="45">
        <f t="shared" si="50"/>
        <v>0</v>
      </c>
      <c r="M251" s="45">
        <f t="shared" ca="1" si="51"/>
        <v>-3.0363032711936775E-3</v>
      </c>
      <c r="N251" s="45">
        <f t="shared" ca="1" si="52"/>
        <v>0</v>
      </c>
      <c r="O251" s="136">
        <f t="shared" ca="1" si="53"/>
        <v>0</v>
      </c>
      <c r="P251" s="45">
        <f t="shared" ca="1" si="54"/>
        <v>0</v>
      </c>
      <c r="Q251" s="45">
        <f t="shared" ca="1" si="55"/>
        <v>0</v>
      </c>
      <c r="R251" s="15">
        <f t="shared" ca="1" si="56"/>
        <v>3.0363032711936775E-3</v>
      </c>
    </row>
    <row r="252" spans="1:18">
      <c r="A252" s="97"/>
      <c r="B252" s="97"/>
      <c r="C252" s="97"/>
      <c r="D252" s="98">
        <f t="shared" si="44"/>
        <v>0</v>
      </c>
      <c r="E252" s="98">
        <f t="shared" si="44"/>
        <v>0</v>
      </c>
      <c r="F252" s="45">
        <f t="shared" si="45"/>
        <v>0</v>
      </c>
      <c r="G252" s="45">
        <f t="shared" si="45"/>
        <v>0</v>
      </c>
      <c r="H252" s="45">
        <f t="shared" si="46"/>
        <v>0</v>
      </c>
      <c r="I252" s="45">
        <f t="shared" si="47"/>
        <v>0</v>
      </c>
      <c r="J252" s="45">
        <f t="shared" si="48"/>
        <v>0</v>
      </c>
      <c r="K252" s="45">
        <f t="shared" si="49"/>
        <v>0</v>
      </c>
      <c r="L252" s="45">
        <f t="shared" si="50"/>
        <v>0</v>
      </c>
      <c r="M252" s="45">
        <f t="shared" ca="1" si="51"/>
        <v>-3.0363032711936775E-3</v>
      </c>
      <c r="N252" s="45">
        <f t="shared" ca="1" si="52"/>
        <v>0</v>
      </c>
      <c r="O252" s="136">
        <f t="shared" ca="1" si="53"/>
        <v>0</v>
      </c>
      <c r="P252" s="45">
        <f t="shared" ca="1" si="54"/>
        <v>0</v>
      </c>
      <c r="Q252" s="45">
        <f t="shared" ca="1" si="55"/>
        <v>0</v>
      </c>
      <c r="R252" s="15">
        <f t="shared" ca="1" si="56"/>
        <v>3.0363032711936775E-3</v>
      </c>
    </row>
    <row r="253" spans="1:18">
      <c r="A253" s="97"/>
      <c r="B253" s="97"/>
      <c r="C253" s="97"/>
      <c r="D253" s="98">
        <f t="shared" si="44"/>
        <v>0</v>
      </c>
      <c r="E253" s="98">
        <f t="shared" si="44"/>
        <v>0</v>
      </c>
      <c r="F253" s="45">
        <f t="shared" si="45"/>
        <v>0</v>
      </c>
      <c r="G253" s="45">
        <f t="shared" si="45"/>
        <v>0</v>
      </c>
      <c r="H253" s="45">
        <f t="shared" si="46"/>
        <v>0</v>
      </c>
      <c r="I253" s="45">
        <f t="shared" si="47"/>
        <v>0</v>
      </c>
      <c r="J253" s="45">
        <f t="shared" si="48"/>
        <v>0</v>
      </c>
      <c r="K253" s="45">
        <f t="shared" si="49"/>
        <v>0</v>
      </c>
      <c r="L253" s="45">
        <f t="shared" si="50"/>
        <v>0</v>
      </c>
      <c r="M253" s="45">
        <f t="shared" ca="1" si="51"/>
        <v>-3.0363032711936775E-3</v>
      </c>
      <c r="N253" s="45">
        <f t="shared" ca="1" si="52"/>
        <v>0</v>
      </c>
      <c r="O253" s="136">
        <f t="shared" ca="1" si="53"/>
        <v>0</v>
      </c>
      <c r="P253" s="45">
        <f t="shared" ca="1" si="54"/>
        <v>0</v>
      </c>
      <c r="Q253" s="45">
        <f t="shared" ca="1" si="55"/>
        <v>0</v>
      </c>
      <c r="R253" s="15">
        <f t="shared" ca="1" si="56"/>
        <v>3.0363032711936775E-3</v>
      </c>
    </row>
    <row r="254" spans="1:18">
      <c r="A254" s="97"/>
      <c r="B254" s="97"/>
      <c r="C254" s="97"/>
      <c r="D254" s="98">
        <f t="shared" si="44"/>
        <v>0</v>
      </c>
      <c r="E254" s="98">
        <f t="shared" si="44"/>
        <v>0</v>
      </c>
      <c r="F254" s="45">
        <f t="shared" si="45"/>
        <v>0</v>
      </c>
      <c r="G254" s="45">
        <f t="shared" si="45"/>
        <v>0</v>
      </c>
      <c r="H254" s="45">
        <f t="shared" si="46"/>
        <v>0</v>
      </c>
      <c r="I254" s="45">
        <f t="shared" si="47"/>
        <v>0</v>
      </c>
      <c r="J254" s="45">
        <f t="shared" si="48"/>
        <v>0</v>
      </c>
      <c r="K254" s="45">
        <f t="shared" si="49"/>
        <v>0</v>
      </c>
      <c r="L254" s="45">
        <f t="shared" si="50"/>
        <v>0</v>
      </c>
      <c r="M254" s="45">
        <f t="shared" ca="1" si="51"/>
        <v>-3.0363032711936775E-3</v>
      </c>
      <c r="N254" s="45">
        <f t="shared" ca="1" si="52"/>
        <v>0</v>
      </c>
      <c r="O254" s="136">
        <f t="shared" ca="1" si="53"/>
        <v>0</v>
      </c>
      <c r="P254" s="45">
        <f t="shared" ca="1" si="54"/>
        <v>0</v>
      </c>
      <c r="Q254" s="45">
        <f t="shared" ca="1" si="55"/>
        <v>0</v>
      </c>
      <c r="R254" s="15">
        <f t="shared" ca="1" si="56"/>
        <v>3.0363032711936775E-3</v>
      </c>
    </row>
    <row r="255" spans="1:18">
      <c r="A255" s="97"/>
      <c r="B255" s="97"/>
      <c r="C255" s="97"/>
      <c r="D255" s="98">
        <f t="shared" si="44"/>
        <v>0</v>
      </c>
      <c r="E255" s="98">
        <f t="shared" si="44"/>
        <v>0</v>
      </c>
      <c r="F255" s="45">
        <f t="shared" si="45"/>
        <v>0</v>
      </c>
      <c r="G255" s="45">
        <f t="shared" si="45"/>
        <v>0</v>
      </c>
      <c r="H255" s="45">
        <f t="shared" si="46"/>
        <v>0</v>
      </c>
      <c r="I255" s="45">
        <f t="shared" si="47"/>
        <v>0</v>
      </c>
      <c r="J255" s="45">
        <f t="shared" si="48"/>
        <v>0</v>
      </c>
      <c r="K255" s="45">
        <f t="shared" si="49"/>
        <v>0</v>
      </c>
      <c r="L255" s="45">
        <f t="shared" si="50"/>
        <v>0</v>
      </c>
      <c r="M255" s="45">
        <f t="shared" ca="1" si="51"/>
        <v>-3.0363032711936775E-3</v>
      </c>
      <c r="N255" s="45">
        <f t="shared" ca="1" si="52"/>
        <v>0</v>
      </c>
      <c r="O255" s="136">
        <f t="shared" ca="1" si="53"/>
        <v>0</v>
      </c>
      <c r="P255" s="45">
        <f t="shared" ca="1" si="54"/>
        <v>0</v>
      </c>
      <c r="Q255" s="45">
        <f t="shared" ca="1" si="55"/>
        <v>0</v>
      </c>
      <c r="R255" s="15">
        <f t="shared" ca="1" si="56"/>
        <v>3.0363032711936775E-3</v>
      </c>
    </row>
    <row r="256" spans="1:18">
      <c r="A256" s="97"/>
      <c r="B256" s="97"/>
      <c r="C256" s="97"/>
      <c r="D256" s="98">
        <f t="shared" si="44"/>
        <v>0</v>
      </c>
      <c r="E256" s="98">
        <f t="shared" si="44"/>
        <v>0</v>
      </c>
      <c r="F256" s="45">
        <f t="shared" si="45"/>
        <v>0</v>
      </c>
      <c r="G256" s="45">
        <f t="shared" si="45"/>
        <v>0</v>
      </c>
      <c r="H256" s="45">
        <f t="shared" si="46"/>
        <v>0</v>
      </c>
      <c r="I256" s="45">
        <f t="shared" si="47"/>
        <v>0</v>
      </c>
      <c r="J256" s="45">
        <f t="shared" si="48"/>
        <v>0</v>
      </c>
      <c r="K256" s="45">
        <f t="shared" si="49"/>
        <v>0</v>
      </c>
      <c r="L256" s="45">
        <f t="shared" si="50"/>
        <v>0</v>
      </c>
      <c r="M256" s="45">
        <f t="shared" ca="1" si="51"/>
        <v>-3.0363032711936775E-3</v>
      </c>
      <c r="N256" s="45">
        <f t="shared" ca="1" si="52"/>
        <v>0</v>
      </c>
      <c r="O256" s="136">
        <f t="shared" ca="1" si="53"/>
        <v>0</v>
      </c>
      <c r="P256" s="45">
        <f t="shared" ca="1" si="54"/>
        <v>0</v>
      </c>
      <c r="Q256" s="45">
        <f t="shared" ca="1" si="55"/>
        <v>0</v>
      </c>
      <c r="R256" s="15">
        <f t="shared" ca="1" si="56"/>
        <v>3.0363032711936775E-3</v>
      </c>
    </row>
    <row r="257" spans="1:18">
      <c r="A257" s="97"/>
      <c r="B257" s="97"/>
      <c r="C257" s="97"/>
      <c r="D257" s="98">
        <f t="shared" si="44"/>
        <v>0</v>
      </c>
      <c r="E257" s="98">
        <f t="shared" si="44"/>
        <v>0</v>
      </c>
      <c r="F257" s="45">
        <f t="shared" si="45"/>
        <v>0</v>
      </c>
      <c r="G257" s="45">
        <f t="shared" si="45"/>
        <v>0</v>
      </c>
      <c r="H257" s="45">
        <f t="shared" si="46"/>
        <v>0</v>
      </c>
      <c r="I257" s="45">
        <f t="shared" si="47"/>
        <v>0</v>
      </c>
      <c r="J257" s="45">
        <f t="shared" si="48"/>
        <v>0</v>
      </c>
      <c r="K257" s="45">
        <f t="shared" si="49"/>
        <v>0</v>
      </c>
      <c r="L257" s="45">
        <f t="shared" si="50"/>
        <v>0</v>
      </c>
      <c r="M257" s="45">
        <f t="shared" ca="1" si="51"/>
        <v>-3.0363032711936775E-3</v>
      </c>
      <c r="N257" s="45">
        <f t="shared" ca="1" si="52"/>
        <v>0</v>
      </c>
      <c r="O257" s="136">
        <f t="shared" ca="1" si="53"/>
        <v>0</v>
      </c>
      <c r="P257" s="45">
        <f t="shared" ca="1" si="54"/>
        <v>0</v>
      </c>
      <c r="Q257" s="45">
        <f t="shared" ca="1" si="55"/>
        <v>0</v>
      </c>
      <c r="R257" s="15">
        <f t="shared" ca="1" si="56"/>
        <v>3.0363032711936775E-3</v>
      </c>
    </row>
    <row r="258" spans="1:18">
      <c r="A258" s="97"/>
      <c r="B258" s="97"/>
      <c r="C258" s="97"/>
      <c r="D258" s="98">
        <f t="shared" si="44"/>
        <v>0</v>
      </c>
      <c r="E258" s="98">
        <f t="shared" si="44"/>
        <v>0</v>
      </c>
      <c r="F258" s="45">
        <f t="shared" si="45"/>
        <v>0</v>
      </c>
      <c r="G258" s="45">
        <f t="shared" si="45"/>
        <v>0</v>
      </c>
      <c r="H258" s="45">
        <f t="shared" si="46"/>
        <v>0</v>
      </c>
      <c r="I258" s="45">
        <f t="shared" si="47"/>
        <v>0</v>
      </c>
      <c r="J258" s="45">
        <f t="shared" si="48"/>
        <v>0</v>
      </c>
      <c r="K258" s="45">
        <f t="shared" si="49"/>
        <v>0</v>
      </c>
      <c r="L258" s="45">
        <f t="shared" si="50"/>
        <v>0</v>
      </c>
      <c r="M258" s="45">
        <f t="shared" ca="1" si="51"/>
        <v>-3.0363032711936775E-3</v>
      </c>
      <c r="N258" s="45">
        <f t="shared" ca="1" si="52"/>
        <v>0</v>
      </c>
      <c r="O258" s="136">
        <f t="shared" ca="1" si="53"/>
        <v>0</v>
      </c>
      <c r="P258" s="45">
        <f t="shared" ca="1" si="54"/>
        <v>0</v>
      </c>
      <c r="Q258" s="45">
        <f t="shared" ca="1" si="55"/>
        <v>0</v>
      </c>
      <c r="R258" s="15">
        <f t="shared" ca="1" si="56"/>
        <v>3.0363032711936775E-3</v>
      </c>
    </row>
    <row r="259" spans="1:18">
      <c r="A259" s="97"/>
      <c r="B259" s="97"/>
      <c r="C259" s="97"/>
      <c r="D259" s="98">
        <f t="shared" si="44"/>
        <v>0</v>
      </c>
      <c r="E259" s="98">
        <f t="shared" si="44"/>
        <v>0</v>
      </c>
      <c r="F259" s="45">
        <f t="shared" si="45"/>
        <v>0</v>
      </c>
      <c r="G259" s="45">
        <f t="shared" si="45"/>
        <v>0</v>
      </c>
      <c r="H259" s="45">
        <f t="shared" si="46"/>
        <v>0</v>
      </c>
      <c r="I259" s="45">
        <f t="shared" si="47"/>
        <v>0</v>
      </c>
      <c r="J259" s="45">
        <f t="shared" si="48"/>
        <v>0</v>
      </c>
      <c r="K259" s="45">
        <f t="shared" si="49"/>
        <v>0</v>
      </c>
      <c r="L259" s="45">
        <f t="shared" si="50"/>
        <v>0</v>
      </c>
      <c r="M259" s="45">
        <f t="shared" ca="1" si="51"/>
        <v>-3.0363032711936775E-3</v>
      </c>
      <c r="N259" s="45">
        <f t="shared" ca="1" si="52"/>
        <v>0</v>
      </c>
      <c r="O259" s="136">
        <f t="shared" ca="1" si="53"/>
        <v>0</v>
      </c>
      <c r="P259" s="45">
        <f t="shared" ca="1" si="54"/>
        <v>0</v>
      </c>
      <c r="Q259" s="45">
        <f t="shared" ca="1" si="55"/>
        <v>0</v>
      </c>
      <c r="R259" s="15">
        <f t="shared" ca="1" si="56"/>
        <v>3.0363032711936775E-3</v>
      </c>
    </row>
    <row r="260" spans="1:18">
      <c r="A260" s="97"/>
      <c r="B260" s="97"/>
      <c r="C260" s="97"/>
      <c r="D260" s="98">
        <f t="shared" si="44"/>
        <v>0</v>
      </c>
      <c r="E260" s="98">
        <f t="shared" si="44"/>
        <v>0</v>
      </c>
      <c r="F260" s="45">
        <f t="shared" si="45"/>
        <v>0</v>
      </c>
      <c r="G260" s="45">
        <f t="shared" si="45"/>
        <v>0</v>
      </c>
      <c r="H260" s="45">
        <f t="shared" si="46"/>
        <v>0</v>
      </c>
      <c r="I260" s="45">
        <f t="shared" si="47"/>
        <v>0</v>
      </c>
      <c r="J260" s="45">
        <f t="shared" si="48"/>
        <v>0</v>
      </c>
      <c r="K260" s="45">
        <f t="shared" si="49"/>
        <v>0</v>
      </c>
      <c r="L260" s="45">
        <f t="shared" si="50"/>
        <v>0</v>
      </c>
      <c r="M260" s="45">
        <f t="shared" ca="1" si="51"/>
        <v>-3.0363032711936775E-3</v>
      </c>
      <c r="N260" s="45">
        <f t="shared" ca="1" si="52"/>
        <v>0</v>
      </c>
      <c r="O260" s="136">
        <f t="shared" ca="1" si="53"/>
        <v>0</v>
      </c>
      <c r="P260" s="45">
        <f t="shared" ca="1" si="54"/>
        <v>0</v>
      </c>
      <c r="Q260" s="45">
        <f t="shared" ca="1" si="55"/>
        <v>0</v>
      </c>
      <c r="R260" s="15">
        <f t="shared" ca="1" si="56"/>
        <v>3.0363032711936775E-3</v>
      </c>
    </row>
    <row r="261" spans="1:18">
      <c r="A261" s="97"/>
      <c r="B261" s="97"/>
      <c r="C261" s="97"/>
      <c r="D261" s="98">
        <f t="shared" si="44"/>
        <v>0</v>
      </c>
      <c r="E261" s="98">
        <f t="shared" si="44"/>
        <v>0</v>
      </c>
      <c r="F261" s="45">
        <f t="shared" si="45"/>
        <v>0</v>
      </c>
      <c r="G261" s="45">
        <f t="shared" si="45"/>
        <v>0</v>
      </c>
      <c r="H261" s="45">
        <f t="shared" si="46"/>
        <v>0</v>
      </c>
      <c r="I261" s="45">
        <f t="shared" si="47"/>
        <v>0</v>
      </c>
      <c r="J261" s="45">
        <f t="shared" si="48"/>
        <v>0</v>
      </c>
      <c r="K261" s="45">
        <f t="shared" si="49"/>
        <v>0</v>
      </c>
      <c r="L261" s="45">
        <f t="shared" si="50"/>
        <v>0</v>
      </c>
      <c r="M261" s="45">
        <f t="shared" ca="1" si="51"/>
        <v>-3.0363032711936775E-3</v>
      </c>
      <c r="N261" s="45">
        <f t="shared" ca="1" si="52"/>
        <v>0</v>
      </c>
      <c r="O261" s="136">
        <f t="shared" ca="1" si="53"/>
        <v>0</v>
      </c>
      <c r="P261" s="45">
        <f t="shared" ca="1" si="54"/>
        <v>0</v>
      </c>
      <c r="Q261" s="45">
        <f t="shared" ca="1" si="55"/>
        <v>0</v>
      </c>
      <c r="R261" s="15">
        <f t="shared" ca="1" si="56"/>
        <v>3.0363032711936775E-3</v>
      </c>
    </row>
    <row r="262" spans="1:18">
      <c r="A262" s="97"/>
      <c r="B262" s="97"/>
      <c r="C262" s="97"/>
      <c r="D262" s="98">
        <f t="shared" si="44"/>
        <v>0</v>
      </c>
      <c r="E262" s="98">
        <f t="shared" si="44"/>
        <v>0</v>
      </c>
      <c r="F262" s="45">
        <f t="shared" si="45"/>
        <v>0</v>
      </c>
      <c r="G262" s="45">
        <f t="shared" si="45"/>
        <v>0</v>
      </c>
      <c r="H262" s="45">
        <f t="shared" si="46"/>
        <v>0</v>
      </c>
      <c r="I262" s="45">
        <f t="shared" si="47"/>
        <v>0</v>
      </c>
      <c r="J262" s="45">
        <f t="shared" si="48"/>
        <v>0</v>
      </c>
      <c r="K262" s="45">
        <f t="shared" si="49"/>
        <v>0</v>
      </c>
      <c r="L262" s="45">
        <f t="shared" si="50"/>
        <v>0</v>
      </c>
      <c r="M262" s="45">
        <f t="shared" ca="1" si="51"/>
        <v>-3.0363032711936775E-3</v>
      </c>
      <c r="N262" s="45">
        <f t="shared" ca="1" si="52"/>
        <v>0</v>
      </c>
      <c r="O262" s="136">
        <f t="shared" ca="1" si="53"/>
        <v>0</v>
      </c>
      <c r="P262" s="45">
        <f t="shared" ca="1" si="54"/>
        <v>0</v>
      </c>
      <c r="Q262" s="45">
        <f t="shared" ca="1" si="55"/>
        <v>0</v>
      </c>
      <c r="R262" s="15">
        <f t="shared" ca="1" si="56"/>
        <v>3.0363032711936775E-3</v>
      </c>
    </row>
    <row r="263" spans="1:18">
      <c r="A263" s="97"/>
      <c r="B263" s="97"/>
      <c r="C263" s="97"/>
      <c r="D263" s="98">
        <f t="shared" si="44"/>
        <v>0</v>
      </c>
      <c r="E263" s="98">
        <f t="shared" si="44"/>
        <v>0</v>
      </c>
      <c r="F263" s="45">
        <f t="shared" si="45"/>
        <v>0</v>
      </c>
      <c r="G263" s="45">
        <f t="shared" si="45"/>
        <v>0</v>
      </c>
      <c r="H263" s="45">
        <f t="shared" si="46"/>
        <v>0</v>
      </c>
      <c r="I263" s="45">
        <f t="shared" si="47"/>
        <v>0</v>
      </c>
      <c r="J263" s="45">
        <f t="shared" si="48"/>
        <v>0</v>
      </c>
      <c r="K263" s="45">
        <f t="shared" si="49"/>
        <v>0</v>
      </c>
      <c r="L263" s="45">
        <f t="shared" si="50"/>
        <v>0</v>
      </c>
      <c r="M263" s="45">
        <f t="shared" ca="1" si="51"/>
        <v>-3.0363032711936775E-3</v>
      </c>
      <c r="N263" s="45">
        <f t="shared" ca="1" si="52"/>
        <v>0</v>
      </c>
      <c r="O263" s="136">
        <f t="shared" ca="1" si="53"/>
        <v>0</v>
      </c>
      <c r="P263" s="45">
        <f t="shared" ca="1" si="54"/>
        <v>0</v>
      </c>
      <c r="Q263" s="45">
        <f t="shared" ca="1" si="55"/>
        <v>0</v>
      </c>
      <c r="R263" s="15">
        <f t="shared" ca="1" si="56"/>
        <v>3.0363032711936775E-3</v>
      </c>
    </row>
    <row r="264" spans="1:18">
      <c r="A264" s="97"/>
      <c r="B264" s="97"/>
      <c r="C264" s="97"/>
      <c r="D264" s="98">
        <f t="shared" si="44"/>
        <v>0</v>
      </c>
      <c r="E264" s="98">
        <f t="shared" si="44"/>
        <v>0</v>
      </c>
      <c r="F264" s="45">
        <f t="shared" si="45"/>
        <v>0</v>
      </c>
      <c r="G264" s="45">
        <f t="shared" si="45"/>
        <v>0</v>
      </c>
      <c r="H264" s="45">
        <f t="shared" si="46"/>
        <v>0</v>
      </c>
      <c r="I264" s="45">
        <f t="shared" si="47"/>
        <v>0</v>
      </c>
      <c r="J264" s="45">
        <f t="shared" si="48"/>
        <v>0</v>
      </c>
      <c r="K264" s="45">
        <f t="shared" si="49"/>
        <v>0</v>
      </c>
      <c r="L264" s="45">
        <f t="shared" si="50"/>
        <v>0</v>
      </c>
      <c r="M264" s="45">
        <f t="shared" ca="1" si="51"/>
        <v>-3.0363032711936775E-3</v>
      </c>
      <c r="N264" s="45">
        <f t="shared" ca="1" si="52"/>
        <v>0</v>
      </c>
      <c r="O264" s="136">
        <f t="shared" ca="1" si="53"/>
        <v>0</v>
      </c>
      <c r="P264" s="45">
        <f t="shared" ca="1" si="54"/>
        <v>0</v>
      </c>
      <c r="Q264" s="45">
        <f t="shared" ca="1" si="55"/>
        <v>0</v>
      </c>
      <c r="R264" s="15">
        <f t="shared" ca="1" si="56"/>
        <v>3.0363032711936775E-3</v>
      </c>
    </row>
    <row r="265" spans="1:18">
      <c r="A265" s="97"/>
      <c r="B265" s="97"/>
      <c r="C265" s="97"/>
      <c r="D265" s="98">
        <f t="shared" si="44"/>
        <v>0</v>
      </c>
      <c r="E265" s="98">
        <f t="shared" si="44"/>
        <v>0</v>
      </c>
      <c r="F265" s="45">
        <f t="shared" si="45"/>
        <v>0</v>
      </c>
      <c r="G265" s="45">
        <f t="shared" si="45"/>
        <v>0</v>
      </c>
      <c r="H265" s="45">
        <f t="shared" si="46"/>
        <v>0</v>
      </c>
      <c r="I265" s="45">
        <f t="shared" si="47"/>
        <v>0</v>
      </c>
      <c r="J265" s="45">
        <f t="shared" si="48"/>
        <v>0</v>
      </c>
      <c r="K265" s="45">
        <f t="shared" si="49"/>
        <v>0</v>
      </c>
      <c r="L265" s="45">
        <f t="shared" si="50"/>
        <v>0</v>
      </c>
      <c r="M265" s="45">
        <f t="shared" ca="1" si="51"/>
        <v>-3.0363032711936775E-3</v>
      </c>
      <c r="N265" s="45">
        <f t="shared" ca="1" si="52"/>
        <v>0</v>
      </c>
      <c r="O265" s="136">
        <f t="shared" ca="1" si="53"/>
        <v>0</v>
      </c>
      <c r="P265" s="45">
        <f t="shared" ca="1" si="54"/>
        <v>0</v>
      </c>
      <c r="Q265" s="45">
        <f t="shared" ca="1" si="55"/>
        <v>0</v>
      </c>
      <c r="R265" s="15">
        <f t="shared" ca="1" si="56"/>
        <v>3.0363032711936775E-3</v>
      </c>
    </row>
    <row r="266" spans="1:18">
      <c r="A266" s="97"/>
      <c r="B266" s="97"/>
      <c r="C266" s="97"/>
      <c r="D266" s="98">
        <f t="shared" si="44"/>
        <v>0</v>
      </c>
      <c r="E266" s="98">
        <f t="shared" si="44"/>
        <v>0</v>
      </c>
      <c r="F266" s="45">
        <f t="shared" si="45"/>
        <v>0</v>
      </c>
      <c r="G266" s="45">
        <f t="shared" si="45"/>
        <v>0</v>
      </c>
      <c r="H266" s="45">
        <f t="shared" si="46"/>
        <v>0</v>
      </c>
      <c r="I266" s="45">
        <f t="shared" si="47"/>
        <v>0</v>
      </c>
      <c r="J266" s="45">
        <f t="shared" si="48"/>
        <v>0</v>
      </c>
      <c r="K266" s="45">
        <f t="shared" si="49"/>
        <v>0</v>
      </c>
      <c r="L266" s="45">
        <f t="shared" si="50"/>
        <v>0</v>
      </c>
      <c r="M266" s="45">
        <f t="shared" ca="1" si="51"/>
        <v>-3.0363032711936775E-3</v>
      </c>
      <c r="N266" s="45">
        <f t="shared" ca="1" si="52"/>
        <v>0</v>
      </c>
      <c r="O266" s="136">
        <f t="shared" ca="1" si="53"/>
        <v>0</v>
      </c>
      <c r="P266" s="45">
        <f t="shared" ca="1" si="54"/>
        <v>0</v>
      </c>
      <c r="Q266" s="45">
        <f t="shared" ca="1" si="55"/>
        <v>0</v>
      </c>
      <c r="R266" s="15">
        <f t="shared" ca="1" si="56"/>
        <v>3.0363032711936775E-3</v>
      </c>
    </row>
    <row r="267" spans="1:18">
      <c r="A267" s="97"/>
      <c r="B267" s="97"/>
      <c r="C267" s="97"/>
      <c r="D267" s="98">
        <f t="shared" si="44"/>
        <v>0</v>
      </c>
      <c r="E267" s="98">
        <f t="shared" si="44"/>
        <v>0</v>
      </c>
      <c r="F267" s="45">
        <f t="shared" si="45"/>
        <v>0</v>
      </c>
      <c r="G267" s="45">
        <f t="shared" si="45"/>
        <v>0</v>
      </c>
      <c r="H267" s="45">
        <f t="shared" si="46"/>
        <v>0</v>
      </c>
      <c r="I267" s="45">
        <f t="shared" si="47"/>
        <v>0</v>
      </c>
      <c r="J267" s="45">
        <f t="shared" si="48"/>
        <v>0</v>
      </c>
      <c r="K267" s="45">
        <f t="shared" si="49"/>
        <v>0</v>
      </c>
      <c r="L267" s="45">
        <f t="shared" si="50"/>
        <v>0</v>
      </c>
      <c r="M267" s="45">
        <f t="shared" ca="1" si="51"/>
        <v>-3.0363032711936775E-3</v>
      </c>
      <c r="N267" s="45">
        <f t="shared" ca="1" si="52"/>
        <v>0</v>
      </c>
      <c r="O267" s="136">
        <f t="shared" ca="1" si="53"/>
        <v>0</v>
      </c>
      <c r="P267" s="45">
        <f t="shared" ca="1" si="54"/>
        <v>0</v>
      </c>
      <c r="Q267" s="45">
        <f t="shared" ca="1" si="55"/>
        <v>0</v>
      </c>
      <c r="R267" s="15">
        <f t="shared" ca="1" si="56"/>
        <v>3.0363032711936775E-3</v>
      </c>
    </row>
    <row r="268" spans="1:18">
      <c r="A268" s="97"/>
      <c r="B268" s="97"/>
      <c r="C268" s="97"/>
      <c r="D268" s="98">
        <f t="shared" si="44"/>
        <v>0</v>
      </c>
      <c r="E268" s="98">
        <f t="shared" si="44"/>
        <v>0</v>
      </c>
      <c r="F268" s="45">
        <f t="shared" si="45"/>
        <v>0</v>
      </c>
      <c r="G268" s="45">
        <f t="shared" si="45"/>
        <v>0</v>
      </c>
      <c r="H268" s="45">
        <f t="shared" si="46"/>
        <v>0</v>
      </c>
      <c r="I268" s="45">
        <f t="shared" si="47"/>
        <v>0</v>
      </c>
      <c r="J268" s="45">
        <f t="shared" si="48"/>
        <v>0</v>
      </c>
      <c r="K268" s="45">
        <f t="shared" si="49"/>
        <v>0</v>
      </c>
      <c r="L268" s="45">
        <f t="shared" si="50"/>
        <v>0</v>
      </c>
      <c r="M268" s="45">
        <f t="shared" ca="1" si="51"/>
        <v>-3.0363032711936775E-3</v>
      </c>
      <c r="N268" s="45">
        <f t="shared" ca="1" si="52"/>
        <v>0</v>
      </c>
      <c r="O268" s="136">
        <f t="shared" ca="1" si="53"/>
        <v>0</v>
      </c>
      <c r="P268" s="45">
        <f t="shared" ca="1" si="54"/>
        <v>0</v>
      </c>
      <c r="Q268" s="45">
        <f t="shared" ca="1" si="55"/>
        <v>0</v>
      </c>
      <c r="R268" s="15">
        <f t="shared" ca="1" si="56"/>
        <v>3.0363032711936775E-3</v>
      </c>
    </row>
    <row r="269" spans="1:18">
      <c r="A269" s="97"/>
      <c r="B269" s="97"/>
      <c r="C269" s="97"/>
      <c r="D269" s="98">
        <f t="shared" si="44"/>
        <v>0</v>
      </c>
      <c r="E269" s="98">
        <f t="shared" si="44"/>
        <v>0</v>
      </c>
      <c r="F269" s="45">
        <f t="shared" si="45"/>
        <v>0</v>
      </c>
      <c r="G269" s="45">
        <f t="shared" si="45"/>
        <v>0</v>
      </c>
      <c r="H269" s="45">
        <f t="shared" si="46"/>
        <v>0</v>
      </c>
      <c r="I269" s="45">
        <f t="shared" si="47"/>
        <v>0</v>
      </c>
      <c r="J269" s="45">
        <f t="shared" si="48"/>
        <v>0</v>
      </c>
      <c r="K269" s="45">
        <f t="shared" si="49"/>
        <v>0</v>
      </c>
      <c r="L269" s="45">
        <f t="shared" si="50"/>
        <v>0</v>
      </c>
      <c r="M269" s="45">
        <f t="shared" ca="1" si="51"/>
        <v>-3.0363032711936775E-3</v>
      </c>
      <c r="N269" s="45">
        <f t="shared" ca="1" si="52"/>
        <v>0</v>
      </c>
      <c r="O269" s="136">
        <f t="shared" ca="1" si="53"/>
        <v>0</v>
      </c>
      <c r="P269" s="45">
        <f t="shared" ca="1" si="54"/>
        <v>0</v>
      </c>
      <c r="Q269" s="45">
        <f t="shared" ca="1" si="55"/>
        <v>0</v>
      </c>
      <c r="R269" s="15">
        <f t="shared" ca="1" si="56"/>
        <v>3.0363032711936775E-3</v>
      </c>
    </row>
    <row r="270" spans="1:18">
      <c r="A270" s="97"/>
      <c r="B270" s="97"/>
      <c r="C270" s="97"/>
      <c r="D270" s="98">
        <f t="shared" si="44"/>
        <v>0</v>
      </c>
      <c r="E270" s="98">
        <f t="shared" si="44"/>
        <v>0</v>
      </c>
      <c r="F270" s="45">
        <f t="shared" si="45"/>
        <v>0</v>
      </c>
      <c r="G270" s="45">
        <f t="shared" si="45"/>
        <v>0</v>
      </c>
      <c r="H270" s="45">
        <f t="shared" si="46"/>
        <v>0</v>
      </c>
      <c r="I270" s="45">
        <f t="shared" si="47"/>
        <v>0</v>
      </c>
      <c r="J270" s="45">
        <f t="shared" si="48"/>
        <v>0</v>
      </c>
      <c r="K270" s="45">
        <f t="shared" si="49"/>
        <v>0</v>
      </c>
      <c r="L270" s="45">
        <f t="shared" si="50"/>
        <v>0</v>
      </c>
      <c r="M270" s="45">
        <f t="shared" ca="1" si="51"/>
        <v>-3.0363032711936775E-3</v>
      </c>
      <c r="N270" s="45">
        <f t="shared" ca="1" si="52"/>
        <v>0</v>
      </c>
      <c r="O270" s="136">
        <f t="shared" ca="1" si="53"/>
        <v>0</v>
      </c>
      <c r="P270" s="45">
        <f t="shared" ca="1" si="54"/>
        <v>0</v>
      </c>
      <c r="Q270" s="45">
        <f t="shared" ca="1" si="55"/>
        <v>0</v>
      </c>
      <c r="R270" s="15">
        <f t="shared" ca="1" si="56"/>
        <v>3.0363032711936775E-3</v>
      </c>
    </row>
    <row r="271" spans="1:18">
      <c r="A271" s="97"/>
      <c r="B271" s="97"/>
      <c r="C271" s="97"/>
      <c r="D271" s="98">
        <f t="shared" si="44"/>
        <v>0</v>
      </c>
      <c r="E271" s="98">
        <f t="shared" si="44"/>
        <v>0</v>
      </c>
      <c r="F271" s="45">
        <f t="shared" si="45"/>
        <v>0</v>
      </c>
      <c r="G271" s="45">
        <f t="shared" si="45"/>
        <v>0</v>
      </c>
      <c r="H271" s="45">
        <f t="shared" si="46"/>
        <v>0</v>
      </c>
      <c r="I271" s="45">
        <f t="shared" si="47"/>
        <v>0</v>
      </c>
      <c r="J271" s="45">
        <f t="shared" si="48"/>
        <v>0</v>
      </c>
      <c r="K271" s="45">
        <f t="shared" si="49"/>
        <v>0</v>
      </c>
      <c r="L271" s="45">
        <f t="shared" si="50"/>
        <v>0</v>
      </c>
      <c r="M271" s="45">
        <f t="shared" ca="1" si="51"/>
        <v>-3.0363032711936775E-3</v>
      </c>
      <c r="N271" s="45">
        <f t="shared" ca="1" si="52"/>
        <v>0</v>
      </c>
      <c r="O271" s="136">
        <f t="shared" ca="1" si="53"/>
        <v>0</v>
      </c>
      <c r="P271" s="45">
        <f t="shared" ca="1" si="54"/>
        <v>0</v>
      </c>
      <c r="Q271" s="45">
        <f t="shared" ca="1" si="55"/>
        <v>0</v>
      </c>
      <c r="R271" s="15">
        <f t="shared" ca="1" si="56"/>
        <v>3.0363032711936775E-3</v>
      </c>
    </row>
    <row r="272" spans="1:18">
      <c r="A272" s="97"/>
      <c r="B272" s="97"/>
      <c r="C272" s="97"/>
      <c r="D272" s="98">
        <f t="shared" si="44"/>
        <v>0</v>
      </c>
      <c r="E272" s="98">
        <f t="shared" si="44"/>
        <v>0</v>
      </c>
      <c r="F272" s="45">
        <f t="shared" si="45"/>
        <v>0</v>
      </c>
      <c r="G272" s="45">
        <f t="shared" si="45"/>
        <v>0</v>
      </c>
      <c r="H272" s="45">
        <f t="shared" si="46"/>
        <v>0</v>
      </c>
      <c r="I272" s="45">
        <f t="shared" si="47"/>
        <v>0</v>
      </c>
      <c r="J272" s="45">
        <f t="shared" si="48"/>
        <v>0</v>
      </c>
      <c r="K272" s="45">
        <f t="shared" si="49"/>
        <v>0</v>
      </c>
      <c r="L272" s="45">
        <f t="shared" si="50"/>
        <v>0</v>
      </c>
      <c r="M272" s="45">
        <f t="shared" ca="1" si="51"/>
        <v>-3.0363032711936775E-3</v>
      </c>
      <c r="N272" s="45">
        <f t="shared" ca="1" si="52"/>
        <v>0</v>
      </c>
      <c r="O272" s="136">
        <f t="shared" ca="1" si="53"/>
        <v>0</v>
      </c>
      <c r="P272" s="45">
        <f t="shared" ca="1" si="54"/>
        <v>0</v>
      </c>
      <c r="Q272" s="45">
        <f t="shared" ca="1" si="55"/>
        <v>0</v>
      </c>
      <c r="R272" s="15">
        <f t="shared" ca="1" si="56"/>
        <v>3.0363032711936775E-3</v>
      </c>
    </row>
    <row r="273" spans="1:18">
      <c r="A273" s="97"/>
      <c r="B273" s="97"/>
      <c r="C273" s="97"/>
      <c r="D273" s="98">
        <f t="shared" si="44"/>
        <v>0</v>
      </c>
      <c r="E273" s="98">
        <f t="shared" si="44"/>
        <v>0</v>
      </c>
      <c r="F273" s="45">
        <f t="shared" si="45"/>
        <v>0</v>
      </c>
      <c r="G273" s="45">
        <f t="shared" si="45"/>
        <v>0</v>
      </c>
      <c r="H273" s="45">
        <f t="shared" si="46"/>
        <v>0</v>
      </c>
      <c r="I273" s="45">
        <f t="shared" si="47"/>
        <v>0</v>
      </c>
      <c r="J273" s="45">
        <f t="shared" si="48"/>
        <v>0</v>
      </c>
      <c r="K273" s="45">
        <f t="shared" si="49"/>
        <v>0</v>
      </c>
      <c r="L273" s="45">
        <f t="shared" si="50"/>
        <v>0</v>
      </c>
      <c r="M273" s="45">
        <f t="shared" ca="1" si="51"/>
        <v>-3.0363032711936775E-3</v>
      </c>
      <c r="N273" s="45">
        <f t="shared" ca="1" si="52"/>
        <v>0</v>
      </c>
      <c r="O273" s="136">
        <f t="shared" ca="1" si="53"/>
        <v>0</v>
      </c>
      <c r="P273" s="45">
        <f t="shared" ca="1" si="54"/>
        <v>0</v>
      </c>
      <c r="Q273" s="45">
        <f t="shared" ca="1" si="55"/>
        <v>0</v>
      </c>
      <c r="R273" s="15">
        <f t="shared" ca="1" si="56"/>
        <v>3.0363032711936775E-3</v>
      </c>
    </row>
    <row r="274" spans="1:18">
      <c r="A274" s="97"/>
      <c r="B274" s="97"/>
      <c r="C274" s="97"/>
      <c r="D274" s="98">
        <f t="shared" si="44"/>
        <v>0</v>
      </c>
      <c r="E274" s="98">
        <f t="shared" si="44"/>
        <v>0</v>
      </c>
      <c r="F274" s="45">
        <f t="shared" si="45"/>
        <v>0</v>
      </c>
      <c r="G274" s="45">
        <f t="shared" si="45"/>
        <v>0</v>
      </c>
      <c r="H274" s="45">
        <f t="shared" si="46"/>
        <v>0</v>
      </c>
      <c r="I274" s="45">
        <f t="shared" si="47"/>
        <v>0</v>
      </c>
      <c r="J274" s="45">
        <f t="shared" si="48"/>
        <v>0</v>
      </c>
      <c r="K274" s="45">
        <f t="shared" si="49"/>
        <v>0</v>
      </c>
      <c r="L274" s="45">
        <f t="shared" si="50"/>
        <v>0</v>
      </c>
      <c r="M274" s="45">
        <f t="shared" ca="1" si="51"/>
        <v>-3.0363032711936775E-3</v>
      </c>
      <c r="N274" s="45">
        <f t="shared" ca="1" si="52"/>
        <v>0</v>
      </c>
      <c r="O274" s="136">
        <f t="shared" ca="1" si="53"/>
        <v>0</v>
      </c>
      <c r="P274" s="45">
        <f t="shared" ca="1" si="54"/>
        <v>0</v>
      </c>
      <c r="Q274" s="45">
        <f t="shared" ca="1" si="55"/>
        <v>0</v>
      </c>
      <c r="R274" s="15">
        <f t="shared" ca="1" si="56"/>
        <v>3.0363032711936775E-3</v>
      </c>
    </row>
    <row r="275" spans="1:18">
      <c r="A275" s="97"/>
      <c r="B275" s="97"/>
      <c r="C275" s="97"/>
      <c r="D275" s="98">
        <f t="shared" si="44"/>
        <v>0</v>
      </c>
      <c r="E275" s="98">
        <f t="shared" si="44"/>
        <v>0</v>
      </c>
      <c r="F275" s="45">
        <f t="shared" si="45"/>
        <v>0</v>
      </c>
      <c r="G275" s="45">
        <f t="shared" si="45"/>
        <v>0</v>
      </c>
      <c r="H275" s="45">
        <f t="shared" si="46"/>
        <v>0</v>
      </c>
      <c r="I275" s="45">
        <f t="shared" si="47"/>
        <v>0</v>
      </c>
      <c r="J275" s="45">
        <f t="shared" si="48"/>
        <v>0</v>
      </c>
      <c r="K275" s="45">
        <f t="shared" si="49"/>
        <v>0</v>
      </c>
      <c r="L275" s="45">
        <f t="shared" si="50"/>
        <v>0</v>
      </c>
      <c r="M275" s="45">
        <f t="shared" ca="1" si="51"/>
        <v>-3.0363032711936775E-3</v>
      </c>
      <c r="N275" s="45">
        <f t="shared" ca="1" si="52"/>
        <v>0</v>
      </c>
      <c r="O275" s="136">
        <f t="shared" ca="1" si="53"/>
        <v>0</v>
      </c>
      <c r="P275" s="45">
        <f t="shared" ca="1" si="54"/>
        <v>0</v>
      </c>
      <c r="Q275" s="45">
        <f t="shared" ca="1" si="55"/>
        <v>0</v>
      </c>
      <c r="R275" s="15">
        <f t="shared" ca="1" si="56"/>
        <v>3.0363032711936775E-3</v>
      </c>
    </row>
    <row r="276" spans="1:18">
      <c r="A276" s="97"/>
      <c r="B276" s="97"/>
      <c r="C276" s="97"/>
      <c r="D276" s="98">
        <f t="shared" si="44"/>
        <v>0</v>
      </c>
      <c r="E276" s="98">
        <f t="shared" si="44"/>
        <v>0</v>
      </c>
      <c r="F276" s="45">
        <f t="shared" si="45"/>
        <v>0</v>
      </c>
      <c r="G276" s="45">
        <f t="shared" si="45"/>
        <v>0</v>
      </c>
      <c r="H276" s="45">
        <f t="shared" si="46"/>
        <v>0</v>
      </c>
      <c r="I276" s="45">
        <f t="shared" si="47"/>
        <v>0</v>
      </c>
      <c r="J276" s="45">
        <f t="shared" si="48"/>
        <v>0</v>
      </c>
      <c r="K276" s="45">
        <f t="shared" si="49"/>
        <v>0</v>
      </c>
      <c r="L276" s="45">
        <f t="shared" si="50"/>
        <v>0</v>
      </c>
      <c r="M276" s="45">
        <f t="shared" ca="1" si="51"/>
        <v>-3.0363032711936775E-3</v>
      </c>
      <c r="N276" s="45">
        <f t="shared" ca="1" si="52"/>
        <v>0</v>
      </c>
      <c r="O276" s="136">
        <f t="shared" ca="1" si="53"/>
        <v>0</v>
      </c>
      <c r="P276" s="45">
        <f t="shared" ca="1" si="54"/>
        <v>0</v>
      </c>
      <c r="Q276" s="45">
        <f t="shared" ca="1" si="55"/>
        <v>0</v>
      </c>
      <c r="R276" s="15">
        <f t="shared" ca="1" si="56"/>
        <v>3.0363032711936775E-3</v>
      </c>
    </row>
    <row r="277" spans="1:18">
      <c r="A277" s="97"/>
      <c r="B277" s="97"/>
      <c r="C277" s="97"/>
      <c r="D277" s="98">
        <f t="shared" ref="D277:E333" si="57">A277/A$18</f>
        <v>0</v>
      </c>
      <c r="E277" s="98">
        <f t="shared" si="57"/>
        <v>0</v>
      </c>
      <c r="F277" s="45">
        <f t="shared" ref="F277:G333" si="58">$C277*D277</f>
        <v>0</v>
      </c>
      <c r="G277" s="45">
        <f t="shared" si="58"/>
        <v>0</v>
      </c>
      <c r="H277" s="45">
        <f t="shared" ref="H277:H333" si="59">C277*D277*D277</f>
        <v>0</v>
      </c>
      <c r="I277" s="45">
        <f t="shared" ref="I277:I333" si="60">C277*D277*D277*D277</f>
        <v>0</v>
      </c>
      <c r="J277" s="45">
        <f t="shared" ref="J277:J333" si="61">C277*D277*D277*D277*D277</f>
        <v>0</v>
      </c>
      <c r="K277" s="45">
        <f t="shared" ref="K277:K333" si="62">C277*E277*D277</f>
        <v>0</v>
      </c>
      <c r="L277" s="45">
        <f t="shared" ref="L277:L333" si="63">C277*E277*D277*D277</f>
        <v>0</v>
      </c>
      <c r="M277" s="45">
        <f t="shared" ref="M277:M333" ca="1" si="64">+E$4+E$5*D277+E$6*D277^2</f>
        <v>-3.0363032711936775E-3</v>
      </c>
      <c r="N277" s="45">
        <f t="shared" ref="N277:N333" ca="1" si="65">C277*(M277-E277)^2</f>
        <v>0</v>
      </c>
      <c r="O277" s="136">
        <f t="shared" ref="O277:O333" ca="1" si="66">(C277*O$1-O$2*F277+O$3*H277)^2</f>
        <v>0</v>
      </c>
      <c r="P277" s="45">
        <f t="shared" ref="P277:P333" ca="1" si="67">(-C277*O$2+O$4*F277-O$5*H277)^2</f>
        <v>0</v>
      </c>
      <c r="Q277" s="45">
        <f t="shared" ref="Q277:Q333" ca="1" si="68">+(C277*O$3-F277*O$5+H277*O$6)^2</f>
        <v>0</v>
      </c>
      <c r="R277" s="15">
        <f t="shared" ref="R277:R333" ca="1" si="69">+E277-M277</f>
        <v>3.0363032711936775E-3</v>
      </c>
    </row>
    <row r="278" spans="1:18">
      <c r="A278" s="97"/>
      <c r="B278" s="97"/>
      <c r="C278" s="97"/>
      <c r="D278" s="98">
        <f t="shared" si="57"/>
        <v>0</v>
      </c>
      <c r="E278" s="98">
        <f t="shared" si="57"/>
        <v>0</v>
      </c>
      <c r="F278" s="45">
        <f t="shared" si="58"/>
        <v>0</v>
      </c>
      <c r="G278" s="45">
        <f t="shared" si="58"/>
        <v>0</v>
      </c>
      <c r="H278" s="45">
        <f t="shared" si="59"/>
        <v>0</v>
      </c>
      <c r="I278" s="45">
        <f t="shared" si="60"/>
        <v>0</v>
      </c>
      <c r="J278" s="45">
        <f t="shared" si="61"/>
        <v>0</v>
      </c>
      <c r="K278" s="45">
        <f t="shared" si="62"/>
        <v>0</v>
      </c>
      <c r="L278" s="45">
        <f t="shared" si="63"/>
        <v>0</v>
      </c>
      <c r="M278" s="45">
        <f t="shared" ca="1" si="64"/>
        <v>-3.0363032711936775E-3</v>
      </c>
      <c r="N278" s="45">
        <f t="shared" ca="1" si="65"/>
        <v>0</v>
      </c>
      <c r="O278" s="136">
        <f t="shared" ca="1" si="66"/>
        <v>0</v>
      </c>
      <c r="P278" s="45">
        <f t="shared" ca="1" si="67"/>
        <v>0</v>
      </c>
      <c r="Q278" s="45">
        <f t="shared" ca="1" si="68"/>
        <v>0</v>
      </c>
      <c r="R278" s="15">
        <f t="shared" ca="1" si="69"/>
        <v>3.0363032711936775E-3</v>
      </c>
    </row>
    <row r="279" spans="1:18">
      <c r="A279" s="97"/>
      <c r="B279" s="97"/>
      <c r="C279" s="97"/>
      <c r="D279" s="98">
        <f t="shared" si="57"/>
        <v>0</v>
      </c>
      <c r="E279" s="98">
        <f t="shared" si="57"/>
        <v>0</v>
      </c>
      <c r="F279" s="45">
        <f t="shared" si="58"/>
        <v>0</v>
      </c>
      <c r="G279" s="45">
        <f t="shared" si="58"/>
        <v>0</v>
      </c>
      <c r="H279" s="45">
        <f t="shared" si="59"/>
        <v>0</v>
      </c>
      <c r="I279" s="45">
        <f t="shared" si="60"/>
        <v>0</v>
      </c>
      <c r="J279" s="45">
        <f t="shared" si="61"/>
        <v>0</v>
      </c>
      <c r="K279" s="45">
        <f t="shared" si="62"/>
        <v>0</v>
      </c>
      <c r="L279" s="45">
        <f t="shared" si="63"/>
        <v>0</v>
      </c>
      <c r="M279" s="45">
        <f t="shared" ca="1" si="64"/>
        <v>-3.0363032711936775E-3</v>
      </c>
      <c r="N279" s="45">
        <f t="shared" ca="1" si="65"/>
        <v>0</v>
      </c>
      <c r="O279" s="136">
        <f t="shared" ca="1" si="66"/>
        <v>0</v>
      </c>
      <c r="P279" s="45">
        <f t="shared" ca="1" si="67"/>
        <v>0</v>
      </c>
      <c r="Q279" s="45">
        <f t="shared" ca="1" si="68"/>
        <v>0</v>
      </c>
      <c r="R279" s="15">
        <f t="shared" ca="1" si="69"/>
        <v>3.0363032711936775E-3</v>
      </c>
    </row>
    <row r="280" spans="1:18">
      <c r="A280" s="97"/>
      <c r="B280" s="97"/>
      <c r="C280" s="97"/>
      <c r="D280" s="98">
        <f t="shared" si="57"/>
        <v>0</v>
      </c>
      <c r="E280" s="98">
        <f t="shared" si="57"/>
        <v>0</v>
      </c>
      <c r="F280" s="45">
        <f t="shared" si="58"/>
        <v>0</v>
      </c>
      <c r="G280" s="45">
        <f t="shared" si="58"/>
        <v>0</v>
      </c>
      <c r="H280" s="45">
        <f t="shared" si="59"/>
        <v>0</v>
      </c>
      <c r="I280" s="45">
        <f t="shared" si="60"/>
        <v>0</v>
      </c>
      <c r="J280" s="45">
        <f t="shared" si="61"/>
        <v>0</v>
      </c>
      <c r="K280" s="45">
        <f t="shared" si="62"/>
        <v>0</v>
      </c>
      <c r="L280" s="45">
        <f t="shared" si="63"/>
        <v>0</v>
      </c>
      <c r="M280" s="45">
        <f t="shared" ca="1" si="64"/>
        <v>-3.0363032711936775E-3</v>
      </c>
      <c r="N280" s="45">
        <f t="shared" ca="1" si="65"/>
        <v>0</v>
      </c>
      <c r="O280" s="136">
        <f t="shared" ca="1" si="66"/>
        <v>0</v>
      </c>
      <c r="P280" s="45">
        <f t="shared" ca="1" si="67"/>
        <v>0</v>
      </c>
      <c r="Q280" s="45">
        <f t="shared" ca="1" si="68"/>
        <v>0</v>
      </c>
      <c r="R280" s="15">
        <f t="shared" ca="1" si="69"/>
        <v>3.0363032711936775E-3</v>
      </c>
    </row>
    <row r="281" spans="1:18">
      <c r="A281" s="97"/>
      <c r="B281" s="97"/>
      <c r="C281" s="97"/>
      <c r="D281" s="98">
        <f t="shared" si="57"/>
        <v>0</v>
      </c>
      <c r="E281" s="98">
        <f t="shared" si="57"/>
        <v>0</v>
      </c>
      <c r="F281" s="45">
        <f t="shared" si="58"/>
        <v>0</v>
      </c>
      <c r="G281" s="45">
        <f t="shared" si="58"/>
        <v>0</v>
      </c>
      <c r="H281" s="45">
        <f t="shared" si="59"/>
        <v>0</v>
      </c>
      <c r="I281" s="45">
        <f t="shared" si="60"/>
        <v>0</v>
      </c>
      <c r="J281" s="45">
        <f t="shared" si="61"/>
        <v>0</v>
      </c>
      <c r="K281" s="45">
        <f t="shared" si="62"/>
        <v>0</v>
      </c>
      <c r="L281" s="45">
        <f t="shared" si="63"/>
        <v>0</v>
      </c>
      <c r="M281" s="45">
        <f t="shared" ca="1" si="64"/>
        <v>-3.0363032711936775E-3</v>
      </c>
      <c r="N281" s="45">
        <f t="shared" ca="1" si="65"/>
        <v>0</v>
      </c>
      <c r="O281" s="136">
        <f t="shared" ca="1" si="66"/>
        <v>0</v>
      </c>
      <c r="P281" s="45">
        <f t="shared" ca="1" si="67"/>
        <v>0</v>
      </c>
      <c r="Q281" s="45">
        <f t="shared" ca="1" si="68"/>
        <v>0</v>
      </c>
      <c r="R281" s="15">
        <f t="shared" ca="1" si="69"/>
        <v>3.0363032711936775E-3</v>
      </c>
    </row>
    <row r="282" spans="1:18">
      <c r="A282" s="97"/>
      <c r="B282" s="97"/>
      <c r="C282" s="97"/>
      <c r="D282" s="98">
        <f t="shared" si="57"/>
        <v>0</v>
      </c>
      <c r="E282" s="98">
        <f t="shared" si="57"/>
        <v>0</v>
      </c>
      <c r="F282" s="45">
        <f t="shared" si="58"/>
        <v>0</v>
      </c>
      <c r="G282" s="45">
        <f t="shared" si="58"/>
        <v>0</v>
      </c>
      <c r="H282" s="45">
        <f t="shared" si="59"/>
        <v>0</v>
      </c>
      <c r="I282" s="45">
        <f t="shared" si="60"/>
        <v>0</v>
      </c>
      <c r="J282" s="45">
        <f t="shared" si="61"/>
        <v>0</v>
      </c>
      <c r="K282" s="45">
        <f t="shared" si="62"/>
        <v>0</v>
      </c>
      <c r="L282" s="45">
        <f t="shared" si="63"/>
        <v>0</v>
      </c>
      <c r="M282" s="45">
        <f t="shared" ca="1" si="64"/>
        <v>-3.0363032711936775E-3</v>
      </c>
      <c r="N282" s="45">
        <f t="shared" ca="1" si="65"/>
        <v>0</v>
      </c>
      <c r="O282" s="136">
        <f t="shared" ca="1" si="66"/>
        <v>0</v>
      </c>
      <c r="P282" s="45">
        <f t="shared" ca="1" si="67"/>
        <v>0</v>
      </c>
      <c r="Q282" s="45">
        <f t="shared" ca="1" si="68"/>
        <v>0</v>
      </c>
      <c r="R282" s="15">
        <f t="shared" ca="1" si="69"/>
        <v>3.0363032711936775E-3</v>
      </c>
    </row>
    <row r="283" spans="1:18">
      <c r="A283" s="97"/>
      <c r="B283" s="97"/>
      <c r="C283" s="97"/>
      <c r="D283" s="98">
        <f t="shared" si="57"/>
        <v>0</v>
      </c>
      <c r="E283" s="98">
        <f t="shared" si="57"/>
        <v>0</v>
      </c>
      <c r="F283" s="45">
        <f t="shared" si="58"/>
        <v>0</v>
      </c>
      <c r="G283" s="45">
        <f t="shared" si="58"/>
        <v>0</v>
      </c>
      <c r="H283" s="45">
        <f t="shared" si="59"/>
        <v>0</v>
      </c>
      <c r="I283" s="45">
        <f t="shared" si="60"/>
        <v>0</v>
      </c>
      <c r="J283" s="45">
        <f t="shared" si="61"/>
        <v>0</v>
      </c>
      <c r="K283" s="45">
        <f t="shared" si="62"/>
        <v>0</v>
      </c>
      <c r="L283" s="45">
        <f t="shared" si="63"/>
        <v>0</v>
      </c>
      <c r="M283" s="45">
        <f t="shared" ca="1" si="64"/>
        <v>-3.0363032711936775E-3</v>
      </c>
      <c r="N283" s="45">
        <f t="shared" ca="1" si="65"/>
        <v>0</v>
      </c>
      <c r="O283" s="136">
        <f t="shared" ca="1" si="66"/>
        <v>0</v>
      </c>
      <c r="P283" s="45">
        <f t="shared" ca="1" si="67"/>
        <v>0</v>
      </c>
      <c r="Q283" s="45">
        <f t="shared" ca="1" si="68"/>
        <v>0</v>
      </c>
      <c r="R283" s="15">
        <f t="shared" ca="1" si="69"/>
        <v>3.0363032711936775E-3</v>
      </c>
    </row>
    <row r="284" spans="1:18">
      <c r="A284" s="97"/>
      <c r="B284" s="97"/>
      <c r="C284" s="97"/>
      <c r="D284" s="98">
        <f t="shared" si="57"/>
        <v>0</v>
      </c>
      <c r="E284" s="98">
        <f t="shared" si="57"/>
        <v>0</v>
      </c>
      <c r="F284" s="45">
        <f t="shared" si="58"/>
        <v>0</v>
      </c>
      <c r="G284" s="45">
        <f t="shared" si="58"/>
        <v>0</v>
      </c>
      <c r="H284" s="45">
        <f t="shared" si="59"/>
        <v>0</v>
      </c>
      <c r="I284" s="45">
        <f t="shared" si="60"/>
        <v>0</v>
      </c>
      <c r="J284" s="45">
        <f t="shared" si="61"/>
        <v>0</v>
      </c>
      <c r="K284" s="45">
        <f t="shared" si="62"/>
        <v>0</v>
      </c>
      <c r="L284" s="45">
        <f t="shared" si="63"/>
        <v>0</v>
      </c>
      <c r="M284" s="45">
        <f t="shared" ca="1" si="64"/>
        <v>-3.0363032711936775E-3</v>
      </c>
      <c r="N284" s="45">
        <f t="shared" ca="1" si="65"/>
        <v>0</v>
      </c>
      <c r="O284" s="136">
        <f t="shared" ca="1" si="66"/>
        <v>0</v>
      </c>
      <c r="P284" s="45">
        <f t="shared" ca="1" si="67"/>
        <v>0</v>
      </c>
      <c r="Q284" s="45">
        <f t="shared" ca="1" si="68"/>
        <v>0</v>
      </c>
      <c r="R284" s="15">
        <f t="shared" ca="1" si="69"/>
        <v>3.0363032711936775E-3</v>
      </c>
    </row>
    <row r="285" spans="1:18">
      <c r="A285" s="97"/>
      <c r="B285" s="97"/>
      <c r="C285" s="97"/>
      <c r="D285" s="98">
        <f t="shared" si="57"/>
        <v>0</v>
      </c>
      <c r="E285" s="98">
        <f t="shared" si="57"/>
        <v>0</v>
      </c>
      <c r="F285" s="45">
        <f t="shared" si="58"/>
        <v>0</v>
      </c>
      <c r="G285" s="45">
        <f t="shared" si="58"/>
        <v>0</v>
      </c>
      <c r="H285" s="45">
        <f t="shared" si="59"/>
        <v>0</v>
      </c>
      <c r="I285" s="45">
        <f t="shared" si="60"/>
        <v>0</v>
      </c>
      <c r="J285" s="45">
        <f t="shared" si="61"/>
        <v>0</v>
      </c>
      <c r="K285" s="45">
        <f t="shared" si="62"/>
        <v>0</v>
      </c>
      <c r="L285" s="45">
        <f t="shared" si="63"/>
        <v>0</v>
      </c>
      <c r="M285" s="45">
        <f t="shared" ca="1" si="64"/>
        <v>-3.0363032711936775E-3</v>
      </c>
      <c r="N285" s="45">
        <f t="shared" ca="1" si="65"/>
        <v>0</v>
      </c>
      <c r="O285" s="136">
        <f t="shared" ca="1" si="66"/>
        <v>0</v>
      </c>
      <c r="P285" s="45">
        <f t="shared" ca="1" si="67"/>
        <v>0</v>
      </c>
      <c r="Q285" s="45">
        <f t="shared" ca="1" si="68"/>
        <v>0</v>
      </c>
      <c r="R285" s="15">
        <f t="shared" ca="1" si="69"/>
        <v>3.0363032711936775E-3</v>
      </c>
    </row>
    <row r="286" spans="1:18">
      <c r="A286" s="97"/>
      <c r="B286" s="97"/>
      <c r="C286" s="97"/>
      <c r="D286" s="98">
        <f t="shared" si="57"/>
        <v>0</v>
      </c>
      <c r="E286" s="98">
        <f t="shared" si="57"/>
        <v>0</v>
      </c>
      <c r="F286" s="45">
        <f t="shared" si="58"/>
        <v>0</v>
      </c>
      <c r="G286" s="45">
        <f t="shared" si="58"/>
        <v>0</v>
      </c>
      <c r="H286" s="45">
        <f t="shared" si="59"/>
        <v>0</v>
      </c>
      <c r="I286" s="45">
        <f t="shared" si="60"/>
        <v>0</v>
      </c>
      <c r="J286" s="45">
        <f t="shared" si="61"/>
        <v>0</v>
      </c>
      <c r="K286" s="45">
        <f t="shared" si="62"/>
        <v>0</v>
      </c>
      <c r="L286" s="45">
        <f t="shared" si="63"/>
        <v>0</v>
      </c>
      <c r="M286" s="45">
        <f t="shared" ca="1" si="64"/>
        <v>-3.0363032711936775E-3</v>
      </c>
      <c r="N286" s="45">
        <f t="shared" ca="1" si="65"/>
        <v>0</v>
      </c>
      <c r="O286" s="136">
        <f t="shared" ca="1" si="66"/>
        <v>0</v>
      </c>
      <c r="P286" s="45">
        <f t="shared" ca="1" si="67"/>
        <v>0</v>
      </c>
      <c r="Q286" s="45">
        <f t="shared" ca="1" si="68"/>
        <v>0</v>
      </c>
      <c r="R286" s="15">
        <f t="shared" ca="1" si="69"/>
        <v>3.0363032711936775E-3</v>
      </c>
    </row>
    <row r="287" spans="1:18">
      <c r="A287" s="97"/>
      <c r="B287" s="97"/>
      <c r="C287" s="97"/>
      <c r="D287" s="98">
        <f t="shared" si="57"/>
        <v>0</v>
      </c>
      <c r="E287" s="98">
        <f t="shared" si="57"/>
        <v>0</v>
      </c>
      <c r="F287" s="45">
        <f t="shared" si="58"/>
        <v>0</v>
      </c>
      <c r="G287" s="45">
        <f t="shared" si="58"/>
        <v>0</v>
      </c>
      <c r="H287" s="45">
        <f t="shared" si="59"/>
        <v>0</v>
      </c>
      <c r="I287" s="45">
        <f t="shared" si="60"/>
        <v>0</v>
      </c>
      <c r="J287" s="45">
        <f t="shared" si="61"/>
        <v>0</v>
      </c>
      <c r="K287" s="45">
        <f t="shared" si="62"/>
        <v>0</v>
      </c>
      <c r="L287" s="45">
        <f t="shared" si="63"/>
        <v>0</v>
      </c>
      <c r="M287" s="45">
        <f t="shared" ca="1" si="64"/>
        <v>-3.0363032711936775E-3</v>
      </c>
      <c r="N287" s="45">
        <f t="shared" ca="1" si="65"/>
        <v>0</v>
      </c>
      <c r="O287" s="136">
        <f t="shared" ca="1" si="66"/>
        <v>0</v>
      </c>
      <c r="P287" s="45">
        <f t="shared" ca="1" si="67"/>
        <v>0</v>
      </c>
      <c r="Q287" s="45">
        <f t="shared" ca="1" si="68"/>
        <v>0</v>
      </c>
      <c r="R287" s="15">
        <f t="shared" ca="1" si="69"/>
        <v>3.0363032711936775E-3</v>
      </c>
    </row>
    <row r="288" spans="1:18">
      <c r="A288" s="97"/>
      <c r="B288" s="97"/>
      <c r="C288" s="97"/>
      <c r="D288" s="98">
        <f t="shared" si="57"/>
        <v>0</v>
      </c>
      <c r="E288" s="98">
        <f t="shared" si="57"/>
        <v>0</v>
      </c>
      <c r="F288" s="45">
        <f t="shared" si="58"/>
        <v>0</v>
      </c>
      <c r="G288" s="45">
        <f t="shared" si="58"/>
        <v>0</v>
      </c>
      <c r="H288" s="45">
        <f t="shared" si="59"/>
        <v>0</v>
      </c>
      <c r="I288" s="45">
        <f t="shared" si="60"/>
        <v>0</v>
      </c>
      <c r="J288" s="45">
        <f t="shared" si="61"/>
        <v>0</v>
      </c>
      <c r="K288" s="45">
        <f t="shared" si="62"/>
        <v>0</v>
      </c>
      <c r="L288" s="45">
        <f t="shared" si="63"/>
        <v>0</v>
      </c>
      <c r="M288" s="45">
        <f t="shared" ca="1" si="64"/>
        <v>-3.0363032711936775E-3</v>
      </c>
      <c r="N288" s="45">
        <f t="shared" ca="1" si="65"/>
        <v>0</v>
      </c>
      <c r="O288" s="136">
        <f t="shared" ca="1" si="66"/>
        <v>0</v>
      </c>
      <c r="P288" s="45">
        <f t="shared" ca="1" si="67"/>
        <v>0</v>
      </c>
      <c r="Q288" s="45">
        <f t="shared" ca="1" si="68"/>
        <v>0</v>
      </c>
      <c r="R288" s="15">
        <f t="shared" ca="1" si="69"/>
        <v>3.0363032711936775E-3</v>
      </c>
    </row>
    <row r="289" spans="1:18">
      <c r="A289" s="97"/>
      <c r="B289" s="97"/>
      <c r="C289" s="97"/>
      <c r="D289" s="98">
        <f t="shared" si="57"/>
        <v>0</v>
      </c>
      <c r="E289" s="98">
        <f t="shared" si="57"/>
        <v>0</v>
      </c>
      <c r="F289" s="45">
        <f t="shared" si="58"/>
        <v>0</v>
      </c>
      <c r="G289" s="45">
        <f t="shared" si="58"/>
        <v>0</v>
      </c>
      <c r="H289" s="45">
        <f t="shared" si="59"/>
        <v>0</v>
      </c>
      <c r="I289" s="45">
        <f t="shared" si="60"/>
        <v>0</v>
      </c>
      <c r="J289" s="45">
        <f t="shared" si="61"/>
        <v>0</v>
      </c>
      <c r="K289" s="45">
        <f t="shared" si="62"/>
        <v>0</v>
      </c>
      <c r="L289" s="45">
        <f t="shared" si="63"/>
        <v>0</v>
      </c>
      <c r="M289" s="45">
        <f t="shared" ca="1" si="64"/>
        <v>-3.0363032711936775E-3</v>
      </c>
      <c r="N289" s="45">
        <f t="shared" ca="1" si="65"/>
        <v>0</v>
      </c>
      <c r="O289" s="136">
        <f t="shared" ca="1" si="66"/>
        <v>0</v>
      </c>
      <c r="P289" s="45">
        <f t="shared" ca="1" si="67"/>
        <v>0</v>
      </c>
      <c r="Q289" s="45">
        <f t="shared" ca="1" si="68"/>
        <v>0</v>
      </c>
      <c r="R289" s="15">
        <f t="shared" ca="1" si="69"/>
        <v>3.0363032711936775E-3</v>
      </c>
    </row>
    <row r="290" spans="1:18">
      <c r="A290" s="97"/>
      <c r="B290" s="97"/>
      <c r="C290" s="97"/>
      <c r="D290" s="98">
        <f t="shared" si="57"/>
        <v>0</v>
      </c>
      <c r="E290" s="98">
        <f t="shared" si="57"/>
        <v>0</v>
      </c>
      <c r="F290" s="45">
        <f t="shared" si="58"/>
        <v>0</v>
      </c>
      <c r="G290" s="45">
        <f t="shared" si="58"/>
        <v>0</v>
      </c>
      <c r="H290" s="45">
        <f t="shared" si="59"/>
        <v>0</v>
      </c>
      <c r="I290" s="45">
        <f t="shared" si="60"/>
        <v>0</v>
      </c>
      <c r="J290" s="45">
        <f t="shared" si="61"/>
        <v>0</v>
      </c>
      <c r="K290" s="45">
        <f t="shared" si="62"/>
        <v>0</v>
      </c>
      <c r="L290" s="45">
        <f t="shared" si="63"/>
        <v>0</v>
      </c>
      <c r="M290" s="45">
        <f t="shared" ca="1" si="64"/>
        <v>-3.0363032711936775E-3</v>
      </c>
      <c r="N290" s="45">
        <f t="shared" ca="1" si="65"/>
        <v>0</v>
      </c>
      <c r="O290" s="136">
        <f t="shared" ca="1" si="66"/>
        <v>0</v>
      </c>
      <c r="P290" s="45">
        <f t="shared" ca="1" si="67"/>
        <v>0</v>
      </c>
      <c r="Q290" s="45">
        <f t="shared" ca="1" si="68"/>
        <v>0</v>
      </c>
      <c r="R290" s="15">
        <f t="shared" ca="1" si="69"/>
        <v>3.0363032711936775E-3</v>
      </c>
    </row>
    <row r="291" spans="1:18">
      <c r="A291" s="97"/>
      <c r="B291" s="97"/>
      <c r="C291" s="97"/>
      <c r="D291" s="98">
        <f t="shared" si="57"/>
        <v>0</v>
      </c>
      <c r="E291" s="98">
        <f t="shared" si="57"/>
        <v>0</v>
      </c>
      <c r="F291" s="45">
        <f t="shared" si="58"/>
        <v>0</v>
      </c>
      <c r="G291" s="45">
        <f t="shared" si="58"/>
        <v>0</v>
      </c>
      <c r="H291" s="45">
        <f t="shared" si="59"/>
        <v>0</v>
      </c>
      <c r="I291" s="45">
        <f t="shared" si="60"/>
        <v>0</v>
      </c>
      <c r="J291" s="45">
        <f t="shared" si="61"/>
        <v>0</v>
      </c>
      <c r="K291" s="45">
        <f t="shared" si="62"/>
        <v>0</v>
      </c>
      <c r="L291" s="45">
        <f t="shared" si="63"/>
        <v>0</v>
      </c>
      <c r="M291" s="45">
        <f t="shared" ca="1" si="64"/>
        <v>-3.0363032711936775E-3</v>
      </c>
      <c r="N291" s="45">
        <f t="shared" ca="1" si="65"/>
        <v>0</v>
      </c>
      <c r="O291" s="136">
        <f t="shared" ca="1" si="66"/>
        <v>0</v>
      </c>
      <c r="P291" s="45">
        <f t="shared" ca="1" si="67"/>
        <v>0</v>
      </c>
      <c r="Q291" s="45">
        <f t="shared" ca="1" si="68"/>
        <v>0</v>
      </c>
      <c r="R291" s="15">
        <f t="shared" ca="1" si="69"/>
        <v>3.0363032711936775E-3</v>
      </c>
    </row>
    <row r="292" spans="1:18">
      <c r="A292" s="97"/>
      <c r="B292" s="97"/>
      <c r="C292" s="97"/>
      <c r="D292" s="98">
        <f t="shared" si="57"/>
        <v>0</v>
      </c>
      <c r="E292" s="98">
        <f t="shared" si="57"/>
        <v>0</v>
      </c>
      <c r="F292" s="45">
        <f t="shared" si="58"/>
        <v>0</v>
      </c>
      <c r="G292" s="45">
        <f t="shared" si="58"/>
        <v>0</v>
      </c>
      <c r="H292" s="45">
        <f t="shared" si="59"/>
        <v>0</v>
      </c>
      <c r="I292" s="45">
        <f t="shared" si="60"/>
        <v>0</v>
      </c>
      <c r="J292" s="45">
        <f t="shared" si="61"/>
        <v>0</v>
      </c>
      <c r="K292" s="45">
        <f t="shared" si="62"/>
        <v>0</v>
      </c>
      <c r="L292" s="45">
        <f t="shared" si="63"/>
        <v>0</v>
      </c>
      <c r="M292" s="45">
        <f t="shared" ca="1" si="64"/>
        <v>-3.0363032711936775E-3</v>
      </c>
      <c r="N292" s="45">
        <f t="shared" ca="1" si="65"/>
        <v>0</v>
      </c>
      <c r="O292" s="136">
        <f t="shared" ca="1" si="66"/>
        <v>0</v>
      </c>
      <c r="P292" s="45">
        <f t="shared" ca="1" si="67"/>
        <v>0</v>
      </c>
      <c r="Q292" s="45">
        <f t="shared" ca="1" si="68"/>
        <v>0</v>
      </c>
      <c r="R292" s="15">
        <f t="shared" ca="1" si="69"/>
        <v>3.0363032711936775E-3</v>
      </c>
    </row>
    <row r="293" spans="1:18">
      <c r="A293" s="97"/>
      <c r="B293" s="97"/>
      <c r="C293" s="97"/>
      <c r="D293" s="98">
        <f t="shared" si="57"/>
        <v>0</v>
      </c>
      <c r="E293" s="98">
        <f t="shared" si="57"/>
        <v>0</v>
      </c>
      <c r="F293" s="45">
        <f t="shared" si="58"/>
        <v>0</v>
      </c>
      <c r="G293" s="45">
        <f t="shared" si="58"/>
        <v>0</v>
      </c>
      <c r="H293" s="45">
        <f t="shared" si="59"/>
        <v>0</v>
      </c>
      <c r="I293" s="45">
        <f t="shared" si="60"/>
        <v>0</v>
      </c>
      <c r="J293" s="45">
        <f t="shared" si="61"/>
        <v>0</v>
      </c>
      <c r="K293" s="45">
        <f t="shared" si="62"/>
        <v>0</v>
      </c>
      <c r="L293" s="45">
        <f t="shared" si="63"/>
        <v>0</v>
      </c>
      <c r="M293" s="45">
        <f t="shared" ca="1" si="64"/>
        <v>-3.0363032711936775E-3</v>
      </c>
      <c r="N293" s="45">
        <f t="shared" ca="1" si="65"/>
        <v>0</v>
      </c>
      <c r="O293" s="136">
        <f t="shared" ca="1" si="66"/>
        <v>0</v>
      </c>
      <c r="P293" s="45">
        <f t="shared" ca="1" si="67"/>
        <v>0</v>
      </c>
      <c r="Q293" s="45">
        <f t="shared" ca="1" si="68"/>
        <v>0</v>
      </c>
      <c r="R293" s="15">
        <f t="shared" ca="1" si="69"/>
        <v>3.0363032711936775E-3</v>
      </c>
    </row>
    <row r="294" spans="1:18">
      <c r="A294" s="97"/>
      <c r="B294" s="97"/>
      <c r="C294" s="97"/>
      <c r="D294" s="98">
        <f t="shared" si="57"/>
        <v>0</v>
      </c>
      <c r="E294" s="98">
        <f t="shared" si="57"/>
        <v>0</v>
      </c>
      <c r="F294" s="45">
        <f t="shared" si="58"/>
        <v>0</v>
      </c>
      <c r="G294" s="45">
        <f t="shared" si="58"/>
        <v>0</v>
      </c>
      <c r="H294" s="45">
        <f t="shared" si="59"/>
        <v>0</v>
      </c>
      <c r="I294" s="45">
        <f t="shared" si="60"/>
        <v>0</v>
      </c>
      <c r="J294" s="45">
        <f t="shared" si="61"/>
        <v>0</v>
      </c>
      <c r="K294" s="45">
        <f t="shared" si="62"/>
        <v>0</v>
      </c>
      <c r="L294" s="45">
        <f t="shared" si="63"/>
        <v>0</v>
      </c>
      <c r="M294" s="45">
        <f t="shared" ca="1" si="64"/>
        <v>-3.0363032711936775E-3</v>
      </c>
      <c r="N294" s="45">
        <f t="shared" ca="1" si="65"/>
        <v>0</v>
      </c>
      <c r="O294" s="136">
        <f t="shared" ca="1" si="66"/>
        <v>0</v>
      </c>
      <c r="P294" s="45">
        <f t="shared" ca="1" si="67"/>
        <v>0</v>
      </c>
      <c r="Q294" s="45">
        <f t="shared" ca="1" si="68"/>
        <v>0</v>
      </c>
      <c r="R294" s="15">
        <f t="shared" ca="1" si="69"/>
        <v>3.0363032711936775E-3</v>
      </c>
    </row>
    <row r="295" spans="1:18">
      <c r="A295" s="97"/>
      <c r="B295" s="97"/>
      <c r="C295" s="97"/>
      <c r="D295" s="98">
        <f t="shared" si="57"/>
        <v>0</v>
      </c>
      <c r="E295" s="98">
        <f t="shared" si="57"/>
        <v>0</v>
      </c>
      <c r="F295" s="45">
        <f t="shared" si="58"/>
        <v>0</v>
      </c>
      <c r="G295" s="45">
        <f t="shared" si="58"/>
        <v>0</v>
      </c>
      <c r="H295" s="45">
        <f t="shared" si="59"/>
        <v>0</v>
      </c>
      <c r="I295" s="45">
        <f t="shared" si="60"/>
        <v>0</v>
      </c>
      <c r="J295" s="45">
        <f t="shared" si="61"/>
        <v>0</v>
      </c>
      <c r="K295" s="45">
        <f t="shared" si="62"/>
        <v>0</v>
      </c>
      <c r="L295" s="45">
        <f t="shared" si="63"/>
        <v>0</v>
      </c>
      <c r="M295" s="45">
        <f t="shared" ca="1" si="64"/>
        <v>-3.0363032711936775E-3</v>
      </c>
      <c r="N295" s="45">
        <f t="shared" ca="1" si="65"/>
        <v>0</v>
      </c>
      <c r="O295" s="136">
        <f t="shared" ca="1" si="66"/>
        <v>0</v>
      </c>
      <c r="P295" s="45">
        <f t="shared" ca="1" si="67"/>
        <v>0</v>
      </c>
      <c r="Q295" s="45">
        <f t="shared" ca="1" si="68"/>
        <v>0</v>
      </c>
      <c r="R295" s="15">
        <f t="shared" ca="1" si="69"/>
        <v>3.0363032711936775E-3</v>
      </c>
    </row>
    <row r="296" spans="1:18">
      <c r="A296" s="97"/>
      <c r="B296" s="97"/>
      <c r="C296" s="97"/>
      <c r="D296" s="98">
        <f t="shared" si="57"/>
        <v>0</v>
      </c>
      <c r="E296" s="98">
        <f t="shared" si="57"/>
        <v>0</v>
      </c>
      <c r="F296" s="45">
        <f t="shared" si="58"/>
        <v>0</v>
      </c>
      <c r="G296" s="45">
        <f t="shared" si="58"/>
        <v>0</v>
      </c>
      <c r="H296" s="45">
        <f t="shared" si="59"/>
        <v>0</v>
      </c>
      <c r="I296" s="45">
        <f t="shared" si="60"/>
        <v>0</v>
      </c>
      <c r="J296" s="45">
        <f t="shared" si="61"/>
        <v>0</v>
      </c>
      <c r="K296" s="45">
        <f t="shared" si="62"/>
        <v>0</v>
      </c>
      <c r="L296" s="45">
        <f t="shared" si="63"/>
        <v>0</v>
      </c>
      <c r="M296" s="45">
        <f t="shared" ca="1" si="64"/>
        <v>-3.0363032711936775E-3</v>
      </c>
      <c r="N296" s="45">
        <f t="shared" ca="1" si="65"/>
        <v>0</v>
      </c>
      <c r="O296" s="136">
        <f t="shared" ca="1" si="66"/>
        <v>0</v>
      </c>
      <c r="P296" s="45">
        <f t="shared" ca="1" si="67"/>
        <v>0</v>
      </c>
      <c r="Q296" s="45">
        <f t="shared" ca="1" si="68"/>
        <v>0</v>
      </c>
      <c r="R296" s="15">
        <f t="shared" ca="1" si="69"/>
        <v>3.0363032711936775E-3</v>
      </c>
    </row>
    <row r="297" spans="1:18">
      <c r="A297" s="97"/>
      <c r="B297" s="97"/>
      <c r="C297" s="97"/>
      <c r="D297" s="98">
        <f t="shared" si="57"/>
        <v>0</v>
      </c>
      <c r="E297" s="98">
        <f t="shared" si="57"/>
        <v>0</v>
      </c>
      <c r="F297" s="45">
        <f t="shared" si="58"/>
        <v>0</v>
      </c>
      <c r="G297" s="45">
        <f t="shared" si="58"/>
        <v>0</v>
      </c>
      <c r="H297" s="45">
        <f t="shared" si="59"/>
        <v>0</v>
      </c>
      <c r="I297" s="45">
        <f t="shared" si="60"/>
        <v>0</v>
      </c>
      <c r="J297" s="45">
        <f t="shared" si="61"/>
        <v>0</v>
      </c>
      <c r="K297" s="45">
        <f t="shared" si="62"/>
        <v>0</v>
      </c>
      <c r="L297" s="45">
        <f t="shared" si="63"/>
        <v>0</v>
      </c>
      <c r="M297" s="45">
        <f t="shared" ca="1" si="64"/>
        <v>-3.0363032711936775E-3</v>
      </c>
      <c r="N297" s="45">
        <f t="shared" ca="1" si="65"/>
        <v>0</v>
      </c>
      <c r="O297" s="136">
        <f t="shared" ca="1" si="66"/>
        <v>0</v>
      </c>
      <c r="P297" s="45">
        <f t="shared" ca="1" si="67"/>
        <v>0</v>
      </c>
      <c r="Q297" s="45">
        <f t="shared" ca="1" si="68"/>
        <v>0</v>
      </c>
      <c r="R297" s="15">
        <f t="shared" ca="1" si="69"/>
        <v>3.0363032711936775E-3</v>
      </c>
    </row>
    <row r="298" spans="1:18">
      <c r="A298" s="97"/>
      <c r="B298" s="97"/>
      <c r="C298" s="97"/>
      <c r="D298" s="98">
        <f t="shared" si="57"/>
        <v>0</v>
      </c>
      <c r="E298" s="98">
        <f t="shared" si="57"/>
        <v>0</v>
      </c>
      <c r="F298" s="45">
        <f t="shared" si="58"/>
        <v>0</v>
      </c>
      <c r="G298" s="45">
        <f t="shared" si="58"/>
        <v>0</v>
      </c>
      <c r="H298" s="45">
        <f t="shared" si="59"/>
        <v>0</v>
      </c>
      <c r="I298" s="45">
        <f t="shared" si="60"/>
        <v>0</v>
      </c>
      <c r="J298" s="45">
        <f t="shared" si="61"/>
        <v>0</v>
      </c>
      <c r="K298" s="45">
        <f t="shared" si="62"/>
        <v>0</v>
      </c>
      <c r="L298" s="45">
        <f t="shared" si="63"/>
        <v>0</v>
      </c>
      <c r="M298" s="45">
        <f t="shared" ca="1" si="64"/>
        <v>-3.0363032711936775E-3</v>
      </c>
      <c r="N298" s="45">
        <f t="shared" ca="1" si="65"/>
        <v>0</v>
      </c>
      <c r="O298" s="136">
        <f t="shared" ca="1" si="66"/>
        <v>0</v>
      </c>
      <c r="P298" s="45">
        <f t="shared" ca="1" si="67"/>
        <v>0</v>
      </c>
      <c r="Q298" s="45">
        <f t="shared" ca="1" si="68"/>
        <v>0</v>
      </c>
      <c r="R298" s="15">
        <f t="shared" ca="1" si="69"/>
        <v>3.0363032711936775E-3</v>
      </c>
    </row>
    <row r="299" spans="1:18">
      <c r="A299" s="97"/>
      <c r="B299" s="97"/>
      <c r="C299" s="97"/>
      <c r="D299" s="98">
        <f t="shared" si="57"/>
        <v>0</v>
      </c>
      <c r="E299" s="98">
        <f t="shared" si="57"/>
        <v>0</v>
      </c>
      <c r="F299" s="45">
        <f t="shared" si="58"/>
        <v>0</v>
      </c>
      <c r="G299" s="45">
        <f t="shared" si="58"/>
        <v>0</v>
      </c>
      <c r="H299" s="45">
        <f t="shared" si="59"/>
        <v>0</v>
      </c>
      <c r="I299" s="45">
        <f t="shared" si="60"/>
        <v>0</v>
      </c>
      <c r="J299" s="45">
        <f t="shared" si="61"/>
        <v>0</v>
      </c>
      <c r="K299" s="45">
        <f t="shared" si="62"/>
        <v>0</v>
      </c>
      <c r="L299" s="45">
        <f t="shared" si="63"/>
        <v>0</v>
      </c>
      <c r="M299" s="45">
        <f t="shared" ca="1" si="64"/>
        <v>-3.0363032711936775E-3</v>
      </c>
      <c r="N299" s="45">
        <f t="shared" ca="1" si="65"/>
        <v>0</v>
      </c>
      <c r="O299" s="136">
        <f t="shared" ca="1" si="66"/>
        <v>0</v>
      </c>
      <c r="P299" s="45">
        <f t="shared" ca="1" si="67"/>
        <v>0</v>
      </c>
      <c r="Q299" s="45">
        <f t="shared" ca="1" si="68"/>
        <v>0</v>
      </c>
      <c r="R299" s="15">
        <f t="shared" ca="1" si="69"/>
        <v>3.0363032711936775E-3</v>
      </c>
    </row>
    <row r="300" spans="1:18">
      <c r="A300" s="97"/>
      <c r="B300" s="97"/>
      <c r="C300" s="97"/>
      <c r="D300" s="98">
        <f t="shared" si="57"/>
        <v>0</v>
      </c>
      <c r="E300" s="98">
        <f t="shared" si="57"/>
        <v>0</v>
      </c>
      <c r="F300" s="45">
        <f t="shared" si="58"/>
        <v>0</v>
      </c>
      <c r="G300" s="45">
        <f t="shared" si="58"/>
        <v>0</v>
      </c>
      <c r="H300" s="45">
        <f t="shared" si="59"/>
        <v>0</v>
      </c>
      <c r="I300" s="45">
        <f t="shared" si="60"/>
        <v>0</v>
      </c>
      <c r="J300" s="45">
        <f t="shared" si="61"/>
        <v>0</v>
      </c>
      <c r="K300" s="45">
        <f t="shared" si="62"/>
        <v>0</v>
      </c>
      <c r="L300" s="45">
        <f t="shared" si="63"/>
        <v>0</v>
      </c>
      <c r="M300" s="45">
        <f t="shared" ca="1" si="64"/>
        <v>-3.0363032711936775E-3</v>
      </c>
      <c r="N300" s="45">
        <f t="shared" ca="1" si="65"/>
        <v>0</v>
      </c>
      <c r="O300" s="136">
        <f t="shared" ca="1" si="66"/>
        <v>0</v>
      </c>
      <c r="P300" s="45">
        <f t="shared" ca="1" si="67"/>
        <v>0</v>
      </c>
      <c r="Q300" s="45">
        <f t="shared" ca="1" si="68"/>
        <v>0</v>
      </c>
      <c r="R300" s="15">
        <f t="shared" ca="1" si="69"/>
        <v>3.0363032711936775E-3</v>
      </c>
    </row>
    <row r="301" spans="1:18">
      <c r="A301" s="97"/>
      <c r="B301" s="97"/>
      <c r="C301" s="97"/>
      <c r="D301" s="98">
        <f t="shared" si="57"/>
        <v>0</v>
      </c>
      <c r="E301" s="98">
        <f t="shared" si="57"/>
        <v>0</v>
      </c>
      <c r="F301" s="45">
        <f t="shared" si="58"/>
        <v>0</v>
      </c>
      <c r="G301" s="45">
        <f t="shared" si="58"/>
        <v>0</v>
      </c>
      <c r="H301" s="45">
        <f t="shared" si="59"/>
        <v>0</v>
      </c>
      <c r="I301" s="45">
        <f t="shared" si="60"/>
        <v>0</v>
      </c>
      <c r="J301" s="45">
        <f t="shared" si="61"/>
        <v>0</v>
      </c>
      <c r="K301" s="45">
        <f t="shared" si="62"/>
        <v>0</v>
      </c>
      <c r="L301" s="45">
        <f t="shared" si="63"/>
        <v>0</v>
      </c>
      <c r="M301" s="45">
        <f t="shared" ca="1" si="64"/>
        <v>-3.0363032711936775E-3</v>
      </c>
      <c r="N301" s="45">
        <f t="shared" ca="1" si="65"/>
        <v>0</v>
      </c>
      <c r="O301" s="136">
        <f t="shared" ca="1" si="66"/>
        <v>0</v>
      </c>
      <c r="P301" s="45">
        <f t="shared" ca="1" si="67"/>
        <v>0</v>
      </c>
      <c r="Q301" s="45">
        <f t="shared" ca="1" si="68"/>
        <v>0</v>
      </c>
      <c r="R301" s="15">
        <f t="shared" ca="1" si="69"/>
        <v>3.0363032711936775E-3</v>
      </c>
    </row>
    <row r="302" spans="1:18">
      <c r="A302" s="97"/>
      <c r="B302" s="97"/>
      <c r="C302" s="97"/>
      <c r="D302" s="98">
        <f t="shared" si="57"/>
        <v>0</v>
      </c>
      <c r="E302" s="98">
        <f t="shared" si="57"/>
        <v>0</v>
      </c>
      <c r="F302" s="45">
        <f t="shared" si="58"/>
        <v>0</v>
      </c>
      <c r="G302" s="45">
        <f t="shared" si="58"/>
        <v>0</v>
      </c>
      <c r="H302" s="45">
        <f t="shared" si="59"/>
        <v>0</v>
      </c>
      <c r="I302" s="45">
        <f t="shared" si="60"/>
        <v>0</v>
      </c>
      <c r="J302" s="45">
        <f t="shared" si="61"/>
        <v>0</v>
      </c>
      <c r="K302" s="45">
        <f t="shared" si="62"/>
        <v>0</v>
      </c>
      <c r="L302" s="45">
        <f t="shared" si="63"/>
        <v>0</v>
      </c>
      <c r="M302" s="45">
        <f t="shared" ca="1" si="64"/>
        <v>-3.0363032711936775E-3</v>
      </c>
      <c r="N302" s="45">
        <f t="shared" ca="1" si="65"/>
        <v>0</v>
      </c>
      <c r="O302" s="136">
        <f t="shared" ca="1" si="66"/>
        <v>0</v>
      </c>
      <c r="P302" s="45">
        <f t="shared" ca="1" si="67"/>
        <v>0</v>
      </c>
      <c r="Q302" s="45">
        <f t="shared" ca="1" si="68"/>
        <v>0</v>
      </c>
      <c r="R302" s="15">
        <f t="shared" ca="1" si="69"/>
        <v>3.0363032711936775E-3</v>
      </c>
    </row>
    <row r="303" spans="1:18">
      <c r="A303" s="97"/>
      <c r="B303" s="97"/>
      <c r="C303" s="97"/>
      <c r="D303" s="98">
        <f t="shared" si="57"/>
        <v>0</v>
      </c>
      <c r="E303" s="98">
        <f t="shared" si="57"/>
        <v>0</v>
      </c>
      <c r="F303" s="45">
        <f t="shared" si="58"/>
        <v>0</v>
      </c>
      <c r="G303" s="45">
        <f t="shared" si="58"/>
        <v>0</v>
      </c>
      <c r="H303" s="45">
        <f t="shared" si="59"/>
        <v>0</v>
      </c>
      <c r="I303" s="45">
        <f t="shared" si="60"/>
        <v>0</v>
      </c>
      <c r="J303" s="45">
        <f t="shared" si="61"/>
        <v>0</v>
      </c>
      <c r="K303" s="45">
        <f t="shared" si="62"/>
        <v>0</v>
      </c>
      <c r="L303" s="45">
        <f t="shared" si="63"/>
        <v>0</v>
      </c>
      <c r="M303" s="45">
        <f t="shared" ca="1" si="64"/>
        <v>-3.0363032711936775E-3</v>
      </c>
      <c r="N303" s="45">
        <f t="shared" ca="1" si="65"/>
        <v>0</v>
      </c>
      <c r="O303" s="136">
        <f t="shared" ca="1" si="66"/>
        <v>0</v>
      </c>
      <c r="P303" s="45">
        <f t="shared" ca="1" si="67"/>
        <v>0</v>
      </c>
      <c r="Q303" s="45">
        <f t="shared" ca="1" si="68"/>
        <v>0</v>
      </c>
      <c r="R303" s="15">
        <f t="shared" ca="1" si="69"/>
        <v>3.0363032711936775E-3</v>
      </c>
    </row>
    <row r="304" spans="1:18">
      <c r="A304" s="97"/>
      <c r="B304" s="97"/>
      <c r="C304" s="97"/>
      <c r="D304" s="98">
        <f t="shared" si="57"/>
        <v>0</v>
      </c>
      <c r="E304" s="98">
        <f t="shared" si="57"/>
        <v>0</v>
      </c>
      <c r="F304" s="45">
        <f t="shared" si="58"/>
        <v>0</v>
      </c>
      <c r="G304" s="45">
        <f t="shared" si="58"/>
        <v>0</v>
      </c>
      <c r="H304" s="45">
        <f t="shared" si="59"/>
        <v>0</v>
      </c>
      <c r="I304" s="45">
        <f t="shared" si="60"/>
        <v>0</v>
      </c>
      <c r="J304" s="45">
        <f t="shared" si="61"/>
        <v>0</v>
      </c>
      <c r="K304" s="45">
        <f t="shared" si="62"/>
        <v>0</v>
      </c>
      <c r="L304" s="45">
        <f t="shared" si="63"/>
        <v>0</v>
      </c>
      <c r="M304" s="45">
        <f t="shared" ca="1" si="64"/>
        <v>-3.0363032711936775E-3</v>
      </c>
      <c r="N304" s="45">
        <f t="shared" ca="1" si="65"/>
        <v>0</v>
      </c>
      <c r="O304" s="136">
        <f t="shared" ca="1" si="66"/>
        <v>0</v>
      </c>
      <c r="P304" s="45">
        <f t="shared" ca="1" si="67"/>
        <v>0</v>
      </c>
      <c r="Q304" s="45">
        <f t="shared" ca="1" si="68"/>
        <v>0</v>
      </c>
      <c r="R304" s="15">
        <f t="shared" ca="1" si="69"/>
        <v>3.0363032711936775E-3</v>
      </c>
    </row>
    <row r="305" spans="1:18">
      <c r="A305" s="97"/>
      <c r="B305" s="97"/>
      <c r="C305" s="97"/>
      <c r="D305" s="98">
        <f t="shared" si="57"/>
        <v>0</v>
      </c>
      <c r="E305" s="98">
        <f t="shared" si="57"/>
        <v>0</v>
      </c>
      <c r="F305" s="45">
        <f t="shared" si="58"/>
        <v>0</v>
      </c>
      <c r="G305" s="45">
        <f t="shared" si="58"/>
        <v>0</v>
      </c>
      <c r="H305" s="45">
        <f t="shared" si="59"/>
        <v>0</v>
      </c>
      <c r="I305" s="45">
        <f t="shared" si="60"/>
        <v>0</v>
      </c>
      <c r="J305" s="45">
        <f t="shared" si="61"/>
        <v>0</v>
      </c>
      <c r="K305" s="45">
        <f t="shared" si="62"/>
        <v>0</v>
      </c>
      <c r="L305" s="45">
        <f t="shared" si="63"/>
        <v>0</v>
      </c>
      <c r="M305" s="45">
        <f t="shared" ca="1" si="64"/>
        <v>-3.0363032711936775E-3</v>
      </c>
      <c r="N305" s="45">
        <f t="shared" ca="1" si="65"/>
        <v>0</v>
      </c>
      <c r="O305" s="136">
        <f t="shared" ca="1" si="66"/>
        <v>0</v>
      </c>
      <c r="P305" s="45">
        <f t="shared" ca="1" si="67"/>
        <v>0</v>
      </c>
      <c r="Q305" s="45">
        <f t="shared" ca="1" si="68"/>
        <v>0</v>
      </c>
      <c r="R305" s="15">
        <f t="shared" ca="1" si="69"/>
        <v>3.0363032711936775E-3</v>
      </c>
    </row>
    <row r="306" spans="1:18">
      <c r="A306" s="97"/>
      <c r="B306" s="97"/>
      <c r="C306" s="97"/>
      <c r="D306" s="98">
        <f t="shared" si="57"/>
        <v>0</v>
      </c>
      <c r="E306" s="98">
        <f t="shared" si="57"/>
        <v>0</v>
      </c>
      <c r="F306" s="45">
        <f t="shared" si="58"/>
        <v>0</v>
      </c>
      <c r="G306" s="45">
        <f t="shared" si="58"/>
        <v>0</v>
      </c>
      <c r="H306" s="45">
        <f t="shared" si="59"/>
        <v>0</v>
      </c>
      <c r="I306" s="45">
        <f t="shared" si="60"/>
        <v>0</v>
      </c>
      <c r="J306" s="45">
        <f t="shared" si="61"/>
        <v>0</v>
      </c>
      <c r="K306" s="45">
        <f t="shared" si="62"/>
        <v>0</v>
      </c>
      <c r="L306" s="45">
        <f t="shared" si="63"/>
        <v>0</v>
      </c>
      <c r="M306" s="45">
        <f t="shared" ca="1" si="64"/>
        <v>-3.0363032711936775E-3</v>
      </c>
      <c r="N306" s="45">
        <f t="shared" ca="1" si="65"/>
        <v>0</v>
      </c>
      <c r="O306" s="136">
        <f t="shared" ca="1" si="66"/>
        <v>0</v>
      </c>
      <c r="P306" s="45">
        <f t="shared" ca="1" si="67"/>
        <v>0</v>
      </c>
      <c r="Q306" s="45">
        <f t="shared" ca="1" si="68"/>
        <v>0</v>
      </c>
      <c r="R306" s="15">
        <f t="shared" ca="1" si="69"/>
        <v>3.0363032711936775E-3</v>
      </c>
    </row>
    <row r="307" spans="1:18">
      <c r="A307" s="97"/>
      <c r="B307" s="97"/>
      <c r="C307" s="97"/>
      <c r="D307" s="98">
        <f t="shared" si="57"/>
        <v>0</v>
      </c>
      <c r="E307" s="98">
        <f t="shared" si="57"/>
        <v>0</v>
      </c>
      <c r="F307" s="45">
        <f t="shared" si="58"/>
        <v>0</v>
      </c>
      <c r="G307" s="45">
        <f t="shared" si="58"/>
        <v>0</v>
      </c>
      <c r="H307" s="45">
        <f t="shared" si="59"/>
        <v>0</v>
      </c>
      <c r="I307" s="45">
        <f t="shared" si="60"/>
        <v>0</v>
      </c>
      <c r="J307" s="45">
        <f t="shared" si="61"/>
        <v>0</v>
      </c>
      <c r="K307" s="45">
        <f t="shared" si="62"/>
        <v>0</v>
      </c>
      <c r="L307" s="45">
        <f t="shared" si="63"/>
        <v>0</v>
      </c>
      <c r="M307" s="45">
        <f t="shared" ca="1" si="64"/>
        <v>-3.0363032711936775E-3</v>
      </c>
      <c r="N307" s="45">
        <f t="shared" ca="1" si="65"/>
        <v>0</v>
      </c>
      <c r="O307" s="136">
        <f t="shared" ca="1" si="66"/>
        <v>0</v>
      </c>
      <c r="P307" s="45">
        <f t="shared" ca="1" si="67"/>
        <v>0</v>
      </c>
      <c r="Q307" s="45">
        <f t="shared" ca="1" si="68"/>
        <v>0</v>
      </c>
      <c r="R307" s="15">
        <f t="shared" ca="1" si="69"/>
        <v>3.0363032711936775E-3</v>
      </c>
    </row>
    <row r="308" spans="1:18">
      <c r="A308" s="97"/>
      <c r="B308" s="97"/>
      <c r="C308" s="97"/>
      <c r="D308" s="98">
        <f t="shared" si="57"/>
        <v>0</v>
      </c>
      <c r="E308" s="98">
        <f t="shared" si="57"/>
        <v>0</v>
      </c>
      <c r="F308" s="45">
        <f t="shared" si="58"/>
        <v>0</v>
      </c>
      <c r="G308" s="45">
        <f t="shared" si="58"/>
        <v>0</v>
      </c>
      <c r="H308" s="45">
        <f t="shared" si="59"/>
        <v>0</v>
      </c>
      <c r="I308" s="45">
        <f t="shared" si="60"/>
        <v>0</v>
      </c>
      <c r="J308" s="45">
        <f t="shared" si="61"/>
        <v>0</v>
      </c>
      <c r="K308" s="45">
        <f t="shared" si="62"/>
        <v>0</v>
      </c>
      <c r="L308" s="45">
        <f t="shared" si="63"/>
        <v>0</v>
      </c>
      <c r="M308" s="45">
        <f t="shared" ca="1" si="64"/>
        <v>-3.0363032711936775E-3</v>
      </c>
      <c r="N308" s="45">
        <f t="shared" ca="1" si="65"/>
        <v>0</v>
      </c>
      <c r="O308" s="136">
        <f t="shared" ca="1" si="66"/>
        <v>0</v>
      </c>
      <c r="P308" s="45">
        <f t="shared" ca="1" si="67"/>
        <v>0</v>
      </c>
      <c r="Q308" s="45">
        <f t="shared" ca="1" si="68"/>
        <v>0</v>
      </c>
      <c r="R308" s="15">
        <f t="shared" ca="1" si="69"/>
        <v>3.0363032711936775E-3</v>
      </c>
    </row>
    <row r="309" spans="1:18">
      <c r="A309" s="97"/>
      <c r="B309" s="97"/>
      <c r="C309" s="97"/>
      <c r="D309" s="98">
        <f t="shared" si="57"/>
        <v>0</v>
      </c>
      <c r="E309" s="98">
        <f t="shared" si="57"/>
        <v>0</v>
      </c>
      <c r="F309" s="45">
        <f t="shared" si="58"/>
        <v>0</v>
      </c>
      <c r="G309" s="45">
        <f t="shared" si="58"/>
        <v>0</v>
      </c>
      <c r="H309" s="45">
        <f t="shared" si="59"/>
        <v>0</v>
      </c>
      <c r="I309" s="45">
        <f t="shared" si="60"/>
        <v>0</v>
      </c>
      <c r="J309" s="45">
        <f t="shared" si="61"/>
        <v>0</v>
      </c>
      <c r="K309" s="45">
        <f t="shared" si="62"/>
        <v>0</v>
      </c>
      <c r="L309" s="45">
        <f t="shared" si="63"/>
        <v>0</v>
      </c>
      <c r="M309" s="45">
        <f t="shared" ca="1" si="64"/>
        <v>-3.0363032711936775E-3</v>
      </c>
      <c r="N309" s="45">
        <f t="shared" ca="1" si="65"/>
        <v>0</v>
      </c>
      <c r="O309" s="136">
        <f t="shared" ca="1" si="66"/>
        <v>0</v>
      </c>
      <c r="P309" s="45">
        <f t="shared" ca="1" si="67"/>
        <v>0</v>
      </c>
      <c r="Q309" s="45">
        <f t="shared" ca="1" si="68"/>
        <v>0</v>
      </c>
      <c r="R309" s="15">
        <f t="shared" ca="1" si="69"/>
        <v>3.0363032711936775E-3</v>
      </c>
    </row>
    <row r="310" spans="1:18">
      <c r="A310" s="97"/>
      <c r="B310" s="97"/>
      <c r="C310" s="97"/>
      <c r="D310" s="98">
        <f t="shared" si="57"/>
        <v>0</v>
      </c>
      <c r="E310" s="98">
        <f t="shared" si="57"/>
        <v>0</v>
      </c>
      <c r="F310" s="45">
        <f t="shared" si="58"/>
        <v>0</v>
      </c>
      <c r="G310" s="45">
        <f t="shared" si="58"/>
        <v>0</v>
      </c>
      <c r="H310" s="45">
        <f t="shared" si="59"/>
        <v>0</v>
      </c>
      <c r="I310" s="45">
        <f t="shared" si="60"/>
        <v>0</v>
      </c>
      <c r="J310" s="45">
        <f t="shared" si="61"/>
        <v>0</v>
      </c>
      <c r="K310" s="45">
        <f t="shared" si="62"/>
        <v>0</v>
      </c>
      <c r="L310" s="45">
        <f t="shared" si="63"/>
        <v>0</v>
      </c>
      <c r="M310" s="45">
        <f t="shared" ca="1" si="64"/>
        <v>-3.0363032711936775E-3</v>
      </c>
      <c r="N310" s="45">
        <f t="shared" ca="1" si="65"/>
        <v>0</v>
      </c>
      <c r="O310" s="136">
        <f t="shared" ca="1" si="66"/>
        <v>0</v>
      </c>
      <c r="P310" s="45">
        <f t="shared" ca="1" si="67"/>
        <v>0</v>
      </c>
      <c r="Q310" s="45">
        <f t="shared" ca="1" si="68"/>
        <v>0</v>
      </c>
      <c r="R310" s="15">
        <f t="shared" ca="1" si="69"/>
        <v>3.0363032711936775E-3</v>
      </c>
    </row>
    <row r="311" spans="1:18">
      <c r="A311" s="97"/>
      <c r="B311" s="97"/>
      <c r="C311" s="97"/>
      <c r="D311" s="98">
        <f t="shared" si="57"/>
        <v>0</v>
      </c>
      <c r="E311" s="98">
        <f t="shared" si="57"/>
        <v>0</v>
      </c>
      <c r="F311" s="45">
        <f t="shared" si="58"/>
        <v>0</v>
      </c>
      <c r="G311" s="45">
        <f t="shared" si="58"/>
        <v>0</v>
      </c>
      <c r="H311" s="45">
        <f t="shared" si="59"/>
        <v>0</v>
      </c>
      <c r="I311" s="45">
        <f t="shared" si="60"/>
        <v>0</v>
      </c>
      <c r="J311" s="45">
        <f t="shared" si="61"/>
        <v>0</v>
      </c>
      <c r="K311" s="45">
        <f t="shared" si="62"/>
        <v>0</v>
      </c>
      <c r="L311" s="45">
        <f t="shared" si="63"/>
        <v>0</v>
      </c>
      <c r="M311" s="45">
        <f t="shared" ca="1" si="64"/>
        <v>-3.0363032711936775E-3</v>
      </c>
      <c r="N311" s="45">
        <f t="shared" ca="1" si="65"/>
        <v>0</v>
      </c>
      <c r="O311" s="136">
        <f t="shared" ca="1" si="66"/>
        <v>0</v>
      </c>
      <c r="P311" s="45">
        <f t="shared" ca="1" si="67"/>
        <v>0</v>
      </c>
      <c r="Q311" s="45">
        <f t="shared" ca="1" si="68"/>
        <v>0</v>
      </c>
      <c r="R311" s="15">
        <f t="shared" ca="1" si="69"/>
        <v>3.0363032711936775E-3</v>
      </c>
    </row>
    <row r="312" spans="1:18">
      <c r="A312" s="97"/>
      <c r="B312" s="97"/>
      <c r="C312" s="97"/>
      <c r="D312" s="98">
        <f t="shared" si="57"/>
        <v>0</v>
      </c>
      <c r="E312" s="98">
        <f t="shared" si="57"/>
        <v>0</v>
      </c>
      <c r="F312" s="45">
        <f t="shared" si="58"/>
        <v>0</v>
      </c>
      <c r="G312" s="45">
        <f t="shared" si="58"/>
        <v>0</v>
      </c>
      <c r="H312" s="45">
        <f t="shared" si="59"/>
        <v>0</v>
      </c>
      <c r="I312" s="45">
        <f t="shared" si="60"/>
        <v>0</v>
      </c>
      <c r="J312" s="45">
        <f t="shared" si="61"/>
        <v>0</v>
      </c>
      <c r="K312" s="45">
        <f t="shared" si="62"/>
        <v>0</v>
      </c>
      <c r="L312" s="45">
        <f t="shared" si="63"/>
        <v>0</v>
      </c>
      <c r="M312" s="45">
        <f t="shared" ca="1" si="64"/>
        <v>-3.0363032711936775E-3</v>
      </c>
      <c r="N312" s="45">
        <f t="shared" ca="1" si="65"/>
        <v>0</v>
      </c>
      <c r="O312" s="136">
        <f t="shared" ca="1" si="66"/>
        <v>0</v>
      </c>
      <c r="P312" s="45">
        <f t="shared" ca="1" si="67"/>
        <v>0</v>
      </c>
      <c r="Q312" s="45">
        <f t="shared" ca="1" si="68"/>
        <v>0</v>
      </c>
      <c r="R312" s="15">
        <f t="shared" ca="1" si="69"/>
        <v>3.0363032711936775E-3</v>
      </c>
    </row>
    <row r="313" spans="1:18">
      <c r="A313" s="97"/>
      <c r="B313" s="97"/>
      <c r="C313" s="97"/>
      <c r="D313" s="98">
        <f t="shared" si="57"/>
        <v>0</v>
      </c>
      <c r="E313" s="98">
        <f t="shared" si="57"/>
        <v>0</v>
      </c>
      <c r="F313" s="45">
        <f t="shared" si="58"/>
        <v>0</v>
      </c>
      <c r="G313" s="45">
        <f t="shared" si="58"/>
        <v>0</v>
      </c>
      <c r="H313" s="45">
        <f t="shared" si="59"/>
        <v>0</v>
      </c>
      <c r="I313" s="45">
        <f t="shared" si="60"/>
        <v>0</v>
      </c>
      <c r="J313" s="45">
        <f t="shared" si="61"/>
        <v>0</v>
      </c>
      <c r="K313" s="45">
        <f t="shared" si="62"/>
        <v>0</v>
      </c>
      <c r="L313" s="45">
        <f t="shared" si="63"/>
        <v>0</v>
      </c>
      <c r="M313" s="45">
        <f t="shared" ca="1" si="64"/>
        <v>-3.0363032711936775E-3</v>
      </c>
      <c r="N313" s="45">
        <f t="shared" ca="1" si="65"/>
        <v>0</v>
      </c>
      <c r="O313" s="136">
        <f t="shared" ca="1" si="66"/>
        <v>0</v>
      </c>
      <c r="P313" s="45">
        <f t="shared" ca="1" si="67"/>
        <v>0</v>
      </c>
      <c r="Q313" s="45">
        <f t="shared" ca="1" si="68"/>
        <v>0</v>
      </c>
      <c r="R313" s="15">
        <f t="shared" ca="1" si="69"/>
        <v>3.0363032711936775E-3</v>
      </c>
    </row>
    <row r="314" spans="1:18">
      <c r="A314" s="97"/>
      <c r="B314" s="97"/>
      <c r="C314" s="97"/>
      <c r="D314" s="98">
        <f t="shared" si="57"/>
        <v>0</v>
      </c>
      <c r="E314" s="98">
        <f t="shared" si="57"/>
        <v>0</v>
      </c>
      <c r="F314" s="45">
        <f t="shared" si="58"/>
        <v>0</v>
      </c>
      <c r="G314" s="45">
        <f t="shared" si="58"/>
        <v>0</v>
      </c>
      <c r="H314" s="45">
        <f t="shared" si="59"/>
        <v>0</v>
      </c>
      <c r="I314" s="45">
        <f t="shared" si="60"/>
        <v>0</v>
      </c>
      <c r="J314" s="45">
        <f t="shared" si="61"/>
        <v>0</v>
      </c>
      <c r="K314" s="45">
        <f t="shared" si="62"/>
        <v>0</v>
      </c>
      <c r="L314" s="45">
        <f t="shared" si="63"/>
        <v>0</v>
      </c>
      <c r="M314" s="45">
        <f t="shared" ca="1" si="64"/>
        <v>-3.0363032711936775E-3</v>
      </c>
      <c r="N314" s="45">
        <f t="shared" ca="1" si="65"/>
        <v>0</v>
      </c>
      <c r="O314" s="136">
        <f t="shared" ca="1" si="66"/>
        <v>0</v>
      </c>
      <c r="P314" s="45">
        <f t="shared" ca="1" si="67"/>
        <v>0</v>
      </c>
      <c r="Q314" s="45">
        <f t="shared" ca="1" si="68"/>
        <v>0</v>
      </c>
      <c r="R314" s="15">
        <f t="shared" ca="1" si="69"/>
        <v>3.0363032711936775E-3</v>
      </c>
    </row>
    <row r="315" spans="1:18">
      <c r="A315" s="97"/>
      <c r="B315" s="97"/>
      <c r="C315" s="97"/>
      <c r="D315" s="98">
        <f t="shared" si="57"/>
        <v>0</v>
      </c>
      <c r="E315" s="98">
        <f t="shared" si="57"/>
        <v>0</v>
      </c>
      <c r="F315" s="45">
        <f t="shared" si="58"/>
        <v>0</v>
      </c>
      <c r="G315" s="45">
        <f t="shared" si="58"/>
        <v>0</v>
      </c>
      <c r="H315" s="45">
        <f t="shared" si="59"/>
        <v>0</v>
      </c>
      <c r="I315" s="45">
        <f t="shared" si="60"/>
        <v>0</v>
      </c>
      <c r="J315" s="45">
        <f t="shared" si="61"/>
        <v>0</v>
      </c>
      <c r="K315" s="45">
        <f t="shared" si="62"/>
        <v>0</v>
      </c>
      <c r="L315" s="45">
        <f t="shared" si="63"/>
        <v>0</v>
      </c>
      <c r="M315" s="45">
        <f t="shared" ca="1" si="64"/>
        <v>-3.0363032711936775E-3</v>
      </c>
      <c r="N315" s="45">
        <f t="shared" ca="1" si="65"/>
        <v>0</v>
      </c>
      <c r="O315" s="136">
        <f t="shared" ca="1" si="66"/>
        <v>0</v>
      </c>
      <c r="P315" s="45">
        <f t="shared" ca="1" si="67"/>
        <v>0</v>
      </c>
      <c r="Q315" s="45">
        <f t="shared" ca="1" si="68"/>
        <v>0</v>
      </c>
      <c r="R315" s="15">
        <f t="shared" ca="1" si="69"/>
        <v>3.0363032711936775E-3</v>
      </c>
    </row>
    <row r="316" spans="1:18">
      <c r="A316" s="97"/>
      <c r="B316" s="97"/>
      <c r="C316" s="97"/>
      <c r="D316" s="98">
        <f t="shared" si="57"/>
        <v>0</v>
      </c>
      <c r="E316" s="98">
        <f t="shared" si="57"/>
        <v>0</v>
      </c>
      <c r="F316" s="45">
        <f t="shared" si="58"/>
        <v>0</v>
      </c>
      <c r="G316" s="45">
        <f t="shared" si="58"/>
        <v>0</v>
      </c>
      <c r="H316" s="45">
        <f t="shared" si="59"/>
        <v>0</v>
      </c>
      <c r="I316" s="45">
        <f t="shared" si="60"/>
        <v>0</v>
      </c>
      <c r="J316" s="45">
        <f t="shared" si="61"/>
        <v>0</v>
      </c>
      <c r="K316" s="45">
        <f t="shared" si="62"/>
        <v>0</v>
      </c>
      <c r="L316" s="45">
        <f t="shared" si="63"/>
        <v>0</v>
      </c>
      <c r="M316" s="45">
        <f t="shared" ca="1" si="64"/>
        <v>-3.0363032711936775E-3</v>
      </c>
      <c r="N316" s="45">
        <f t="shared" ca="1" si="65"/>
        <v>0</v>
      </c>
      <c r="O316" s="136">
        <f t="shared" ca="1" si="66"/>
        <v>0</v>
      </c>
      <c r="P316" s="45">
        <f t="shared" ca="1" si="67"/>
        <v>0</v>
      </c>
      <c r="Q316" s="45">
        <f t="shared" ca="1" si="68"/>
        <v>0</v>
      </c>
      <c r="R316" s="15">
        <f t="shared" ca="1" si="69"/>
        <v>3.0363032711936775E-3</v>
      </c>
    </row>
    <row r="317" spans="1:18">
      <c r="A317" s="97"/>
      <c r="B317" s="97"/>
      <c r="C317" s="97"/>
      <c r="D317" s="98">
        <f t="shared" si="57"/>
        <v>0</v>
      </c>
      <c r="E317" s="98">
        <f t="shared" si="57"/>
        <v>0</v>
      </c>
      <c r="F317" s="45">
        <f t="shared" si="58"/>
        <v>0</v>
      </c>
      <c r="G317" s="45">
        <f t="shared" si="58"/>
        <v>0</v>
      </c>
      <c r="H317" s="45">
        <f t="shared" si="59"/>
        <v>0</v>
      </c>
      <c r="I317" s="45">
        <f t="shared" si="60"/>
        <v>0</v>
      </c>
      <c r="J317" s="45">
        <f t="shared" si="61"/>
        <v>0</v>
      </c>
      <c r="K317" s="45">
        <f t="shared" si="62"/>
        <v>0</v>
      </c>
      <c r="L317" s="45">
        <f t="shared" si="63"/>
        <v>0</v>
      </c>
      <c r="M317" s="45">
        <f t="shared" ca="1" si="64"/>
        <v>-3.0363032711936775E-3</v>
      </c>
      <c r="N317" s="45">
        <f t="shared" ca="1" si="65"/>
        <v>0</v>
      </c>
      <c r="O317" s="136">
        <f t="shared" ca="1" si="66"/>
        <v>0</v>
      </c>
      <c r="P317" s="45">
        <f t="shared" ca="1" si="67"/>
        <v>0</v>
      </c>
      <c r="Q317" s="45">
        <f t="shared" ca="1" si="68"/>
        <v>0</v>
      </c>
      <c r="R317" s="15">
        <f t="shared" ca="1" si="69"/>
        <v>3.0363032711936775E-3</v>
      </c>
    </row>
    <row r="318" spans="1:18">
      <c r="A318" s="97"/>
      <c r="B318" s="97"/>
      <c r="C318" s="97"/>
      <c r="D318" s="98">
        <f t="shared" si="57"/>
        <v>0</v>
      </c>
      <c r="E318" s="98">
        <f t="shared" si="57"/>
        <v>0</v>
      </c>
      <c r="F318" s="45">
        <f t="shared" si="58"/>
        <v>0</v>
      </c>
      <c r="G318" s="45">
        <f t="shared" si="58"/>
        <v>0</v>
      </c>
      <c r="H318" s="45">
        <f t="shared" si="59"/>
        <v>0</v>
      </c>
      <c r="I318" s="45">
        <f t="shared" si="60"/>
        <v>0</v>
      </c>
      <c r="J318" s="45">
        <f t="shared" si="61"/>
        <v>0</v>
      </c>
      <c r="K318" s="45">
        <f t="shared" si="62"/>
        <v>0</v>
      </c>
      <c r="L318" s="45">
        <f t="shared" si="63"/>
        <v>0</v>
      </c>
      <c r="M318" s="45">
        <f t="shared" ca="1" si="64"/>
        <v>-3.0363032711936775E-3</v>
      </c>
      <c r="N318" s="45">
        <f t="shared" ca="1" si="65"/>
        <v>0</v>
      </c>
      <c r="O318" s="136">
        <f t="shared" ca="1" si="66"/>
        <v>0</v>
      </c>
      <c r="P318" s="45">
        <f t="shared" ca="1" si="67"/>
        <v>0</v>
      </c>
      <c r="Q318" s="45">
        <f t="shared" ca="1" si="68"/>
        <v>0</v>
      </c>
      <c r="R318" s="15">
        <f t="shared" ca="1" si="69"/>
        <v>3.0363032711936775E-3</v>
      </c>
    </row>
    <row r="319" spans="1:18">
      <c r="A319" s="97"/>
      <c r="B319" s="97"/>
      <c r="C319" s="97"/>
      <c r="D319" s="98">
        <f t="shared" si="57"/>
        <v>0</v>
      </c>
      <c r="E319" s="98">
        <f t="shared" si="57"/>
        <v>0</v>
      </c>
      <c r="F319" s="45">
        <f t="shared" si="58"/>
        <v>0</v>
      </c>
      <c r="G319" s="45">
        <f t="shared" si="58"/>
        <v>0</v>
      </c>
      <c r="H319" s="45">
        <f t="shared" si="59"/>
        <v>0</v>
      </c>
      <c r="I319" s="45">
        <f t="shared" si="60"/>
        <v>0</v>
      </c>
      <c r="J319" s="45">
        <f t="shared" si="61"/>
        <v>0</v>
      </c>
      <c r="K319" s="45">
        <f t="shared" si="62"/>
        <v>0</v>
      </c>
      <c r="L319" s="45">
        <f t="shared" si="63"/>
        <v>0</v>
      </c>
      <c r="M319" s="45">
        <f t="shared" ca="1" si="64"/>
        <v>-3.0363032711936775E-3</v>
      </c>
      <c r="N319" s="45">
        <f t="shared" ca="1" si="65"/>
        <v>0</v>
      </c>
      <c r="O319" s="136">
        <f t="shared" ca="1" si="66"/>
        <v>0</v>
      </c>
      <c r="P319" s="45">
        <f t="shared" ca="1" si="67"/>
        <v>0</v>
      </c>
      <c r="Q319" s="45">
        <f t="shared" ca="1" si="68"/>
        <v>0</v>
      </c>
      <c r="R319" s="15">
        <f t="shared" ca="1" si="69"/>
        <v>3.0363032711936775E-3</v>
      </c>
    </row>
    <row r="320" spans="1:18">
      <c r="A320" s="97"/>
      <c r="B320" s="97"/>
      <c r="C320" s="97"/>
      <c r="D320" s="98">
        <f t="shared" si="57"/>
        <v>0</v>
      </c>
      <c r="E320" s="98">
        <f t="shared" si="57"/>
        <v>0</v>
      </c>
      <c r="F320" s="45">
        <f t="shared" si="58"/>
        <v>0</v>
      </c>
      <c r="G320" s="45">
        <f t="shared" si="58"/>
        <v>0</v>
      </c>
      <c r="H320" s="45">
        <f t="shared" si="59"/>
        <v>0</v>
      </c>
      <c r="I320" s="45">
        <f t="shared" si="60"/>
        <v>0</v>
      </c>
      <c r="J320" s="45">
        <f t="shared" si="61"/>
        <v>0</v>
      </c>
      <c r="K320" s="45">
        <f t="shared" si="62"/>
        <v>0</v>
      </c>
      <c r="L320" s="45">
        <f t="shared" si="63"/>
        <v>0</v>
      </c>
      <c r="M320" s="45">
        <f t="shared" ca="1" si="64"/>
        <v>-3.0363032711936775E-3</v>
      </c>
      <c r="N320" s="45">
        <f t="shared" ca="1" si="65"/>
        <v>0</v>
      </c>
      <c r="O320" s="136">
        <f t="shared" ca="1" si="66"/>
        <v>0</v>
      </c>
      <c r="P320" s="45">
        <f t="shared" ca="1" si="67"/>
        <v>0</v>
      </c>
      <c r="Q320" s="45">
        <f t="shared" ca="1" si="68"/>
        <v>0</v>
      </c>
      <c r="R320" s="15">
        <f t="shared" ca="1" si="69"/>
        <v>3.0363032711936775E-3</v>
      </c>
    </row>
    <row r="321" spans="1:18">
      <c r="A321" s="97"/>
      <c r="B321" s="97"/>
      <c r="C321" s="97"/>
      <c r="D321" s="98">
        <f t="shared" si="57"/>
        <v>0</v>
      </c>
      <c r="E321" s="98">
        <f t="shared" si="57"/>
        <v>0</v>
      </c>
      <c r="F321" s="45">
        <f t="shared" si="58"/>
        <v>0</v>
      </c>
      <c r="G321" s="45">
        <f t="shared" si="58"/>
        <v>0</v>
      </c>
      <c r="H321" s="45">
        <f t="shared" si="59"/>
        <v>0</v>
      </c>
      <c r="I321" s="45">
        <f t="shared" si="60"/>
        <v>0</v>
      </c>
      <c r="J321" s="45">
        <f t="shared" si="61"/>
        <v>0</v>
      </c>
      <c r="K321" s="45">
        <f t="shared" si="62"/>
        <v>0</v>
      </c>
      <c r="L321" s="45">
        <f t="shared" si="63"/>
        <v>0</v>
      </c>
      <c r="M321" s="45">
        <f t="shared" ca="1" si="64"/>
        <v>-3.0363032711936775E-3</v>
      </c>
      <c r="N321" s="45">
        <f t="shared" ca="1" si="65"/>
        <v>0</v>
      </c>
      <c r="O321" s="136">
        <f t="shared" ca="1" si="66"/>
        <v>0</v>
      </c>
      <c r="P321" s="45">
        <f t="shared" ca="1" si="67"/>
        <v>0</v>
      </c>
      <c r="Q321" s="45">
        <f t="shared" ca="1" si="68"/>
        <v>0</v>
      </c>
      <c r="R321" s="15">
        <f t="shared" ca="1" si="69"/>
        <v>3.0363032711936775E-3</v>
      </c>
    </row>
    <row r="322" spans="1:18">
      <c r="A322" s="97"/>
      <c r="B322" s="97"/>
      <c r="C322" s="97"/>
      <c r="D322" s="98">
        <f t="shared" si="57"/>
        <v>0</v>
      </c>
      <c r="E322" s="98">
        <f t="shared" si="57"/>
        <v>0</v>
      </c>
      <c r="F322" s="45">
        <f t="shared" si="58"/>
        <v>0</v>
      </c>
      <c r="G322" s="45">
        <f t="shared" si="58"/>
        <v>0</v>
      </c>
      <c r="H322" s="45">
        <f t="shared" si="59"/>
        <v>0</v>
      </c>
      <c r="I322" s="45">
        <f t="shared" si="60"/>
        <v>0</v>
      </c>
      <c r="J322" s="45">
        <f t="shared" si="61"/>
        <v>0</v>
      </c>
      <c r="K322" s="45">
        <f t="shared" si="62"/>
        <v>0</v>
      </c>
      <c r="L322" s="45">
        <f t="shared" si="63"/>
        <v>0</v>
      </c>
      <c r="M322" s="45">
        <f t="shared" ca="1" si="64"/>
        <v>-3.0363032711936775E-3</v>
      </c>
      <c r="N322" s="45">
        <f t="shared" ca="1" si="65"/>
        <v>0</v>
      </c>
      <c r="O322" s="136">
        <f t="shared" ca="1" si="66"/>
        <v>0</v>
      </c>
      <c r="P322" s="45">
        <f t="shared" ca="1" si="67"/>
        <v>0</v>
      </c>
      <c r="Q322" s="45">
        <f t="shared" ca="1" si="68"/>
        <v>0</v>
      </c>
      <c r="R322" s="15">
        <f t="shared" ca="1" si="69"/>
        <v>3.0363032711936775E-3</v>
      </c>
    </row>
    <row r="323" spans="1:18">
      <c r="A323" s="97"/>
      <c r="B323" s="97"/>
      <c r="C323" s="97"/>
      <c r="D323" s="98">
        <f t="shared" si="57"/>
        <v>0</v>
      </c>
      <c r="E323" s="98">
        <f t="shared" si="57"/>
        <v>0</v>
      </c>
      <c r="F323" s="45">
        <f t="shared" si="58"/>
        <v>0</v>
      </c>
      <c r="G323" s="45">
        <f t="shared" si="58"/>
        <v>0</v>
      </c>
      <c r="H323" s="45">
        <f t="shared" si="59"/>
        <v>0</v>
      </c>
      <c r="I323" s="45">
        <f t="shared" si="60"/>
        <v>0</v>
      </c>
      <c r="J323" s="45">
        <f t="shared" si="61"/>
        <v>0</v>
      </c>
      <c r="K323" s="45">
        <f t="shared" si="62"/>
        <v>0</v>
      </c>
      <c r="L323" s="45">
        <f t="shared" si="63"/>
        <v>0</v>
      </c>
      <c r="M323" s="45">
        <f t="shared" ca="1" si="64"/>
        <v>-3.0363032711936775E-3</v>
      </c>
      <c r="N323" s="45">
        <f t="shared" ca="1" si="65"/>
        <v>0</v>
      </c>
      <c r="O323" s="136">
        <f t="shared" ca="1" si="66"/>
        <v>0</v>
      </c>
      <c r="P323" s="45">
        <f t="shared" ca="1" si="67"/>
        <v>0</v>
      </c>
      <c r="Q323" s="45">
        <f t="shared" ca="1" si="68"/>
        <v>0</v>
      </c>
      <c r="R323" s="15">
        <f t="shared" ca="1" si="69"/>
        <v>3.0363032711936775E-3</v>
      </c>
    </row>
    <row r="324" spans="1:18">
      <c r="A324" s="97"/>
      <c r="B324" s="97"/>
      <c r="C324" s="97"/>
      <c r="D324" s="98">
        <f t="shared" si="57"/>
        <v>0</v>
      </c>
      <c r="E324" s="98">
        <f t="shared" si="57"/>
        <v>0</v>
      </c>
      <c r="F324" s="45">
        <f t="shared" si="58"/>
        <v>0</v>
      </c>
      <c r="G324" s="45">
        <f t="shared" si="58"/>
        <v>0</v>
      </c>
      <c r="H324" s="45">
        <f t="shared" si="59"/>
        <v>0</v>
      </c>
      <c r="I324" s="45">
        <f t="shared" si="60"/>
        <v>0</v>
      </c>
      <c r="J324" s="45">
        <f t="shared" si="61"/>
        <v>0</v>
      </c>
      <c r="K324" s="45">
        <f t="shared" si="62"/>
        <v>0</v>
      </c>
      <c r="L324" s="45">
        <f t="shared" si="63"/>
        <v>0</v>
      </c>
      <c r="M324" s="45">
        <f t="shared" ca="1" si="64"/>
        <v>-3.0363032711936775E-3</v>
      </c>
      <c r="N324" s="45">
        <f t="shared" ca="1" si="65"/>
        <v>0</v>
      </c>
      <c r="O324" s="136">
        <f t="shared" ca="1" si="66"/>
        <v>0</v>
      </c>
      <c r="P324" s="45">
        <f t="shared" ca="1" si="67"/>
        <v>0</v>
      </c>
      <c r="Q324" s="45">
        <f t="shared" ca="1" si="68"/>
        <v>0</v>
      </c>
      <c r="R324" s="15">
        <f t="shared" ca="1" si="69"/>
        <v>3.0363032711936775E-3</v>
      </c>
    </row>
    <row r="325" spans="1:18">
      <c r="A325" s="97"/>
      <c r="B325" s="97"/>
      <c r="C325" s="97"/>
      <c r="D325" s="98">
        <f t="shared" si="57"/>
        <v>0</v>
      </c>
      <c r="E325" s="98">
        <f t="shared" si="57"/>
        <v>0</v>
      </c>
      <c r="F325" s="45">
        <f t="shared" si="58"/>
        <v>0</v>
      </c>
      <c r="G325" s="45">
        <f t="shared" si="58"/>
        <v>0</v>
      </c>
      <c r="H325" s="45">
        <f t="shared" si="59"/>
        <v>0</v>
      </c>
      <c r="I325" s="45">
        <f t="shared" si="60"/>
        <v>0</v>
      </c>
      <c r="J325" s="45">
        <f t="shared" si="61"/>
        <v>0</v>
      </c>
      <c r="K325" s="45">
        <f t="shared" si="62"/>
        <v>0</v>
      </c>
      <c r="L325" s="45">
        <f t="shared" si="63"/>
        <v>0</v>
      </c>
      <c r="M325" s="45">
        <f t="shared" ca="1" si="64"/>
        <v>-3.0363032711936775E-3</v>
      </c>
      <c r="N325" s="45">
        <f t="shared" ca="1" si="65"/>
        <v>0</v>
      </c>
      <c r="O325" s="136">
        <f t="shared" ca="1" si="66"/>
        <v>0</v>
      </c>
      <c r="P325" s="45">
        <f t="shared" ca="1" si="67"/>
        <v>0</v>
      </c>
      <c r="Q325" s="45">
        <f t="shared" ca="1" si="68"/>
        <v>0</v>
      </c>
      <c r="R325" s="15">
        <f t="shared" ca="1" si="69"/>
        <v>3.0363032711936775E-3</v>
      </c>
    </row>
    <row r="326" spans="1:18">
      <c r="A326" s="97"/>
      <c r="B326" s="97"/>
      <c r="C326" s="97"/>
      <c r="D326" s="98">
        <f t="shared" si="57"/>
        <v>0</v>
      </c>
      <c r="E326" s="98">
        <f t="shared" si="57"/>
        <v>0</v>
      </c>
      <c r="F326" s="45">
        <f t="shared" si="58"/>
        <v>0</v>
      </c>
      <c r="G326" s="45">
        <f t="shared" si="58"/>
        <v>0</v>
      </c>
      <c r="H326" s="45">
        <f t="shared" si="59"/>
        <v>0</v>
      </c>
      <c r="I326" s="45">
        <f t="shared" si="60"/>
        <v>0</v>
      </c>
      <c r="J326" s="45">
        <f t="shared" si="61"/>
        <v>0</v>
      </c>
      <c r="K326" s="45">
        <f t="shared" si="62"/>
        <v>0</v>
      </c>
      <c r="L326" s="45">
        <f t="shared" si="63"/>
        <v>0</v>
      </c>
      <c r="M326" s="45">
        <f t="shared" ca="1" si="64"/>
        <v>-3.0363032711936775E-3</v>
      </c>
      <c r="N326" s="45">
        <f t="shared" ca="1" si="65"/>
        <v>0</v>
      </c>
      <c r="O326" s="136">
        <f t="shared" ca="1" si="66"/>
        <v>0</v>
      </c>
      <c r="P326" s="45">
        <f t="shared" ca="1" si="67"/>
        <v>0</v>
      </c>
      <c r="Q326" s="45">
        <f t="shared" ca="1" si="68"/>
        <v>0</v>
      </c>
      <c r="R326" s="15">
        <f t="shared" ca="1" si="69"/>
        <v>3.0363032711936775E-3</v>
      </c>
    </row>
    <row r="327" spans="1:18">
      <c r="A327" s="97"/>
      <c r="B327" s="97"/>
      <c r="C327" s="97"/>
      <c r="D327" s="98">
        <f t="shared" si="57"/>
        <v>0</v>
      </c>
      <c r="E327" s="98">
        <f t="shared" si="57"/>
        <v>0</v>
      </c>
      <c r="F327" s="45">
        <f t="shared" si="58"/>
        <v>0</v>
      </c>
      <c r="G327" s="45">
        <f t="shared" si="58"/>
        <v>0</v>
      </c>
      <c r="H327" s="45">
        <f t="shared" si="59"/>
        <v>0</v>
      </c>
      <c r="I327" s="45">
        <f t="shared" si="60"/>
        <v>0</v>
      </c>
      <c r="J327" s="45">
        <f t="shared" si="61"/>
        <v>0</v>
      </c>
      <c r="K327" s="45">
        <f t="shared" si="62"/>
        <v>0</v>
      </c>
      <c r="L327" s="45">
        <f t="shared" si="63"/>
        <v>0</v>
      </c>
      <c r="M327" s="45">
        <f t="shared" ca="1" si="64"/>
        <v>-3.0363032711936775E-3</v>
      </c>
      <c r="N327" s="45">
        <f t="shared" ca="1" si="65"/>
        <v>0</v>
      </c>
      <c r="O327" s="136">
        <f t="shared" ca="1" si="66"/>
        <v>0</v>
      </c>
      <c r="P327" s="45">
        <f t="shared" ca="1" si="67"/>
        <v>0</v>
      </c>
      <c r="Q327" s="45">
        <f t="shared" ca="1" si="68"/>
        <v>0</v>
      </c>
      <c r="R327" s="15">
        <f t="shared" ca="1" si="69"/>
        <v>3.0363032711936775E-3</v>
      </c>
    </row>
    <row r="328" spans="1:18">
      <c r="A328" s="97"/>
      <c r="B328" s="97"/>
      <c r="C328" s="97"/>
      <c r="D328" s="98">
        <f t="shared" si="57"/>
        <v>0</v>
      </c>
      <c r="E328" s="98">
        <f t="shared" si="57"/>
        <v>0</v>
      </c>
      <c r="F328" s="45">
        <f t="shared" si="58"/>
        <v>0</v>
      </c>
      <c r="G328" s="45">
        <f t="shared" si="58"/>
        <v>0</v>
      </c>
      <c r="H328" s="45">
        <f t="shared" si="59"/>
        <v>0</v>
      </c>
      <c r="I328" s="45">
        <f t="shared" si="60"/>
        <v>0</v>
      </c>
      <c r="J328" s="45">
        <f t="shared" si="61"/>
        <v>0</v>
      </c>
      <c r="K328" s="45">
        <f t="shared" si="62"/>
        <v>0</v>
      </c>
      <c r="L328" s="45">
        <f t="shared" si="63"/>
        <v>0</v>
      </c>
      <c r="M328" s="45">
        <f t="shared" ca="1" si="64"/>
        <v>-3.0363032711936775E-3</v>
      </c>
      <c r="N328" s="45">
        <f t="shared" ca="1" si="65"/>
        <v>0</v>
      </c>
      <c r="O328" s="136">
        <f t="shared" ca="1" si="66"/>
        <v>0</v>
      </c>
      <c r="P328" s="45">
        <f t="shared" ca="1" si="67"/>
        <v>0</v>
      </c>
      <c r="Q328" s="45">
        <f t="shared" ca="1" si="68"/>
        <v>0</v>
      </c>
      <c r="R328" s="15">
        <f t="shared" ca="1" si="69"/>
        <v>3.0363032711936775E-3</v>
      </c>
    </row>
    <row r="329" spans="1:18">
      <c r="A329" s="97"/>
      <c r="B329" s="97"/>
      <c r="C329" s="97"/>
      <c r="D329" s="98">
        <f t="shared" si="57"/>
        <v>0</v>
      </c>
      <c r="E329" s="98">
        <f t="shared" si="57"/>
        <v>0</v>
      </c>
      <c r="F329" s="45">
        <f t="shared" si="58"/>
        <v>0</v>
      </c>
      <c r="G329" s="45">
        <f t="shared" si="58"/>
        <v>0</v>
      </c>
      <c r="H329" s="45">
        <f t="shared" si="59"/>
        <v>0</v>
      </c>
      <c r="I329" s="45">
        <f t="shared" si="60"/>
        <v>0</v>
      </c>
      <c r="J329" s="45">
        <f t="shared" si="61"/>
        <v>0</v>
      </c>
      <c r="K329" s="45">
        <f t="shared" si="62"/>
        <v>0</v>
      </c>
      <c r="L329" s="45">
        <f t="shared" si="63"/>
        <v>0</v>
      </c>
      <c r="M329" s="45">
        <f t="shared" ca="1" si="64"/>
        <v>-3.0363032711936775E-3</v>
      </c>
      <c r="N329" s="45">
        <f t="shared" ca="1" si="65"/>
        <v>0</v>
      </c>
      <c r="O329" s="136">
        <f t="shared" ca="1" si="66"/>
        <v>0</v>
      </c>
      <c r="P329" s="45">
        <f t="shared" ca="1" si="67"/>
        <v>0</v>
      </c>
      <c r="Q329" s="45">
        <f t="shared" ca="1" si="68"/>
        <v>0</v>
      </c>
      <c r="R329" s="15">
        <f t="shared" ca="1" si="69"/>
        <v>3.0363032711936775E-3</v>
      </c>
    </row>
    <row r="330" spans="1:18">
      <c r="A330" s="97"/>
      <c r="B330" s="97"/>
      <c r="C330" s="97"/>
      <c r="D330" s="98">
        <f t="shared" si="57"/>
        <v>0</v>
      </c>
      <c r="E330" s="98">
        <f t="shared" si="57"/>
        <v>0</v>
      </c>
      <c r="F330" s="45">
        <f t="shared" si="58"/>
        <v>0</v>
      </c>
      <c r="G330" s="45">
        <f t="shared" si="58"/>
        <v>0</v>
      </c>
      <c r="H330" s="45">
        <f t="shared" si="59"/>
        <v>0</v>
      </c>
      <c r="I330" s="45">
        <f t="shared" si="60"/>
        <v>0</v>
      </c>
      <c r="J330" s="45">
        <f t="shared" si="61"/>
        <v>0</v>
      </c>
      <c r="K330" s="45">
        <f t="shared" si="62"/>
        <v>0</v>
      </c>
      <c r="L330" s="45">
        <f t="shared" si="63"/>
        <v>0</v>
      </c>
      <c r="M330" s="45">
        <f t="shared" ca="1" si="64"/>
        <v>-3.0363032711936775E-3</v>
      </c>
      <c r="N330" s="45">
        <f t="shared" ca="1" si="65"/>
        <v>0</v>
      </c>
      <c r="O330" s="136">
        <f t="shared" ca="1" si="66"/>
        <v>0</v>
      </c>
      <c r="P330" s="45">
        <f t="shared" ca="1" si="67"/>
        <v>0</v>
      </c>
      <c r="Q330" s="45">
        <f t="shared" ca="1" si="68"/>
        <v>0</v>
      </c>
      <c r="R330" s="15">
        <f t="shared" ca="1" si="69"/>
        <v>3.0363032711936775E-3</v>
      </c>
    </row>
    <row r="331" spans="1:18">
      <c r="A331" s="97"/>
      <c r="B331" s="97"/>
      <c r="C331" s="97"/>
      <c r="D331" s="98">
        <f t="shared" si="57"/>
        <v>0</v>
      </c>
      <c r="E331" s="98">
        <f t="shared" si="57"/>
        <v>0</v>
      </c>
      <c r="F331" s="45">
        <f t="shared" si="58"/>
        <v>0</v>
      </c>
      <c r="G331" s="45">
        <f t="shared" si="58"/>
        <v>0</v>
      </c>
      <c r="H331" s="45">
        <f t="shared" si="59"/>
        <v>0</v>
      </c>
      <c r="I331" s="45">
        <f t="shared" si="60"/>
        <v>0</v>
      </c>
      <c r="J331" s="45">
        <f t="shared" si="61"/>
        <v>0</v>
      </c>
      <c r="K331" s="45">
        <f t="shared" si="62"/>
        <v>0</v>
      </c>
      <c r="L331" s="45">
        <f t="shared" si="63"/>
        <v>0</v>
      </c>
      <c r="M331" s="45">
        <f t="shared" ca="1" si="64"/>
        <v>-3.0363032711936775E-3</v>
      </c>
      <c r="N331" s="45">
        <f t="shared" ca="1" si="65"/>
        <v>0</v>
      </c>
      <c r="O331" s="136">
        <f t="shared" ca="1" si="66"/>
        <v>0</v>
      </c>
      <c r="P331" s="45">
        <f t="shared" ca="1" si="67"/>
        <v>0</v>
      </c>
      <c r="Q331" s="45">
        <f t="shared" ca="1" si="68"/>
        <v>0</v>
      </c>
      <c r="R331" s="15">
        <f t="shared" ca="1" si="69"/>
        <v>3.0363032711936775E-3</v>
      </c>
    </row>
    <row r="332" spans="1:18">
      <c r="A332" s="97"/>
      <c r="B332" s="97"/>
      <c r="C332" s="97"/>
      <c r="D332" s="98">
        <f t="shared" si="57"/>
        <v>0</v>
      </c>
      <c r="E332" s="98">
        <f t="shared" si="57"/>
        <v>0</v>
      </c>
      <c r="F332" s="45">
        <f t="shared" si="58"/>
        <v>0</v>
      </c>
      <c r="G332" s="45">
        <f t="shared" si="58"/>
        <v>0</v>
      </c>
      <c r="H332" s="45">
        <f t="shared" si="59"/>
        <v>0</v>
      </c>
      <c r="I332" s="45">
        <f t="shared" si="60"/>
        <v>0</v>
      </c>
      <c r="J332" s="45">
        <f t="shared" si="61"/>
        <v>0</v>
      </c>
      <c r="K332" s="45">
        <f t="shared" si="62"/>
        <v>0</v>
      </c>
      <c r="L332" s="45">
        <f t="shared" si="63"/>
        <v>0</v>
      </c>
      <c r="M332" s="45">
        <f t="shared" ca="1" si="64"/>
        <v>-3.0363032711936775E-3</v>
      </c>
      <c r="N332" s="45">
        <f t="shared" ca="1" si="65"/>
        <v>0</v>
      </c>
      <c r="O332" s="136">
        <f t="shared" ca="1" si="66"/>
        <v>0</v>
      </c>
      <c r="P332" s="45">
        <f t="shared" ca="1" si="67"/>
        <v>0</v>
      </c>
      <c r="Q332" s="45">
        <f t="shared" ca="1" si="68"/>
        <v>0</v>
      </c>
      <c r="R332" s="15">
        <f t="shared" ca="1" si="69"/>
        <v>3.0363032711936775E-3</v>
      </c>
    </row>
    <row r="333" spans="1:18">
      <c r="A333" s="97"/>
      <c r="B333" s="97"/>
      <c r="C333" s="97"/>
      <c r="D333" s="98">
        <f t="shared" si="57"/>
        <v>0</v>
      </c>
      <c r="E333" s="98">
        <f t="shared" si="57"/>
        <v>0</v>
      </c>
      <c r="F333" s="45">
        <f t="shared" si="58"/>
        <v>0</v>
      </c>
      <c r="G333" s="45">
        <f t="shared" si="58"/>
        <v>0</v>
      </c>
      <c r="H333" s="45">
        <f t="shared" si="59"/>
        <v>0</v>
      </c>
      <c r="I333" s="45">
        <f t="shared" si="60"/>
        <v>0</v>
      </c>
      <c r="J333" s="45">
        <f t="shared" si="61"/>
        <v>0</v>
      </c>
      <c r="K333" s="45">
        <f t="shared" si="62"/>
        <v>0</v>
      </c>
      <c r="L333" s="45">
        <f t="shared" si="63"/>
        <v>0</v>
      </c>
      <c r="M333" s="45">
        <f t="shared" ca="1" si="64"/>
        <v>-3.0363032711936775E-3</v>
      </c>
      <c r="N333" s="45">
        <f t="shared" ca="1" si="65"/>
        <v>0</v>
      </c>
      <c r="O333" s="136">
        <f t="shared" ca="1" si="66"/>
        <v>0</v>
      </c>
      <c r="P333" s="45">
        <f t="shared" ca="1" si="67"/>
        <v>0</v>
      </c>
      <c r="Q333" s="45">
        <f t="shared" ca="1" si="68"/>
        <v>0</v>
      </c>
      <c r="R333" s="15">
        <f t="shared" ca="1" si="69"/>
        <v>3.0363032711936775E-3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5"/>
  <sheetViews>
    <sheetView workbookViewId="0">
      <selection activeCell="F22" sqref="F22"/>
    </sheetView>
  </sheetViews>
  <sheetFormatPr defaultRowHeight="12.75"/>
  <cols>
    <col min="1" max="1" width="18.140625" style="1" customWidth="1"/>
    <col min="2" max="2" width="7.7109375" style="1" customWidth="1"/>
    <col min="3" max="3" width="13.28515625" style="1" customWidth="1"/>
    <col min="4" max="4" width="11" style="1" bestFit="1" customWidth="1"/>
    <col min="5" max="5" width="11.140625" style="1" customWidth="1"/>
    <col min="6" max="6" width="15.140625" style="1" customWidth="1"/>
    <col min="7" max="7" width="11.140625" style="22" customWidth="1"/>
    <col min="8" max="13" width="9.140625" style="1"/>
    <col min="14" max="14" width="10.5703125" style="1" customWidth="1"/>
    <col min="15" max="15" width="10.7109375" style="1" customWidth="1"/>
    <col min="16" max="16" width="10.42578125" style="1" bestFit="1" customWidth="1"/>
    <col min="17" max="16384" width="9.140625" style="1"/>
  </cols>
  <sheetData>
    <row r="1" spans="1:23" ht="21" thickBot="1">
      <c r="A1" s="41" t="s">
        <v>137</v>
      </c>
      <c r="B1" s="38"/>
      <c r="C1" s="37"/>
      <c r="V1" s="6" t="s">
        <v>13</v>
      </c>
      <c r="W1" s="6" t="s">
        <v>40</v>
      </c>
    </row>
    <row r="2" spans="1:23">
      <c r="A2" s="15" t="s">
        <v>30</v>
      </c>
      <c r="B2" s="1" t="s">
        <v>10</v>
      </c>
      <c r="C2" s="21" t="s">
        <v>22</v>
      </c>
      <c r="V2" s="1">
        <v>0</v>
      </c>
      <c r="W2" s="122">
        <f>+D$11+D$12*V2+D$13*V2^2</f>
        <v>-2.6348149677004524E-3</v>
      </c>
    </row>
    <row r="3" spans="1:23" ht="13.5" thickBot="1">
      <c r="A3" s="61" t="s">
        <v>251</v>
      </c>
      <c r="C3" s="12"/>
      <c r="D3" s="12"/>
      <c r="V3" s="1">
        <v>2000</v>
      </c>
      <c r="W3" s="122">
        <f t="shared" ref="W3:W20" si="0">+D$11+D$12*V3+D$13*V3^2</f>
        <v>-3.304598326708798E-4</v>
      </c>
    </row>
    <row r="4" spans="1:23" ht="13.5" thickBot="1">
      <c r="A4" s="16" t="s">
        <v>31</v>
      </c>
      <c r="B4" s="10"/>
      <c r="C4" s="13">
        <v>41976.695</v>
      </c>
      <c r="D4" s="14">
        <v>0.30501800000000001</v>
      </c>
      <c r="E4" s="11"/>
      <c r="F4" s="46" t="str">
        <f>"F"&amp;E9</f>
        <v>F205</v>
      </c>
      <c r="G4" s="45" t="str">
        <f>"G"&amp;E9</f>
        <v>G205</v>
      </c>
      <c r="V4" s="1">
        <v>4000</v>
      </c>
      <c r="W4" s="122">
        <f t="shared" si="0"/>
        <v>1.7704719960800891E-3</v>
      </c>
    </row>
    <row r="5" spans="1:23">
      <c r="A5" s="43" t="s">
        <v>144</v>
      </c>
      <c r="B5" s="15"/>
      <c r="C5" s="44">
        <v>8</v>
      </c>
      <c r="D5" s="15" t="s">
        <v>145</v>
      </c>
      <c r="E5" s="15"/>
      <c r="V5" s="1">
        <v>6000</v>
      </c>
      <c r="W5" s="122">
        <f t="shared" si="0"/>
        <v>3.6679805185524553E-3</v>
      </c>
    </row>
    <row r="6" spans="1:23">
      <c r="A6" s="16" t="s">
        <v>32</v>
      </c>
      <c r="V6" s="1">
        <v>8000</v>
      </c>
      <c r="W6" s="122">
        <f t="shared" si="0"/>
        <v>5.3620657347462162E-3</v>
      </c>
    </row>
    <row r="7" spans="1:23">
      <c r="A7" s="15" t="s">
        <v>8</v>
      </c>
      <c r="C7" s="1">
        <v>52229.265800000001</v>
      </c>
      <c r="E7" s="20"/>
      <c r="F7" s="1">
        <v>45985.702510000003</v>
      </c>
      <c r="V7" s="1">
        <v>10000</v>
      </c>
      <c r="W7" s="122">
        <f t="shared" si="0"/>
        <v>6.8527276446613758E-3</v>
      </c>
    </row>
    <row r="8" spans="1:23">
      <c r="A8" s="15" t="s">
        <v>19</v>
      </c>
      <c r="C8" s="1">
        <v>0.30500670000000002</v>
      </c>
      <c r="E8" s="20"/>
      <c r="F8" s="1">
        <v>0.30500670000000002</v>
      </c>
      <c r="V8" s="1">
        <v>12000</v>
      </c>
      <c r="W8" s="122">
        <f t="shared" si="0"/>
        <v>8.1399662482979293E-3</v>
      </c>
    </row>
    <row r="9" spans="1:23">
      <c r="A9" s="51" t="s">
        <v>150</v>
      </c>
      <c r="B9" s="15"/>
      <c r="C9" s="15"/>
      <c r="D9" s="15"/>
      <c r="E9" s="52">
        <v>205</v>
      </c>
      <c r="G9" s="1"/>
      <c r="H9" s="15"/>
      <c r="V9" s="1">
        <v>14000</v>
      </c>
      <c r="W9" s="122">
        <f t="shared" si="0"/>
        <v>9.2237815456558819E-3</v>
      </c>
    </row>
    <row r="10" spans="1:23" ht="13.5" thickBot="1">
      <c r="A10" s="15"/>
      <c r="B10" s="15"/>
      <c r="C10" s="18" t="s">
        <v>37</v>
      </c>
      <c r="D10" s="18" t="s">
        <v>38</v>
      </c>
      <c r="E10" s="15"/>
      <c r="F10" s="15"/>
      <c r="G10" s="15"/>
      <c r="H10" s="15"/>
      <c r="V10" s="1">
        <v>16000</v>
      </c>
      <c r="W10" s="122">
        <f t="shared" si="0"/>
        <v>1.0104173536735223E-2</v>
      </c>
    </row>
    <row r="11" spans="1:23">
      <c r="A11" s="15" t="s">
        <v>33</v>
      </c>
      <c r="B11" s="15"/>
      <c r="C11" s="45" t="e">
        <f ca="1">INTERCEPT(INDIRECT($G$4):G447,INDIRECT($F$4):F447)</f>
        <v>#DIV/0!</v>
      </c>
      <c r="D11" s="55">
        <f>E11*F11</f>
        <v>-2.6348149677004524E-3</v>
      </c>
      <c r="E11" s="57">
        <v>-2.6348149677004524E-3</v>
      </c>
      <c r="F11" s="56">
        <v>1</v>
      </c>
      <c r="H11" s="15"/>
      <c r="V11" s="1">
        <v>18000</v>
      </c>
      <c r="W11" s="122">
        <f t="shared" si="0"/>
        <v>1.0781142221535969E-2</v>
      </c>
    </row>
    <row r="12" spans="1:23">
      <c r="A12" s="15" t="s">
        <v>34</v>
      </c>
      <c r="B12" s="15"/>
      <c r="C12" s="45" t="e">
        <f ca="1">SLOPE(INDIRECT($G$4):G447,INDIRECT($F$4):F447)</f>
        <v>#DIV/0!</v>
      </c>
      <c r="D12" s="55">
        <f>E12*F12</f>
        <v>1.2030333940844373E-6</v>
      </c>
      <c r="E12" s="58">
        <v>1.2030333940844372E-2</v>
      </c>
      <c r="F12" s="54">
        <v>1E-4</v>
      </c>
      <c r="G12" s="15"/>
      <c r="H12" s="15"/>
      <c r="V12" s="1">
        <v>20000</v>
      </c>
      <c r="W12" s="122">
        <f t="shared" si="0"/>
        <v>1.125468760005811E-2</v>
      </c>
    </row>
    <row r="13" spans="1:23" ht="13.5" thickBot="1">
      <c r="A13" s="15" t="s">
        <v>35</v>
      </c>
      <c r="B13" s="15"/>
      <c r="C13" s="19" t="s">
        <v>146</v>
      </c>
      <c r="D13" s="116">
        <f>E13*F13</f>
        <v>-2.5427913284825459E-11</v>
      </c>
      <c r="E13" s="59">
        <v>-2.5427913284825458E-3</v>
      </c>
      <c r="F13" s="54">
        <v>1E-8</v>
      </c>
      <c r="G13" s="15"/>
      <c r="H13" s="15"/>
      <c r="V13" s="1">
        <v>22000</v>
      </c>
      <c r="W13" s="122">
        <f t="shared" si="0"/>
        <v>1.1524809672301644E-2</v>
      </c>
    </row>
    <row r="14" spans="1:23">
      <c r="A14" s="15"/>
      <c r="B14" s="15"/>
      <c r="C14" s="15"/>
      <c r="D14" s="54"/>
      <c r="E14" s="15">
        <f>SUM(P21:P729)</f>
        <v>3.3969921131974196E-2</v>
      </c>
      <c r="F14" s="15"/>
      <c r="G14" s="15"/>
      <c r="H14" s="15"/>
      <c r="V14" s="1">
        <v>24000</v>
      </c>
      <c r="W14" s="122">
        <f t="shared" si="0"/>
        <v>1.1591508438266576E-2</v>
      </c>
    </row>
    <row r="15" spans="1:23">
      <c r="A15" s="17" t="s">
        <v>36</v>
      </c>
      <c r="B15" s="15"/>
      <c r="C15" s="39" t="e">
        <f ca="1">(C7+C11)+(C8+C12)*INT(MAX(F21:F2988))</f>
        <v>#DIV/0!</v>
      </c>
      <c r="D15" s="45">
        <f>+C7+INT(MAX(F21:F1057))*C8+D11+D12*INT(MAX(F21:F3492))+D13*INT(MAX(F21:F3519)^2)</f>
        <v>52229.263165185032</v>
      </c>
      <c r="E15" s="42" t="s">
        <v>232</v>
      </c>
      <c r="F15" s="44">
        <v>1</v>
      </c>
      <c r="G15" s="15"/>
      <c r="H15" s="15"/>
      <c r="V15" s="1">
        <v>26000</v>
      </c>
      <c r="W15" s="122">
        <f t="shared" si="0"/>
        <v>1.1454783897952906E-2</v>
      </c>
    </row>
    <row r="16" spans="1:23">
      <c r="A16" s="16" t="s">
        <v>15</v>
      </c>
      <c r="B16" s="15"/>
      <c r="C16" s="40" t="e">
        <f ca="1">+C8+C12</f>
        <v>#DIV/0!</v>
      </c>
      <c r="D16" s="45">
        <f>+C8+D12+2*D13*MAX(F21:F365)</f>
        <v>0.30500790303339409</v>
      </c>
      <c r="E16" s="42" t="s">
        <v>147</v>
      </c>
      <c r="F16" s="47">
        <f ca="1">NOW()+15018.5+$C$5/24</f>
        <v>59913.424820949076</v>
      </c>
      <c r="G16" s="15"/>
      <c r="H16" s="15"/>
      <c r="V16" s="1">
        <v>28000</v>
      </c>
      <c r="W16" s="122">
        <f t="shared" si="0"/>
        <v>1.1114636051360632E-2</v>
      </c>
    </row>
    <row r="17" spans="1:39" ht="13.5" thickBot="1">
      <c r="A17" s="42" t="s">
        <v>138</v>
      </c>
      <c r="B17" s="15"/>
      <c r="C17" s="15">
        <f>COUNT(C21:C1646)</f>
        <v>25</v>
      </c>
      <c r="D17" s="42"/>
      <c r="E17" s="42" t="s">
        <v>233</v>
      </c>
      <c r="F17" s="47">
        <f ca="1">ROUND(2*(F16-$C$7)/$C$8,0)/2+F15</f>
        <v>25194.5</v>
      </c>
      <c r="G17" s="15"/>
      <c r="H17" s="15"/>
      <c r="V17" s="1">
        <v>30000</v>
      </c>
      <c r="W17" s="122">
        <f t="shared" si="0"/>
        <v>1.0571064898489749E-2</v>
      </c>
    </row>
    <row r="18" spans="1:39" ht="14.25" thickTop="1" thickBot="1">
      <c r="A18" s="16" t="s">
        <v>231</v>
      </c>
      <c r="B18" s="15"/>
      <c r="C18" s="49" t="e">
        <f ca="1">+C15</f>
        <v>#DIV/0!</v>
      </c>
      <c r="D18" s="50" t="e">
        <f ca="1">+C16</f>
        <v>#DIV/0!</v>
      </c>
      <c r="E18" s="42" t="s">
        <v>148</v>
      </c>
      <c r="F18" s="45" t="e">
        <f ca="1">ROUND(2*(F16-$C$15)/$C$16,0)/2+F15</f>
        <v>#DIV/0!</v>
      </c>
      <c r="G18" s="15"/>
      <c r="H18" s="15"/>
      <c r="V18" s="1">
        <v>32000</v>
      </c>
      <c r="W18" s="122">
        <f t="shared" si="0"/>
        <v>9.8240704393402663E-3</v>
      </c>
    </row>
    <row r="19" spans="1:39" ht="14.25" thickTop="1" thickBot="1">
      <c r="A19" s="16" t="s">
        <v>230</v>
      </c>
      <c r="B19" s="15"/>
      <c r="C19" s="100">
        <f>+D15</f>
        <v>52229.263165185032</v>
      </c>
      <c r="D19" s="101">
        <f>+D16</f>
        <v>0.30500790303339409</v>
      </c>
      <c r="E19" s="42" t="s">
        <v>149</v>
      </c>
      <c r="F19" s="48" t="e">
        <f ca="1">+$C$15+$C$16*F18-15018.5-$C$5/24</f>
        <v>#DIV/0!</v>
      </c>
      <c r="G19" s="15"/>
      <c r="H19" s="15"/>
      <c r="I19" s="1" t="s">
        <v>27</v>
      </c>
      <c r="J19" s="1" t="s">
        <v>28</v>
      </c>
      <c r="Q19" s="117"/>
      <c r="V19" s="1">
        <v>34000</v>
      </c>
      <c r="W19" s="122">
        <f t="shared" si="0"/>
        <v>8.8736526739121822E-3</v>
      </c>
    </row>
    <row r="20" spans="1:39" ht="13.5" thickBot="1">
      <c r="A20" s="6" t="s">
        <v>23</v>
      </c>
      <c r="B20" s="6" t="s">
        <v>25</v>
      </c>
      <c r="C20" s="6" t="s">
        <v>24</v>
      </c>
      <c r="D20" s="6" t="s">
        <v>9</v>
      </c>
      <c r="E20" s="6" t="s">
        <v>14</v>
      </c>
      <c r="F20" s="6" t="s">
        <v>13</v>
      </c>
      <c r="G20" s="23" t="s">
        <v>18</v>
      </c>
      <c r="H20" s="7" t="s">
        <v>11</v>
      </c>
      <c r="I20" s="7" t="s">
        <v>128</v>
      </c>
      <c r="J20" s="7" t="s">
        <v>41</v>
      </c>
      <c r="K20" s="7" t="s">
        <v>102</v>
      </c>
      <c r="L20" s="7" t="s">
        <v>103</v>
      </c>
      <c r="M20" s="7" t="s">
        <v>39</v>
      </c>
      <c r="N20" s="6" t="s">
        <v>40</v>
      </c>
      <c r="O20" s="6" t="s">
        <v>29</v>
      </c>
      <c r="Q20" s="118" t="s">
        <v>226</v>
      </c>
      <c r="V20" s="1">
        <v>36000</v>
      </c>
      <c r="W20" s="122">
        <f t="shared" si="0"/>
        <v>7.7198116022054938E-3</v>
      </c>
    </row>
    <row r="21" spans="1:39">
      <c r="A21" s="1" t="s">
        <v>243</v>
      </c>
      <c r="B21" s="27" t="s">
        <v>125</v>
      </c>
      <c r="C21" s="36">
        <v>41976.847000000002</v>
      </c>
      <c r="D21" s="36" t="s">
        <v>242</v>
      </c>
      <c r="E21" s="1">
        <f t="shared" ref="E21:E45" si="1">(C21-C$7)/C$8</f>
        <v>-33613.749468454298</v>
      </c>
      <c r="F21" s="1">
        <f t="shared" ref="F21:F45" si="2">ROUND(2*E21,0)/2</f>
        <v>-33613.5</v>
      </c>
      <c r="G21" s="22">
        <f t="shared" ref="G21:G45" si="3">C21-(C$7+C$8*F21)</f>
        <v>-7.6089549998869188E-2</v>
      </c>
      <c r="K21" s="1">
        <f t="shared" ref="K21:K45" si="4">G21</f>
        <v>-7.6089549998869188E-2</v>
      </c>
      <c r="M21" s="5"/>
      <c r="N21" s="60">
        <f t="shared" ref="N21:N45" si="5">+D$11+D$12*F21+D$13*F21^2</f>
        <v>-7.1803147778963433E-2</v>
      </c>
      <c r="O21" s="9">
        <f t="shared" ref="O21:O45" si="6">C21-15018.5</f>
        <v>26958.347000000002</v>
      </c>
      <c r="P21" s="1">
        <f t="shared" ref="P21:P45" si="7">(N21-G21)^2</f>
        <v>1.8373243990812985E-5</v>
      </c>
      <c r="Q21" s="117"/>
      <c r="AD21" s="1" t="s">
        <v>46</v>
      </c>
      <c r="AE21" s="1">
        <v>9</v>
      </c>
      <c r="AF21" s="1" t="s">
        <v>43</v>
      </c>
      <c r="AH21" s="1" t="s">
        <v>45</v>
      </c>
      <c r="AL21" s="1">
        <v>6070.5</v>
      </c>
      <c r="AM21" s="1">
        <v>3.1666986396885477E-3</v>
      </c>
    </row>
    <row r="22" spans="1:39">
      <c r="A22" s="1" t="s">
        <v>243</v>
      </c>
      <c r="B22" s="27" t="s">
        <v>125</v>
      </c>
      <c r="C22" s="36">
        <v>41977.760499999997</v>
      </c>
      <c r="D22" s="36" t="s">
        <v>242</v>
      </c>
      <c r="E22" s="1">
        <f t="shared" si="1"/>
        <v>-33610.75445227926</v>
      </c>
      <c r="F22" s="117">
        <f>ROUND(2*E22,0)/2+0.5</f>
        <v>-33610.5</v>
      </c>
      <c r="G22" s="22">
        <f t="shared" si="3"/>
        <v>-7.7609650004887953E-2</v>
      </c>
      <c r="K22" s="1">
        <f t="shared" si="4"/>
        <v>-7.7609650004887953E-2</v>
      </c>
      <c r="M22" s="5"/>
      <c r="N22" s="60">
        <f t="shared" si="5"/>
        <v>-7.1794410580653195E-2</v>
      </c>
      <c r="O22" s="9">
        <f t="shared" si="6"/>
        <v>26959.260499999997</v>
      </c>
      <c r="P22" s="1">
        <f t="shared" si="7"/>
        <v>3.3817009561174204E-5</v>
      </c>
      <c r="Q22" s="117"/>
      <c r="AD22" s="1" t="s">
        <v>46</v>
      </c>
      <c r="AE22" s="1">
        <v>11</v>
      </c>
      <c r="AF22" s="1" t="s">
        <v>43</v>
      </c>
      <c r="AH22" s="1" t="s">
        <v>45</v>
      </c>
      <c r="AL22" s="1">
        <v>6071</v>
      </c>
      <c r="AM22" s="1">
        <v>2.6578234828775749E-3</v>
      </c>
    </row>
    <row r="23" spans="1:39">
      <c r="A23" s="1" t="s">
        <v>243</v>
      </c>
      <c r="B23" s="27" t="s">
        <v>126</v>
      </c>
      <c r="C23" s="36">
        <v>41977.914599999996</v>
      </c>
      <c r="D23" s="36" t="s">
        <v>242</v>
      </c>
      <c r="E23" s="1">
        <f t="shared" si="1"/>
        <v>-33610.249217476223</v>
      </c>
      <c r="F23" s="1">
        <f t="shared" si="2"/>
        <v>-33610</v>
      </c>
      <c r="G23" s="22">
        <f t="shared" si="3"/>
        <v>-7.6013000005332287E-2</v>
      </c>
      <c r="K23" s="1">
        <f t="shared" si="4"/>
        <v>-7.6013000005332287E-2</v>
      </c>
      <c r="M23" s="5"/>
      <c r="N23" s="60">
        <f t="shared" si="5"/>
        <v>-7.179295442543368E-2</v>
      </c>
      <c r="O23" s="9">
        <f t="shared" si="6"/>
        <v>26959.414599999996</v>
      </c>
      <c r="P23" s="1">
        <f t="shared" si="7"/>
        <v>1.7808784696421769E-5</v>
      </c>
      <c r="Q23" s="117"/>
      <c r="AD23" s="1" t="s">
        <v>46</v>
      </c>
      <c r="AE23" s="1">
        <v>5</v>
      </c>
      <c r="AF23" s="1" t="s">
        <v>43</v>
      </c>
      <c r="AH23" s="1" t="s">
        <v>45</v>
      </c>
      <c r="AL23" s="1">
        <v>6071.5</v>
      </c>
      <c r="AM23" s="1">
        <v>-1.8510516747483052E-3</v>
      </c>
    </row>
    <row r="24" spans="1:39">
      <c r="A24" s="1" t="s">
        <v>243</v>
      </c>
      <c r="B24" s="27" t="s">
        <v>126</v>
      </c>
      <c r="C24" s="36">
        <v>41992.859900000003</v>
      </c>
      <c r="D24" s="36" t="s">
        <v>242</v>
      </c>
      <c r="E24" s="1">
        <f t="shared" si="1"/>
        <v>-33561.249310261046</v>
      </c>
      <c r="F24" s="1">
        <f t="shared" si="2"/>
        <v>-33561</v>
      </c>
      <c r="G24" s="22">
        <f t="shared" si="3"/>
        <v>-7.6041299995267764E-2</v>
      </c>
      <c r="K24" s="1">
        <f t="shared" si="4"/>
        <v>-7.6041299995267764E-2</v>
      </c>
      <c r="M24" s="5"/>
      <c r="N24" s="60">
        <f t="shared" si="5"/>
        <v>-7.1650312889324039E-2</v>
      </c>
      <c r="O24" s="9">
        <f t="shared" si="6"/>
        <v>26974.359900000003</v>
      </c>
      <c r="P24" s="1">
        <f t="shared" si="7"/>
        <v>1.9280767764564051E-5</v>
      </c>
      <c r="Q24" s="117"/>
      <c r="AD24" s="1" t="s">
        <v>46</v>
      </c>
      <c r="AE24" s="1">
        <v>8</v>
      </c>
      <c r="AF24" s="1" t="s">
        <v>43</v>
      </c>
      <c r="AH24" s="1" t="s">
        <v>45</v>
      </c>
      <c r="AL24" s="1">
        <v>6267</v>
      </c>
      <c r="AM24" s="1">
        <v>1.0178761280258186E-2</v>
      </c>
    </row>
    <row r="25" spans="1:39">
      <c r="A25" s="1" t="s">
        <v>243</v>
      </c>
      <c r="B25" s="27" t="s">
        <v>125</v>
      </c>
      <c r="C25" s="36">
        <v>41993.998099999997</v>
      </c>
      <c r="D25" s="36" t="s">
        <v>242</v>
      </c>
      <c r="E25" s="1">
        <f t="shared" si="1"/>
        <v>-33557.51758895789</v>
      </c>
      <c r="F25" s="1">
        <f t="shared" si="2"/>
        <v>-33557.5</v>
      </c>
      <c r="G25" s="22">
        <f t="shared" si="3"/>
        <v>-5.364750002627261E-3</v>
      </c>
      <c r="M25" s="5"/>
      <c r="N25" s="60">
        <f t="shared" si="5"/>
        <v>-7.164012888055242E-2</v>
      </c>
      <c r="O25" s="9">
        <f t="shared" si="6"/>
        <v>26975.498099999997</v>
      </c>
      <c r="P25" s="1">
        <f t="shared" si="7"/>
        <v>4.3924258454125283E-3</v>
      </c>
      <c r="Q25" s="117"/>
      <c r="AD25" s="1" t="s">
        <v>46</v>
      </c>
      <c r="AE25" s="1">
        <v>11</v>
      </c>
      <c r="AF25" s="1" t="s">
        <v>43</v>
      </c>
      <c r="AH25" s="1" t="s">
        <v>45</v>
      </c>
      <c r="AL25" s="1">
        <v>6267.5</v>
      </c>
      <c r="AM25" s="1">
        <v>6.6988612525165081E-4</v>
      </c>
    </row>
    <row r="26" spans="1:39">
      <c r="A26" s="1" t="s">
        <v>244</v>
      </c>
      <c r="B26" s="27" t="s">
        <v>126</v>
      </c>
      <c r="C26" s="36">
        <v>45950.931750000003</v>
      </c>
      <c r="D26" s="36" t="s">
        <v>242</v>
      </c>
      <c r="E26" s="1">
        <f t="shared" si="1"/>
        <v>-20584.249624680368</v>
      </c>
      <c r="F26" s="1">
        <f t="shared" si="2"/>
        <v>-20584</v>
      </c>
      <c r="G26" s="22">
        <f t="shared" si="3"/>
        <v>-7.6137199997901917E-2</v>
      </c>
      <c r="K26" s="1">
        <f t="shared" si="4"/>
        <v>-7.6137199997901917E-2</v>
      </c>
      <c r="M26" s="5"/>
      <c r="N26" s="60">
        <f t="shared" si="5"/>
        <v>-3.8171888062191489E-2</v>
      </c>
      <c r="O26" s="9">
        <f t="shared" si="6"/>
        <v>30932.431750000003</v>
      </c>
      <c r="P26" s="1">
        <f t="shared" si="7"/>
        <v>1.4413649103757965E-3</v>
      </c>
      <c r="Q26" s="117"/>
      <c r="AD26" s="1" t="s">
        <v>46</v>
      </c>
      <c r="AE26" s="1">
        <v>10</v>
      </c>
      <c r="AF26" s="1" t="s">
        <v>43</v>
      </c>
      <c r="AH26" s="1" t="s">
        <v>45</v>
      </c>
      <c r="AL26" s="1">
        <v>6268</v>
      </c>
      <c r="AM26" s="1">
        <v>2.1610109688481316E-3</v>
      </c>
    </row>
    <row r="27" spans="1:39">
      <c r="A27" s="1" t="s">
        <v>244</v>
      </c>
      <c r="B27" s="27" t="s">
        <v>126</v>
      </c>
      <c r="C27" s="36">
        <v>45951.84676</v>
      </c>
      <c r="D27" s="36" t="s">
        <v>242</v>
      </c>
      <c r="E27" s="1">
        <f t="shared" si="1"/>
        <v>-20581.249657794404</v>
      </c>
      <c r="F27" s="1">
        <f t="shared" si="2"/>
        <v>-20581</v>
      </c>
      <c r="G27" s="22">
        <f t="shared" si="3"/>
        <v>-7.6147300002048723E-2</v>
      </c>
      <c r="K27" s="1">
        <f t="shared" si="4"/>
        <v>-7.6147300002048723E-2</v>
      </c>
      <c r="M27" s="5"/>
      <c r="N27" s="60">
        <f t="shared" si="5"/>
        <v>-3.8165138741858125E-2</v>
      </c>
      <c r="O27" s="9">
        <f t="shared" si="6"/>
        <v>30933.34676</v>
      </c>
      <c r="P27" s="1">
        <f t="shared" si="7"/>
        <v>1.4426445739951234E-3</v>
      </c>
      <c r="Q27" s="117"/>
      <c r="AD27" s="1" t="s">
        <v>46</v>
      </c>
      <c r="AE27" s="1">
        <v>8</v>
      </c>
      <c r="AF27" s="1" t="s">
        <v>43</v>
      </c>
      <c r="AH27" s="1" t="s">
        <v>45</v>
      </c>
      <c r="AL27" s="1">
        <v>6835</v>
      </c>
      <c r="AM27" s="1">
        <v>6.0965810480411164E-3</v>
      </c>
    </row>
    <row r="28" spans="1:39">
      <c r="A28" s="1" t="s">
        <v>244</v>
      </c>
      <c r="B28" s="27" t="s">
        <v>125</v>
      </c>
      <c r="C28" s="36">
        <v>45984.939989999999</v>
      </c>
      <c r="D28" s="36" t="s">
        <v>242</v>
      </c>
      <c r="E28" s="1">
        <f t="shared" si="1"/>
        <v>-20472.749647794626</v>
      </c>
      <c r="F28" s="1">
        <f t="shared" si="2"/>
        <v>-20472.5</v>
      </c>
      <c r="G28" s="22">
        <f t="shared" si="3"/>
        <v>-7.6144250000652391E-2</v>
      </c>
      <c r="K28" s="1">
        <f t="shared" si="4"/>
        <v>-7.6144250000652391E-2</v>
      </c>
      <c r="M28" s="5"/>
      <c r="N28" s="60">
        <f t="shared" si="5"/>
        <v>-3.7921345943672774E-2</v>
      </c>
      <c r="O28" s="9">
        <f t="shared" si="6"/>
        <v>30966.439989999999</v>
      </c>
      <c r="P28" s="1">
        <f t="shared" si="7"/>
        <v>1.4609903945490689E-3</v>
      </c>
      <c r="Q28" s="117"/>
      <c r="AD28" s="1" t="s">
        <v>46</v>
      </c>
      <c r="AE28" s="1">
        <v>9</v>
      </c>
      <c r="AF28" s="1" t="s">
        <v>43</v>
      </c>
      <c r="AH28" s="1" t="s">
        <v>45</v>
      </c>
      <c r="AL28" s="1">
        <v>6848</v>
      </c>
      <c r="AM28" s="1">
        <v>5.8658269190345891E-3</v>
      </c>
    </row>
    <row r="29" spans="1:39">
      <c r="A29" s="1" t="s">
        <v>244</v>
      </c>
      <c r="B29" s="27" t="s">
        <v>126</v>
      </c>
      <c r="C29" s="36">
        <v>45985.702510000003</v>
      </c>
      <c r="D29" s="36" t="s">
        <v>242</v>
      </c>
      <c r="E29" s="1">
        <f t="shared" si="1"/>
        <v>-20470.24963713911</v>
      </c>
      <c r="F29" s="1">
        <f t="shared" si="2"/>
        <v>-20470</v>
      </c>
      <c r="G29" s="22">
        <f t="shared" si="3"/>
        <v>-7.6140999997733161E-2</v>
      </c>
      <c r="K29" s="1">
        <f t="shared" si="4"/>
        <v>-7.6140999997733161E-2</v>
      </c>
      <c r="M29" s="5"/>
      <c r="N29" s="60">
        <f t="shared" si="5"/>
        <v>-3.7915735654338409E-2</v>
      </c>
      <c r="O29" s="9">
        <f t="shared" si="6"/>
        <v>30967.202510000003</v>
      </c>
      <c r="P29" s="1">
        <f t="shared" si="7"/>
        <v>1.4611708341224063E-3</v>
      </c>
      <c r="Q29" s="117"/>
      <c r="AD29" s="1" t="s">
        <v>46</v>
      </c>
      <c r="AE29" s="1">
        <v>6</v>
      </c>
      <c r="AF29" s="1" t="s">
        <v>43</v>
      </c>
      <c r="AH29" s="1" t="s">
        <v>45</v>
      </c>
      <c r="AL29" s="1">
        <v>6848.5</v>
      </c>
      <c r="AM29" s="1">
        <v>5.3569517622236162E-3</v>
      </c>
    </row>
    <row r="30" spans="1:39">
      <c r="A30" s="1" t="s">
        <v>244</v>
      </c>
      <c r="B30" s="27" t="s">
        <v>125</v>
      </c>
      <c r="C30" s="36">
        <v>45985.855020000003</v>
      </c>
      <c r="D30" s="36" t="s">
        <v>242</v>
      </c>
      <c r="E30" s="1">
        <f t="shared" si="1"/>
        <v>-20469.749615336314</v>
      </c>
      <c r="F30" s="1">
        <f t="shared" si="2"/>
        <v>-20469.5</v>
      </c>
      <c r="G30" s="22">
        <f t="shared" si="3"/>
        <v>-7.6134349998028483E-2</v>
      </c>
      <c r="K30" s="1">
        <f t="shared" si="4"/>
        <v>-7.6134349998028483E-2</v>
      </c>
      <c r="M30" s="5"/>
      <c r="N30" s="60">
        <f t="shared" si="5"/>
        <v>-3.7914613634613403E-2</v>
      </c>
      <c r="O30" s="9">
        <f t="shared" si="6"/>
        <v>30967.355020000003</v>
      </c>
      <c r="P30" s="1">
        <f t="shared" si="7"/>
        <v>1.4607482476889529E-3</v>
      </c>
      <c r="Q30" s="117"/>
      <c r="AD30" s="1" t="s">
        <v>46</v>
      </c>
      <c r="AE30" s="1">
        <v>11</v>
      </c>
      <c r="AF30" s="1" t="s">
        <v>43</v>
      </c>
      <c r="AH30" s="1" t="s">
        <v>45</v>
      </c>
      <c r="AL30" s="1">
        <v>6894</v>
      </c>
      <c r="AM30" s="1">
        <v>4.9312322516925633E-5</v>
      </c>
    </row>
    <row r="31" spans="1:39">
      <c r="A31" s="1" t="s">
        <v>244</v>
      </c>
      <c r="B31" s="27" t="s">
        <v>125</v>
      </c>
      <c r="C31" s="36">
        <v>45986.770040000003</v>
      </c>
      <c r="D31" s="36" t="s">
        <v>242</v>
      </c>
      <c r="E31" s="1">
        <f t="shared" si="1"/>
        <v>-20466.749615664172</v>
      </c>
      <c r="F31" s="1">
        <f t="shared" si="2"/>
        <v>-20466.5</v>
      </c>
      <c r="G31" s="22">
        <f t="shared" si="3"/>
        <v>-7.6134449998789933E-2</v>
      </c>
      <c r="K31" s="1">
        <f t="shared" si="4"/>
        <v>-7.6134449998789933E-2</v>
      </c>
      <c r="M31" s="5"/>
      <c r="N31" s="60">
        <f t="shared" si="5"/>
        <v>-3.7907881783256464E-2</v>
      </c>
      <c r="O31" s="9">
        <f t="shared" si="6"/>
        <v>30968.270040000003</v>
      </c>
      <c r="P31" s="1">
        <f t="shared" si="7"/>
        <v>1.4612705175368337E-3</v>
      </c>
      <c r="Q31" s="117"/>
      <c r="AD31" s="1" t="s">
        <v>46</v>
      </c>
      <c r="AE31" s="1">
        <v>6</v>
      </c>
      <c r="AF31" s="1" t="s">
        <v>43</v>
      </c>
      <c r="AH31" s="1" t="s">
        <v>45</v>
      </c>
      <c r="AL31" s="1">
        <v>6894.5</v>
      </c>
      <c r="AM31" s="1">
        <v>-4.5956283429404721E-4</v>
      </c>
    </row>
    <row r="32" spans="1:39">
      <c r="A32" s="1" t="s">
        <v>244</v>
      </c>
      <c r="B32" s="27" t="s">
        <v>126</v>
      </c>
      <c r="C32" s="36">
        <v>45986.617530000003</v>
      </c>
      <c r="D32" s="36" t="s">
        <v>242</v>
      </c>
      <c r="E32" s="1">
        <f t="shared" si="1"/>
        <v>-20467.249637466972</v>
      </c>
      <c r="F32" s="1">
        <f t="shared" si="2"/>
        <v>-20467</v>
      </c>
      <c r="G32" s="22">
        <f t="shared" si="3"/>
        <v>-7.614109999849461E-2</v>
      </c>
      <c r="K32" s="1">
        <f t="shared" si="4"/>
        <v>-7.614109999849461E-2</v>
      </c>
      <c r="M32" s="5"/>
      <c r="N32" s="60">
        <f t="shared" si="5"/>
        <v>-3.7909003726697726E-2</v>
      </c>
      <c r="O32" s="9">
        <f t="shared" si="6"/>
        <v>30968.117530000003</v>
      </c>
      <c r="P32" s="1">
        <f t="shared" si="7"/>
        <v>1.4616931853359452E-3</v>
      </c>
      <c r="Q32" s="117"/>
      <c r="AD32" s="1" t="s">
        <v>46</v>
      </c>
      <c r="AE32" s="1">
        <v>6</v>
      </c>
      <c r="AF32" s="1" t="s">
        <v>43</v>
      </c>
      <c r="AH32" s="1" t="s">
        <v>45</v>
      </c>
      <c r="AL32" s="1">
        <v>7021.5</v>
      </c>
      <c r="AM32" s="1">
        <v>4.2861468609771691E-3</v>
      </c>
    </row>
    <row r="33" spans="1:39">
      <c r="A33" s="1" t="s">
        <v>244</v>
      </c>
      <c r="B33" s="27" t="s">
        <v>126</v>
      </c>
      <c r="C33" s="36">
        <v>46007.662989999997</v>
      </c>
      <c r="D33" s="36" t="s">
        <v>242</v>
      </c>
      <c r="E33" s="1">
        <f t="shared" si="1"/>
        <v>-20398.249645007811</v>
      </c>
      <c r="F33" s="1">
        <f t="shared" si="2"/>
        <v>-20398</v>
      </c>
      <c r="G33" s="22">
        <f t="shared" si="3"/>
        <v>-7.614340000145603E-2</v>
      </c>
      <c r="K33" s="1">
        <f t="shared" si="4"/>
        <v>-7.614340000145603E-2</v>
      </c>
      <c r="M33" s="5"/>
      <c r="N33" s="60">
        <f t="shared" si="5"/>
        <v>-3.7754295716835383E-2</v>
      </c>
      <c r="O33" s="9">
        <f t="shared" si="6"/>
        <v>30989.162989999997</v>
      </c>
      <c r="P33" s="1">
        <f t="shared" si="7"/>
        <v>1.4737233277754792E-3</v>
      </c>
      <c r="Q33" s="117"/>
      <c r="AD33" s="1" t="s">
        <v>46</v>
      </c>
      <c r="AE33" s="1">
        <v>11</v>
      </c>
      <c r="AF33" s="1" t="s">
        <v>43</v>
      </c>
      <c r="AH33" s="1" t="s">
        <v>45</v>
      </c>
      <c r="AL33" s="1">
        <v>7022</v>
      </c>
      <c r="AM33" s="1">
        <v>3.7772717041661963E-3</v>
      </c>
    </row>
    <row r="34" spans="1:39">
      <c r="A34" s="1" t="s">
        <v>244</v>
      </c>
      <c r="B34" s="27" t="s">
        <v>126</v>
      </c>
      <c r="C34" s="36">
        <v>46008.578020000001</v>
      </c>
      <c r="D34" s="36" t="s">
        <v>242</v>
      </c>
      <c r="E34" s="1">
        <f t="shared" si="1"/>
        <v>-20395.249612549494</v>
      </c>
      <c r="F34" s="1">
        <f t="shared" si="2"/>
        <v>-20395</v>
      </c>
      <c r="G34" s="22">
        <f t="shared" si="3"/>
        <v>-7.6133499998832121E-2</v>
      </c>
      <c r="K34" s="1">
        <f t="shared" si="4"/>
        <v>-7.6133499998832121E-2</v>
      </c>
      <c r="M34" s="5"/>
      <c r="N34" s="60">
        <f t="shared" si="5"/>
        <v>-3.7747574774053244E-2</v>
      </c>
      <c r="O34" s="9">
        <f t="shared" si="6"/>
        <v>30990.078020000001</v>
      </c>
      <c r="P34" s="1">
        <f t="shared" si="7"/>
        <v>1.4734792553623153E-3</v>
      </c>
      <c r="Q34" s="117"/>
      <c r="AD34" s="1" t="s">
        <v>46</v>
      </c>
      <c r="AE34" s="1">
        <v>7</v>
      </c>
      <c r="AF34" s="1" t="s">
        <v>43</v>
      </c>
      <c r="AH34" s="1" t="s">
        <v>45</v>
      </c>
      <c r="AL34" s="1">
        <v>7035.5</v>
      </c>
      <c r="AM34" s="1">
        <v>8.0376424157293513E-3</v>
      </c>
    </row>
    <row r="35" spans="1:39">
      <c r="A35" s="1" t="s">
        <v>244</v>
      </c>
      <c r="B35" s="27" t="s">
        <v>125</v>
      </c>
      <c r="C35" s="36">
        <v>46009.645539999998</v>
      </c>
      <c r="D35" s="36" t="s">
        <v>242</v>
      </c>
      <c r="E35" s="1">
        <f t="shared" si="1"/>
        <v>-20391.749623860731</v>
      </c>
      <c r="F35" s="1">
        <f t="shared" si="2"/>
        <v>-20391.5</v>
      </c>
      <c r="G35" s="22">
        <f t="shared" si="3"/>
        <v>-7.6136950003274251E-2</v>
      </c>
      <c r="K35" s="1">
        <f t="shared" si="4"/>
        <v>-7.6136950003274251E-2</v>
      </c>
      <c r="M35" s="5"/>
      <c r="N35" s="60">
        <f t="shared" si="5"/>
        <v>-3.7739734252625778E-2</v>
      </c>
      <c r="O35" s="9">
        <f t="shared" si="6"/>
        <v>30991.145539999998</v>
      </c>
      <c r="P35" s="1">
        <f t="shared" si="7"/>
        <v>1.4743461774018472E-3</v>
      </c>
      <c r="Q35" s="117"/>
      <c r="AD35" s="1" t="s">
        <v>46</v>
      </c>
      <c r="AE35" s="1">
        <v>10</v>
      </c>
      <c r="AF35" s="1" t="s">
        <v>43</v>
      </c>
      <c r="AH35" s="1" t="s">
        <v>45</v>
      </c>
      <c r="AL35" s="1">
        <v>7058</v>
      </c>
      <c r="AM35" s="1">
        <v>4.1382602794328704E-3</v>
      </c>
    </row>
    <row r="36" spans="1:39">
      <c r="A36" s="1" t="s">
        <v>244</v>
      </c>
      <c r="B36" s="27" t="s">
        <v>126</v>
      </c>
      <c r="C36" s="36">
        <v>46012.543100000003</v>
      </c>
      <c r="D36" s="36" t="s">
        <v>242</v>
      </c>
      <c r="E36" s="1">
        <f t="shared" si="1"/>
        <v>-20382.249635827666</v>
      </c>
      <c r="F36" s="1">
        <f t="shared" si="2"/>
        <v>-20382</v>
      </c>
      <c r="G36" s="22">
        <f t="shared" si="3"/>
        <v>-7.6140600001963321E-2</v>
      </c>
      <c r="K36" s="1">
        <f t="shared" si="4"/>
        <v>-7.6140600001963321E-2</v>
      </c>
      <c r="M36" s="5"/>
      <c r="N36" s="60">
        <f t="shared" si="5"/>
        <v>-3.7718455977669943E-2</v>
      </c>
      <c r="O36" s="9">
        <f t="shared" si="6"/>
        <v>30994.043100000003</v>
      </c>
      <c r="P36" s="1">
        <f t="shared" si="7"/>
        <v>1.4762611514235434E-3</v>
      </c>
      <c r="Q36" s="117"/>
      <c r="AD36" s="1" t="s">
        <v>46</v>
      </c>
      <c r="AE36" s="1">
        <v>7</v>
      </c>
      <c r="AF36" s="1" t="s">
        <v>43</v>
      </c>
      <c r="AH36" s="1" t="s">
        <v>45</v>
      </c>
      <c r="AL36" s="1">
        <v>7229</v>
      </c>
      <c r="AM36" s="1">
        <v>-1.8970439850818366E-3</v>
      </c>
    </row>
    <row r="37" spans="1:39">
      <c r="A37" s="1" t="s">
        <v>244</v>
      </c>
      <c r="B37" s="27" t="s">
        <v>125</v>
      </c>
      <c r="C37" s="36">
        <v>46013.610630000003</v>
      </c>
      <c r="D37" s="36" t="s">
        <v>242</v>
      </c>
      <c r="E37" s="1">
        <f t="shared" si="1"/>
        <v>-20378.749614352728</v>
      </c>
      <c r="F37" s="1">
        <f t="shared" si="2"/>
        <v>-20378.5</v>
      </c>
      <c r="G37" s="22">
        <f t="shared" si="3"/>
        <v>-7.6134049995744135E-2</v>
      </c>
      <c r="K37" s="1">
        <f t="shared" si="4"/>
        <v>-7.6134049995744135E-2</v>
      </c>
      <c r="M37" s="5"/>
      <c r="N37" s="60">
        <f t="shared" si="5"/>
        <v>-3.7710617770182586E-2</v>
      </c>
      <c r="O37" s="9">
        <f t="shared" si="6"/>
        <v>30995.110630000003</v>
      </c>
      <c r="P37" s="1">
        <f t="shared" si="7"/>
        <v>1.4763601439923217E-3</v>
      </c>
      <c r="Q37" s="117"/>
      <c r="AD37" s="1" t="s">
        <v>46</v>
      </c>
      <c r="AE37" s="1">
        <v>12</v>
      </c>
      <c r="AF37" s="1" t="s">
        <v>43</v>
      </c>
      <c r="AH37" s="1" t="s">
        <v>45</v>
      </c>
      <c r="AL37" s="1">
        <v>7588.5</v>
      </c>
      <c r="AM37" s="1">
        <v>2.2217169316718355E-3</v>
      </c>
    </row>
    <row r="38" spans="1:39">
      <c r="A38" s="1" t="s">
        <v>244</v>
      </c>
      <c r="B38" s="27" t="s">
        <v>126</v>
      </c>
      <c r="C38" s="36">
        <v>46015.59317</v>
      </c>
      <c r="D38" s="36" t="s">
        <v>242</v>
      </c>
      <c r="E38" s="1">
        <f t="shared" si="1"/>
        <v>-20372.249625991823</v>
      </c>
      <c r="F38" s="1">
        <f t="shared" si="2"/>
        <v>-20372</v>
      </c>
      <c r="G38" s="22">
        <f t="shared" si="3"/>
        <v>-7.6137600000947714E-2</v>
      </c>
      <c r="K38" s="1">
        <f t="shared" si="4"/>
        <v>-7.6137600000947714E-2</v>
      </c>
      <c r="M38" s="5"/>
      <c r="N38" s="60">
        <f t="shared" si="5"/>
        <v>-3.7696062751949005E-2</v>
      </c>
      <c r="O38" s="9">
        <f t="shared" si="6"/>
        <v>30997.09317</v>
      </c>
      <c r="P38" s="1">
        <f t="shared" si="7"/>
        <v>1.4777517860661551E-3</v>
      </c>
      <c r="Q38" s="117"/>
      <c r="AD38" s="1" t="s">
        <v>46</v>
      </c>
      <c r="AE38" s="1">
        <v>6</v>
      </c>
      <c r="AF38" s="1" t="s">
        <v>43</v>
      </c>
      <c r="AH38" s="1" t="s">
        <v>45</v>
      </c>
      <c r="AL38" s="1">
        <v>7598.5</v>
      </c>
      <c r="AM38" s="1">
        <v>3.0442137576756068E-3</v>
      </c>
    </row>
    <row r="39" spans="1:39">
      <c r="A39" s="1" t="s">
        <v>245</v>
      </c>
      <c r="B39" s="27" t="s">
        <v>125</v>
      </c>
      <c r="C39" s="36">
        <v>49732.260999999999</v>
      </c>
      <c r="D39" s="36" t="s">
        <v>20</v>
      </c>
      <c r="E39" s="1">
        <f t="shared" si="1"/>
        <v>-8186.7211441584805</v>
      </c>
      <c r="F39" s="1">
        <f t="shared" si="2"/>
        <v>-8186.5</v>
      </c>
      <c r="G39" s="22">
        <f t="shared" si="3"/>
        <v>-6.7450450005708262E-2</v>
      </c>
      <c r="K39" s="1">
        <f t="shared" si="4"/>
        <v>-6.7450450005708262E-2</v>
      </c>
      <c r="M39" s="5"/>
      <c r="N39" s="60">
        <f t="shared" si="5"/>
        <v>-1.4187595631880299E-2</v>
      </c>
      <c r="O39" s="9">
        <f t="shared" si="6"/>
        <v>34713.760999999999</v>
      </c>
      <c r="P39" s="1">
        <f t="shared" si="7"/>
        <v>2.8369316560476051E-3</v>
      </c>
      <c r="Q39" s="117"/>
      <c r="AD39" s="1" t="s">
        <v>46</v>
      </c>
      <c r="AE39" s="1">
        <v>7</v>
      </c>
      <c r="AF39" s="1" t="s">
        <v>43</v>
      </c>
      <c r="AH39" s="1" t="s">
        <v>45</v>
      </c>
      <c r="AL39" s="1">
        <v>7848.5</v>
      </c>
      <c r="AM39" s="1">
        <v>-2.393365568423178E-3</v>
      </c>
    </row>
    <row r="40" spans="1:39">
      <c r="A40" s="1" t="s">
        <v>246</v>
      </c>
      <c r="B40" s="27" t="s">
        <v>125</v>
      </c>
      <c r="C40" s="36">
        <v>50390.447</v>
      </c>
      <c r="D40" s="36" t="s">
        <v>20</v>
      </c>
      <c r="E40" s="1">
        <f t="shared" si="1"/>
        <v>-6028.7816628290484</v>
      </c>
      <c r="F40" s="117">
        <f>ROUND(2*E40,0)/2+0.5</f>
        <v>-6028.5</v>
      </c>
      <c r="G40" s="22">
        <f t="shared" si="3"/>
        <v>-8.5909050001646392E-2</v>
      </c>
      <c r="K40" s="1">
        <f t="shared" si="4"/>
        <v>-8.5909050001646392E-2</v>
      </c>
      <c r="M40" s="5"/>
      <c r="N40" s="60">
        <f t="shared" si="5"/>
        <v>-1.0811423662358176E-2</v>
      </c>
      <c r="O40" s="9">
        <f t="shared" si="6"/>
        <v>35371.947</v>
      </c>
      <c r="P40" s="1">
        <f t="shared" si="7"/>
        <v>5.6396534817953542E-3</v>
      </c>
      <c r="Q40" s="117"/>
      <c r="AD40" s="1" t="s">
        <v>46</v>
      </c>
      <c r="AE40" s="1">
        <v>8</v>
      </c>
      <c r="AF40" s="1" t="s">
        <v>43</v>
      </c>
      <c r="AH40" s="1" t="s">
        <v>45</v>
      </c>
      <c r="AL40" s="1">
        <v>8107.5</v>
      </c>
      <c r="AM40" s="1">
        <v>7.0093022368382663E-3</v>
      </c>
    </row>
    <row r="41" spans="1:39">
      <c r="A41" s="1" t="s">
        <v>247</v>
      </c>
      <c r="B41" s="27" t="s">
        <v>126</v>
      </c>
      <c r="C41" s="36">
        <v>50925.322999999997</v>
      </c>
      <c r="D41" s="36" t="s">
        <v>20</v>
      </c>
      <c r="E41" s="1">
        <f t="shared" si="1"/>
        <v>-4275.1283824257116</v>
      </c>
      <c r="F41" s="1">
        <f t="shared" si="2"/>
        <v>-4275</v>
      </c>
      <c r="G41" s="22">
        <f t="shared" si="3"/>
        <v>-3.9157500003057066E-2</v>
      </c>
      <c r="K41" s="1">
        <f t="shared" si="4"/>
        <v>-3.9157500003057066E-2</v>
      </c>
      <c r="M41" s="5"/>
      <c r="N41" s="60">
        <f t="shared" si="5"/>
        <v>-8.2424937351374093E-3</v>
      </c>
      <c r="O41" s="9">
        <f t="shared" si="6"/>
        <v>35906.822999999997</v>
      </c>
      <c r="P41" s="1">
        <f t="shared" si="7"/>
        <v>9.5573761254551172E-4</v>
      </c>
      <c r="Q41" s="117"/>
      <c r="AD41" s="1" t="s">
        <v>46</v>
      </c>
      <c r="AE41" s="1">
        <v>16</v>
      </c>
      <c r="AF41" s="1" t="s">
        <v>43</v>
      </c>
      <c r="AH41" s="1" t="s">
        <v>45</v>
      </c>
      <c r="AL41" s="1">
        <v>8114</v>
      </c>
      <c r="AM41" s="1">
        <v>6.3939251776901074E-3</v>
      </c>
    </row>
    <row r="42" spans="1:39">
      <c r="A42" s="1" t="s">
        <v>248</v>
      </c>
      <c r="B42" s="27" t="s">
        <v>125</v>
      </c>
      <c r="C42" s="36">
        <v>51384.521999999997</v>
      </c>
      <c r="D42" s="36" t="s">
        <v>20</v>
      </c>
      <c r="E42" s="1">
        <f t="shared" si="1"/>
        <v>-2769.5909630837741</v>
      </c>
      <c r="F42" s="1">
        <f t="shared" si="2"/>
        <v>-2769.5</v>
      </c>
      <c r="G42" s="22">
        <f t="shared" si="3"/>
        <v>-2.7744350001739804E-2</v>
      </c>
      <c r="K42" s="1">
        <f t="shared" si="4"/>
        <v>-2.7744350001739804E-2</v>
      </c>
      <c r="M42" s="5"/>
      <c r="N42" s="60">
        <f t="shared" si="5"/>
        <v>-6.1616513594976181E-3</v>
      </c>
      <c r="O42" s="9">
        <f t="shared" si="6"/>
        <v>36366.021999999997</v>
      </c>
      <c r="P42" s="1">
        <f t="shared" si="7"/>
        <v>4.6581288068184274E-4</v>
      </c>
      <c r="Q42" s="117"/>
      <c r="AD42" s="1" t="s">
        <v>46</v>
      </c>
      <c r="AE42" s="1">
        <v>11</v>
      </c>
      <c r="AF42" s="1" t="s">
        <v>43</v>
      </c>
      <c r="AH42" s="1" t="s">
        <v>45</v>
      </c>
      <c r="AL42" s="1">
        <v>8123.5</v>
      </c>
      <c r="AM42" s="1">
        <v>-1.2747028449666686E-3</v>
      </c>
    </row>
    <row r="43" spans="1:39">
      <c r="A43" s="1" t="s">
        <v>249</v>
      </c>
      <c r="B43" s="27" t="s">
        <v>125</v>
      </c>
      <c r="C43" s="36">
        <v>51440.337</v>
      </c>
      <c r="D43" s="36" t="s">
        <v>20</v>
      </c>
      <c r="E43" s="1">
        <f t="shared" si="1"/>
        <v>-2586.5949829954602</v>
      </c>
      <c r="F43" s="1">
        <f t="shared" si="2"/>
        <v>-2586.5</v>
      </c>
      <c r="G43" s="22">
        <f t="shared" si="3"/>
        <v>-2.8970450002816506E-2</v>
      </c>
      <c r="K43" s="1">
        <f t="shared" si="4"/>
        <v>-2.8970450002816506E-2</v>
      </c>
      <c r="M43" s="5"/>
      <c r="N43" s="60">
        <f t="shared" si="5"/>
        <v>-5.9165731300298702E-3</v>
      </c>
      <c r="O43" s="9">
        <f t="shared" si="6"/>
        <v>36421.837</v>
      </c>
      <c r="P43" s="1">
        <f t="shared" si="7"/>
        <v>5.3148123886560654E-4</v>
      </c>
      <c r="Q43" s="117"/>
      <c r="AD43" s="1" t="s">
        <v>46</v>
      </c>
      <c r="AE43" s="1">
        <v>11</v>
      </c>
      <c r="AF43" s="1" t="s">
        <v>43</v>
      </c>
      <c r="AH43" s="1" t="s">
        <v>45</v>
      </c>
      <c r="AL43" s="1">
        <v>8130.5</v>
      </c>
      <c r="AM43" s="1">
        <v>6.0104494332335889E-4</v>
      </c>
    </row>
    <row r="44" spans="1:39">
      <c r="A44" s="1" t="s">
        <v>250</v>
      </c>
      <c r="B44" s="27" t="s">
        <v>125</v>
      </c>
      <c r="C44" s="36">
        <v>52229.113799999999</v>
      </c>
      <c r="D44" s="36" t="s">
        <v>242</v>
      </c>
      <c r="E44" s="1">
        <f t="shared" si="1"/>
        <v>-0.49834970838956205</v>
      </c>
      <c r="F44" s="1">
        <f t="shared" si="2"/>
        <v>-0.5</v>
      </c>
      <c r="G44" s="22">
        <f t="shared" si="3"/>
        <v>5.0334999832557514E-4</v>
      </c>
      <c r="K44" s="1">
        <f t="shared" si="4"/>
        <v>5.0334999832557514E-4</v>
      </c>
      <c r="M44" s="5"/>
      <c r="N44" s="60">
        <f t="shared" si="5"/>
        <v>-2.6354164907544729E-3</v>
      </c>
      <c r="O44" s="9">
        <f t="shared" si="6"/>
        <v>37210.613799999999</v>
      </c>
      <c r="P44" s="1">
        <f t="shared" si="7"/>
        <v>9.8518550729718917E-6</v>
      </c>
      <c r="Q44" s="117"/>
      <c r="AD44" s="1" t="s">
        <v>46</v>
      </c>
      <c r="AE44" s="1">
        <v>11</v>
      </c>
      <c r="AF44" s="1" t="s">
        <v>43</v>
      </c>
      <c r="AH44" s="1" t="s">
        <v>45</v>
      </c>
      <c r="AL44" s="1">
        <v>8238</v>
      </c>
      <c r="AM44" s="1">
        <v>-2.807114171446301E-3</v>
      </c>
    </row>
    <row r="45" spans="1:39">
      <c r="A45" s="1" t="s">
        <v>250</v>
      </c>
      <c r="B45" s="27" t="s">
        <v>126</v>
      </c>
      <c r="C45" s="36">
        <v>52229.265800000001</v>
      </c>
      <c r="D45" s="36" t="s">
        <v>242</v>
      </c>
      <c r="E45" s="1">
        <f t="shared" si="1"/>
        <v>0</v>
      </c>
      <c r="F45" s="1">
        <f t="shared" si="2"/>
        <v>0</v>
      </c>
      <c r="G45" s="22">
        <f t="shared" si="3"/>
        <v>0</v>
      </c>
      <c r="K45" s="1">
        <f t="shared" si="4"/>
        <v>0</v>
      </c>
      <c r="M45" s="5"/>
      <c r="N45" s="60">
        <f t="shared" si="5"/>
        <v>-2.6348149677004524E-3</v>
      </c>
      <c r="O45" s="9">
        <f t="shared" si="6"/>
        <v>37210.765800000001</v>
      </c>
      <c r="P45" s="1">
        <f t="shared" si="7"/>
        <v>6.9422499140183364E-6</v>
      </c>
      <c r="Q45" s="117"/>
      <c r="AD45" s="1" t="s">
        <v>46</v>
      </c>
      <c r="AE45" s="1">
        <v>6</v>
      </c>
      <c r="AF45" s="1" t="s">
        <v>43</v>
      </c>
      <c r="AH45" s="1" t="s">
        <v>45</v>
      </c>
      <c r="AL45" s="1">
        <v>8365.5</v>
      </c>
      <c r="AM45" s="1">
        <v>4.4297203639871441E-3</v>
      </c>
    </row>
  </sheetData>
  <sheetProtection sheet="1" objects="1" scenarios="1"/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9"/>
  <sheetViews>
    <sheetView workbookViewId="0"/>
  </sheetViews>
  <sheetFormatPr defaultRowHeight="12.75"/>
  <cols>
    <col min="1" max="1" width="14.28515625" style="133" customWidth="1"/>
    <col min="2" max="2" width="4.42578125" style="15" customWidth="1"/>
    <col min="3" max="3" width="12.7109375" style="133" customWidth="1"/>
    <col min="4" max="4" width="5.42578125" style="15" customWidth="1"/>
    <col min="5" max="5" width="14.85546875" style="15" customWidth="1"/>
    <col min="6" max="6" width="9.140625" style="15"/>
    <col min="7" max="7" width="12" style="15" customWidth="1"/>
    <col min="8" max="8" width="14.140625" style="133" customWidth="1"/>
    <col min="9" max="9" width="22.5703125" style="15" customWidth="1"/>
    <col min="10" max="10" width="25.140625" style="15" customWidth="1"/>
    <col min="11" max="11" width="15.7109375" style="15" customWidth="1"/>
    <col min="12" max="12" width="14.140625" style="15" customWidth="1"/>
    <col min="13" max="13" width="9.5703125" style="15" customWidth="1"/>
    <col min="14" max="14" width="14.140625" style="15" customWidth="1"/>
    <col min="15" max="15" width="23.42578125" style="15" customWidth="1"/>
    <col min="16" max="16" width="16.5703125" style="15" customWidth="1"/>
    <col min="17" max="17" width="41" style="15" customWidth="1"/>
    <col min="18" max="16384" width="9.140625" style="15"/>
  </cols>
  <sheetData>
    <row r="1" spans="1:16" ht="15.75">
      <c r="A1" s="142" t="s">
        <v>277</v>
      </c>
      <c r="I1" s="143" t="s">
        <v>173</v>
      </c>
      <c r="J1" s="144" t="s">
        <v>276</v>
      </c>
    </row>
    <row r="2" spans="1:16">
      <c r="I2" s="145" t="s">
        <v>184</v>
      </c>
      <c r="J2" s="146" t="s">
        <v>237</v>
      </c>
    </row>
    <row r="3" spans="1:16">
      <c r="A3" s="147" t="s">
        <v>278</v>
      </c>
      <c r="I3" s="145" t="s">
        <v>188</v>
      </c>
      <c r="J3" s="146" t="s">
        <v>255</v>
      </c>
    </row>
    <row r="4" spans="1:16">
      <c r="I4" s="145" t="s">
        <v>202</v>
      </c>
      <c r="J4" s="146" t="s">
        <v>255</v>
      </c>
    </row>
    <row r="5" spans="1:16" ht="13.5" thickBot="1">
      <c r="I5" s="148" t="s">
        <v>224</v>
      </c>
      <c r="J5" s="149" t="s">
        <v>154</v>
      </c>
    </row>
    <row r="10" spans="1:16" ht="13.5" thickBot="1"/>
    <row r="11" spans="1:16" ht="13.5" thickBot="1">
      <c r="A11" s="133" t="str">
        <f t="shared" ref="A11:A74" si="0">P11</f>
        <v>IBVS 855 </v>
      </c>
      <c r="B11" s="19" t="str">
        <f t="shared" ref="B11:B74" si="1">IF(H11=INT(H11),"I","II")</f>
        <v>II</v>
      </c>
      <c r="C11" s="133">
        <f t="shared" ref="C11:C74" si="2">1*G11</f>
        <v>41976.847000000002</v>
      </c>
      <c r="D11" s="15" t="str">
        <f t="shared" ref="D11:D74" si="3">VLOOKUP(F11,I$1:J$5,2,FALSE)</f>
        <v>PE</v>
      </c>
      <c r="E11" s="150">
        <f>VLOOKUP(C11,Active!C$21:E$973,3,FALSE)</f>
        <v>0.49970862298982816</v>
      </c>
      <c r="F11" s="19" t="str">
        <f>LEFT(M11,1)</f>
        <v>E</v>
      </c>
      <c r="G11" s="15" t="str">
        <f t="shared" ref="G11:G74" si="4">MID(I11,3,LEN(I11)-3)</f>
        <v>41976.8470</v>
      </c>
      <c r="H11" s="133">
        <f t="shared" ref="H11:H74" si="5">1*K11</f>
        <v>-34500.5</v>
      </c>
      <c r="I11" s="151" t="s">
        <v>284</v>
      </c>
      <c r="J11" s="152" t="s">
        <v>285</v>
      </c>
      <c r="K11" s="151">
        <v>-34500.5</v>
      </c>
      <c r="L11" s="151" t="s">
        <v>286</v>
      </c>
      <c r="M11" s="152" t="s">
        <v>287</v>
      </c>
      <c r="N11" s="152" t="s">
        <v>288</v>
      </c>
      <c r="O11" s="153" t="s">
        <v>289</v>
      </c>
      <c r="P11" s="154" t="s">
        <v>290</v>
      </c>
    </row>
    <row r="12" spans="1:16" ht="13.5" thickBot="1">
      <c r="A12" s="133" t="str">
        <f t="shared" si="0"/>
        <v>IBVS 855 </v>
      </c>
      <c r="B12" s="19" t="str">
        <f t="shared" si="1"/>
        <v>II</v>
      </c>
      <c r="C12" s="133">
        <f t="shared" si="2"/>
        <v>41977.760499999997</v>
      </c>
      <c r="D12" s="15" t="str">
        <f t="shared" si="3"/>
        <v>PE</v>
      </c>
      <c r="E12" s="150">
        <f>VLOOKUP(C12,Active!C$21:E$973,3,FALSE)</f>
        <v>3.4946162932638845</v>
      </c>
      <c r="F12" s="19" t="str">
        <f>LEFT(M12,1)</f>
        <v>E</v>
      </c>
      <c r="G12" s="15" t="str">
        <f t="shared" si="4"/>
        <v>41977.7605</v>
      </c>
      <c r="H12" s="133">
        <f t="shared" si="5"/>
        <v>-34497.5</v>
      </c>
      <c r="I12" s="151" t="s">
        <v>291</v>
      </c>
      <c r="J12" s="152" t="s">
        <v>292</v>
      </c>
      <c r="K12" s="151">
        <v>-34497.5</v>
      </c>
      <c r="L12" s="151" t="s">
        <v>293</v>
      </c>
      <c r="M12" s="152" t="s">
        <v>287</v>
      </c>
      <c r="N12" s="152" t="s">
        <v>288</v>
      </c>
      <c r="O12" s="153" t="s">
        <v>289</v>
      </c>
      <c r="P12" s="154" t="s">
        <v>290</v>
      </c>
    </row>
    <row r="13" spans="1:16" ht="13.5" thickBot="1">
      <c r="A13" s="133" t="str">
        <f t="shared" si="0"/>
        <v>IBVS 855 </v>
      </c>
      <c r="B13" s="19" t="str">
        <f t="shared" si="1"/>
        <v>I</v>
      </c>
      <c r="C13" s="133">
        <f t="shared" si="2"/>
        <v>41977.919600000001</v>
      </c>
      <c r="D13" s="15" t="str">
        <f t="shared" si="3"/>
        <v>PE</v>
      </c>
      <c r="E13" s="150">
        <f>VLOOKUP(C13,Active!C$21:E$973,3,FALSE)</f>
        <v>4.0162252810650143</v>
      </c>
      <c r="F13" s="19" t="str">
        <f>LEFT(M13,1)</f>
        <v>E</v>
      </c>
      <c r="G13" s="15" t="str">
        <f t="shared" si="4"/>
        <v>41977.9196</v>
      </c>
      <c r="H13" s="133">
        <f t="shared" si="5"/>
        <v>-34497</v>
      </c>
      <c r="I13" s="151" t="s">
        <v>294</v>
      </c>
      <c r="J13" s="152" t="s">
        <v>295</v>
      </c>
      <c r="K13" s="151">
        <v>-34497</v>
      </c>
      <c r="L13" s="151" t="s">
        <v>296</v>
      </c>
      <c r="M13" s="152" t="s">
        <v>287</v>
      </c>
      <c r="N13" s="152" t="s">
        <v>288</v>
      </c>
      <c r="O13" s="153" t="s">
        <v>289</v>
      </c>
      <c r="P13" s="154" t="s">
        <v>290</v>
      </c>
    </row>
    <row r="14" spans="1:16" ht="13.5" thickBot="1">
      <c r="A14" s="133" t="str">
        <f t="shared" si="0"/>
        <v>IBVS 855 </v>
      </c>
      <c r="B14" s="19" t="str">
        <f t="shared" si="1"/>
        <v>I</v>
      </c>
      <c r="C14" s="133">
        <f t="shared" si="2"/>
        <v>41992.859900000003</v>
      </c>
      <c r="D14" s="15" t="str">
        <f t="shared" si="3"/>
        <v>PE</v>
      </c>
      <c r="E14" s="150">
        <f>VLOOKUP(C14,Active!C$21:E$973,3,FALSE)</f>
        <v>52.997964817398945</v>
      </c>
      <c r="F14" s="19" t="str">
        <f>LEFT(M14,1)</f>
        <v>E</v>
      </c>
      <c r="G14" s="15" t="str">
        <f t="shared" si="4"/>
        <v>41992.8599</v>
      </c>
      <c r="H14" s="133">
        <f t="shared" si="5"/>
        <v>-34448</v>
      </c>
      <c r="I14" s="151" t="s">
        <v>297</v>
      </c>
      <c r="J14" s="152" t="s">
        <v>298</v>
      </c>
      <c r="K14" s="151">
        <v>-34448</v>
      </c>
      <c r="L14" s="151" t="s">
        <v>299</v>
      </c>
      <c r="M14" s="152" t="s">
        <v>287</v>
      </c>
      <c r="N14" s="152" t="s">
        <v>288</v>
      </c>
      <c r="O14" s="153" t="s">
        <v>289</v>
      </c>
      <c r="P14" s="154" t="s">
        <v>290</v>
      </c>
    </row>
    <row r="15" spans="1:16" ht="13.5" thickBot="1">
      <c r="A15" s="133" t="str">
        <f t="shared" si="0"/>
        <v>IBVS 855 </v>
      </c>
      <c r="B15" s="19" t="str">
        <f t="shared" si="1"/>
        <v>I</v>
      </c>
      <c r="C15" s="133">
        <f t="shared" si="2"/>
        <v>41993.998099999997</v>
      </c>
      <c r="D15" s="15" t="str">
        <f t="shared" si="3"/>
        <v>PE</v>
      </c>
      <c r="E15" s="150">
        <f>VLOOKUP(C15,Active!C$21:E$973,3,FALSE)</f>
        <v>56.729550926108395</v>
      </c>
      <c r="F15" s="19" t="str">
        <f>LEFT(M15,1)</f>
        <v>E</v>
      </c>
      <c r="G15" s="15" t="str">
        <f t="shared" si="4"/>
        <v>41993.9981</v>
      </c>
      <c r="H15" s="133">
        <f t="shared" si="5"/>
        <v>-34444</v>
      </c>
      <c r="I15" s="151" t="s">
        <v>300</v>
      </c>
      <c r="J15" s="152" t="s">
        <v>301</v>
      </c>
      <c r="K15" s="151">
        <v>-34444</v>
      </c>
      <c r="L15" s="151" t="s">
        <v>302</v>
      </c>
      <c r="M15" s="152" t="s">
        <v>287</v>
      </c>
      <c r="N15" s="152" t="s">
        <v>288</v>
      </c>
      <c r="O15" s="153" t="s">
        <v>289</v>
      </c>
      <c r="P15" s="154" t="s">
        <v>290</v>
      </c>
    </row>
    <row r="16" spans="1:16" ht="13.5" thickBot="1">
      <c r="A16" s="133" t="str">
        <f t="shared" si="0"/>
        <v> BBS 13 </v>
      </c>
      <c r="B16" s="19" t="str">
        <f t="shared" si="1"/>
        <v>II</v>
      </c>
      <c r="C16" s="133">
        <f t="shared" si="2"/>
        <v>42071.392999999996</v>
      </c>
      <c r="D16" s="15" t="str">
        <f t="shared" si="3"/>
        <v>vis</v>
      </c>
      <c r="E16" s="150">
        <f>VLOOKUP(C16,Active!C$21:E$973,3,FALSE)</f>
        <v>310.46855437584259</v>
      </c>
      <c r="F16" s="19" t="s">
        <v>224</v>
      </c>
      <c r="G16" s="15" t="str">
        <f t="shared" si="4"/>
        <v>42071.393</v>
      </c>
      <c r="H16" s="133">
        <f t="shared" si="5"/>
        <v>-34190.5</v>
      </c>
      <c r="I16" s="151" t="s">
        <v>303</v>
      </c>
      <c r="J16" s="152" t="s">
        <v>304</v>
      </c>
      <c r="K16" s="151">
        <v>-34190.5</v>
      </c>
      <c r="L16" s="151" t="s">
        <v>305</v>
      </c>
      <c r="M16" s="152" t="s">
        <v>279</v>
      </c>
      <c r="N16" s="152"/>
      <c r="O16" s="153" t="s">
        <v>280</v>
      </c>
      <c r="P16" s="153" t="s">
        <v>306</v>
      </c>
    </row>
    <row r="17" spans="1:16" ht="13.5" thickBot="1">
      <c r="A17" s="133" t="str">
        <f t="shared" si="0"/>
        <v> BBS 13 </v>
      </c>
      <c r="B17" s="19" t="str">
        <f t="shared" si="1"/>
        <v>I</v>
      </c>
      <c r="C17" s="133">
        <f t="shared" si="2"/>
        <v>42074.294999999998</v>
      </c>
      <c r="D17" s="15" t="str">
        <f t="shared" si="3"/>
        <v>vis</v>
      </c>
      <c r="E17" s="150">
        <f>VLOOKUP(C17,Active!C$21:E$973,3,FALSE)</f>
        <v>319.98275476904172</v>
      </c>
      <c r="F17" s="19" t="s">
        <v>224</v>
      </c>
      <c r="G17" s="15" t="str">
        <f t="shared" si="4"/>
        <v>42074.295</v>
      </c>
      <c r="H17" s="133">
        <f t="shared" si="5"/>
        <v>-34181</v>
      </c>
      <c r="I17" s="151" t="s">
        <v>307</v>
      </c>
      <c r="J17" s="152" t="s">
        <v>308</v>
      </c>
      <c r="K17" s="151">
        <v>-34181</v>
      </c>
      <c r="L17" s="151" t="s">
        <v>309</v>
      </c>
      <c r="M17" s="152" t="s">
        <v>279</v>
      </c>
      <c r="N17" s="152"/>
      <c r="O17" s="153" t="s">
        <v>280</v>
      </c>
      <c r="P17" s="153" t="s">
        <v>306</v>
      </c>
    </row>
    <row r="18" spans="1:16" ht="13.5" thickBot="1">
      <c r="A18" s="133" t="str">
        <f t="shared" si="0"/>
        <v> BBS 13 </v>
      </c>
      <c r="B18" s="19" t="str">
        <f t="shared" si="1"/>
        <v>II</v>
      </c>
      <c r="C18" s="133">
        <f t="shared" si="2"/>
        <v>42074.449000000001</v>
      </c>
      <c r="D18" s="15" t="str">
        <f t="shared" si="3"/>
        <v>vis</v>
      </c>
      <c r="E18" s="150">
        <f>VLOOKUP(C18,Active!C$21:E$973,3,FALSE)</f>
        <v>320.48764341844674</v>
      </c>
      <c r="F18" s="19" t="s">
        <v>224</v>
      </c>
      <c r="G18" s="15" t="str">
        <f t="shared" si="4"/>
        <v>42074.449</v>
      </c>
      <c r="H18" s="133">
        <f t="shared" si="5"/>
        <v>-34180.5</v>
      </c>
      <c r="I18" s="151" t="s">
        <v>310</v>
      </c>
      <c r="J18" s="152" t="s">
        <v>311</v>
      </c>
      <c r="K18" s="151">
        <v>-34180.5</v>
      </c>
      <c r="L18" s="151" t="s">
        <v>312</v>
      </c>
      <c r="M18" s="152" t="s">
        <v>279</v>
      </c>
      <c r="N18" s="152"/>
      <c r="O18" s="153" t="s">
        <v>280</v>
      </c>
      <c r="P18" s="153" t="s">
        <v>306</v>
      </c>
    </row>
    <row r="19" spans="1:16" ht="13.5" thickBot="1">
      <c r="A19" s="133" t="str">
        <f t="shared" si="0"/>
        <v> BBS 13 </v>
      </c>
      <c r="B19" s="19" t="str">
        <f t="shared" si="1"/>
        <v>II</v>
      </c>
      <c r="C19" s="133">
        <f t="shared" si="2"/>
        <v>42076.285000000003</v>
      </c>
      <c r="D19" s="15" t="str">
        <f t="shared" si="3"/>
        <v>vis</v>
      </c>
      <c r="E19" s="150">
        <f>VLOOKUP(C19,Active!C$21:E$973,3,FALSE)</f>
        <v>326.50696523854691</v>
      </c>
      <c r="F19" s="19" t="s">
        <v>224</v>
      </c>
      <c r="G19" s="15" t="str">
        <f t="shared" si="4"/>
        <v>42076.285</v>
      </c>
      <c r="H19" s="133">
        <f t="shared" si="5"/>
        <v>-34174.5</v>
      </c>
      <c r="I19" s="151" t="s">
        <v>313</v>
      </c>
      <c r="J19" s="152" t="s">
        <v>314</v>
      </c>
      <c r="K19" s="151">
        <v>-34174.5</v>
      </c>
      <c r="L19" s="151" t="s">
        <v>315</v>
      </c>
      <c r="M19" s="152" t="s">
        <v>279</v>
      </c>
      <c r="N19" s="152"/>
      <c r="O19" s="153" t="s">
        <v>280</v>
      </c>
      <c r="P19" s="153" t="s">
        <v>306</v>
      </c>
    </row>
    <row r="20" spans="1:16" ht="13.5" thickBot="1">
      <c r="A20" s="133" t="str">
        <f t="shared" si="0"/>
        <v> BBS 14 </v>
      </c>
      <c r="B20" s="19" t="str">
        <f t="shared" si="1"/>
        <v>II</v>
      </c>
      <c r="C20" s="133">
        <f t="shared" si="2"/>
        <v>42116.292999999998</v>
      </c>
      <c r="D20" s="15" t="str">
        <f t="shared" si="3"/>
        <v>vis</v>
      </c>
      <c r="E20" s="150">
        <f>VLOOKUP(C20,Active!C$21:E$973,3,FALSE)</f>
        <v>457.67310215474708</v>
      </c>
      <c r="F20" s="19" t="s">
        <v>224</v>
      </c>
      <c r="G20" s="15" t="str">
        <f t="shared" si="4"/>
        <v>42116.293</v>
      </c>
      <c r="H20" s="133">
        <f t="shared" si="5"/>
        <v>-34043.5</v>
      </c>
      <c r="I20" s="151" t="s">
        <v>316</v>
      </c>
      <c r="J20" s="152" t="s">
        <v>317</v>
      </c>
      <c r="K20" s="151">
        <v>-34043.5</v>
      </c>
      <c r="L20" s="151" t="s">
        <v>318</v>
      </c>
      <c r="M20" s="152" t="s">
        <v>279</v>
      </c>
      <c r="N20" s="152"/>
      <c r="O20" s="153" t="s">
        <v>280</v>
      </c>
      <c r="P20" s="153" t="s">
        <v>319</v>
      </c>
    </row>
    <row r="21" spans="1:16" ht="13.5" thickBot="1">
      <c r="A21" s="133" t="str">
        <f t="shared" si="0"/>
        <v> BBS 14 </v>
      </c>
      <c r="B21" s="19" t="str">
        <f t="shared" si="1"/>
        <v>II</v>
      </c>
      <c r="C21" s="133">
        <f t="shared" si="2"/>
        <v>42122.332999999999</v>
      </c>
      <c r="D21" s="15" t="str">
        <f t="shared" si="3"/>
        <v>vis</v>
      </c>
      <c r="E21" s="150">
        <f>VLOOKUP(C21,Active!C$21:E$973,3,FALSE)</f>
        <v>477.47522840384914</v>
      </c>
      <c r="F21" s="19" t="s">
        <v>224</v>
      </c>
      <c r="G21" s="15" t="str">
        <f t="shared" si="4"/>
        <v>42122.333</v>
      </c>
      <c r="H21" s="133">
        <f t="shared" si="5"/>
        <v>-34023.5</v>
      </c>
      <c r="I21" s="151" t="s">
        <v>320</v>
      </c>
      <c r="J21" s="152" t="s">
        <v>321</v>
      </c>
      <c r="K21" s="151">
        <v>-34023.5</v>
      </c>
      <c r="L21" s="151" t="s">
        <v>322</v>
      </c>
      <c r="M21" s="152" t="s">
        <v>279</v>
      </c>
      <c r="N21" s="152"/>
      <c r="O21" s="153" t="s">
        <v>280</v>
      </c>
      <c r="P21" s="153" t="s">
        <v>319</v>
      </c>
    </row>
    <row r="22" spans="1:16" ht="13.5" thickBot="1">
      <c r="A22" s="133" t="str">
        <f t="shared" si="0"/>
        <v> BBS 17 </v>
      </c>
      <c r="B22" s="19" t="str">
        <f t="shared" si="1"/>
        <v>II</v>
      </c>
      <c r="C22" s="133">
        <f t="shared" si="2"/>
        <v>42263.593999999997</v>
      </c>
      <c r="D22" s="15" t="str">
        <f t="shared" si="3"/>
        <v>vis</v>
      </c>
      <c r="E22" s="150">
        <f>VLOOKUP(C22,Active!C$21:E$973,3,FALSE)</f>
        <v>940.59909530351388</v>
      </c>
      <c r="F22" s="19" t="s">
        <v>224</v>
      </c>
      <c r="G22" s="15" t="str">
        <f t="shared" si="4"/>
        <v>42263.594</v>
      </c>
      <c r="H22" s="133">
        <f t="shared" si="5"/>
        <v>-33560.5</v>
      </c>
      <c r="I22" s="151" t="s">
        <v>323</v>
      </c>
      <c r="J22" s="152" t="s">
        <v>324</v>
      </c>
      <c r="K22" s="151">
        <v>-33560.5</v>
      </c>
      <c r="L22" s="151" t="s">
        <v>325</v>
      </c>
      <c r="M22" s="152" t="s">
        <v>279</v>
      </c>
      <c r="N22" s="152"/>
      <c r="O22" s="153" t="s">
        <v>280</v>
      </c>
      <c r="P22" s="153" t="s">
        <v>326</v>
      </c>
    </row>
    <row r="23" spans="1:16" ht="13.5" thickBot="1">
      <c r="A23" s="133" t="str">
        <f t="shared" si="0"/>
        <v> BBS 17 </v>
      </c>
      <c r="B23" s="19" t="str">
        <f t="shared" si="1"/>
        <v>II</v>
      </c>
      <c r="C23" s="133">
        <f t="shared" si="2"/>
        <v>42266.614999999998</v>
      </c>
      <c r="D23" s="15" t="str">
        <f t="shared" si="3"/>
        <v>vis</v>
      </c>
      <c r="E23" s="150">
        <f>VLOOKUP(C23,Active!C$21:E$973,3,FALSE)</f>
        <v>950.50343692578895</v>
      </c>
      <c r="F23" s="19" t="s">
        <v>224</v>
      </c>
      <c r="G23" s="15" t="str">
        <f t="shared" si="4"/>
        <v>42266.615</v>
      </c>
      <c r="H23" s="133">
        <f t="shared" si="5"/>
        <v>-33550.5</v>
      </c>
      <c r="I23" s="151" t="s">
        <v>327</v>
      </c>
      <c r="J23" s="152" t="s">
        <v>328</v>
      </c>
      <c r="K23" s="151">
        <v>-33550.5</v>
      </c>
      <c r="L23" s="151" t="s">
        <v>329</v>
      </c>
      <c r="M23" s="152" t="s">
        <v>279</v>
      </c>
      <c r="N23" s="152"/>
      <c r="O23" s="153" t="s">
        <v>280</v>
      </c>
      <c r="P23" s="153" t="s">
        <v>326</v>
      </c>
    </row>
    <row r="24" spans="1:16" ht="13.5" thickBot="1">
      <c r="A24" s="133" t="str">
        <f t="shared" si="0"/>
        <v> BBS 17 </v>
      </c>
      <c r="B24" s="19" t="str">
        <f t="shared" si="1"/>
        <v>I</v>
      </c>
      <c r="C24" s="133">
        <f t="shared" si="2"/>
        <v>42273.487000000001</v>
      </c>
      <c r="D24" s="15" t="str">
        <f t="shared" si="3"/>
        <v>vis</v>
      </c>
      <c r="E24" s="150">
        <f>VLOOKUP(C24,Active!C$21:E$973,3,FALSE)</f>
        <v>973.03327328073419</v>
      </c>
      <c r="F24" s="19" t="s">
        <v>224</v>
      </c>
      <c r="G24" s="15" t="str">
        <f t="shared" si="4"/>
        <v>42273.487</v>
      </c>
      <c r="H24" s="133">
        <f t="shared" si="5"/>
        <v>-33528</v>
      </c>
      <c r="I24" s="151" t="s">
        <v>330</v>
      </c>
      <c r="J24" s="152" t="s">
        <v>331</v>
      </c>
      <c r="K24" s="151">
        <v>-33528</v>
      </c>
      <c r="L24" s="151" t="s">
        <v>332</v>
      </c>
      <c r="M24" s="152" t="s">
        <v>279</v>
      </c>
      <c r="N24" s="152"/>
      <c r="O24" s="153" t="s">
        <v>280</v>
      </c>
      <c r="P24" s="153" t="s">
        <v>326</v>
      </c>
    </row>
    <row r="25" spans="1:16" ht="13.5" thickBot="1">
      <c r="A25" s="133" t="str">
        <f t="shared" si="0"/>
        <v> BBS 17 </v>
      </c>
      <c r="B25" s="19" t="str">
        <f t="shared" si="1"/>
        <v>II</v>
      </c>
      <c r="C25" s="133">
        <f t="shared" si="2"/>
        <v>42274.553999999996</v>
      </c>
      <c r="D25" s="15" t="str">
        <f t="shared" si="3"/>
        <v>vis</v>
      </c>
      <c r="E25" s="150">
        <f>VLOOKUP(C25,Active!C$21:E$973,3,FALSE)</f>
        <v>976.53143035154528</v>
      </c>
      <c r="F25" s="19" t="s">
        <v>224</v>
      </c>
      <c r="G25" s="15" t="str">
        <f t="shared" si="4"/>
        <v>42274.554</v>
      </c>
      <c r="H25" s="133">
        <f t="shared" si="5"/>
        <v>-33524.5</v>
      </c>
      <c r="I25" s="151" t="s">
        <v>333</v>
      </c>
      <c r="J25" s="152" t="s">
        <v>334</v>
      </c>
      <c r="K25" s="151">
        <v>-33524.5</v>
      </c>
      <c r="L25" s="151" t="s">
        <v>335</v>
      </c>
      <c r="M25" s="152" t="s">
        <v>279</v>
      </c>
      <c r="N25" s="152"/>
      <c r="O25" s="153" t="s">
        <v>280</v>
      </c>
      <c r="P25" s="153" t="s">
        <v>326</v>
      </c>
    </row>
    <row r="26" spans="1:16" ht="13.5" thickBot="1">
      <c r="A26" s="133" t="str">
        <f t="shared" si="0"/>
        <v> BBS 17 </v>
      </c>
      <c r="B26" s="19" t="str">
        <f t="shared" si="1"/>
        <v>I</v>
      </c>
      <c r="C26" s="133">
        <f t="shared" si="2"/>
        <v>42275.612999999998</v>
      </c>
      <c r="D26" s="15" t="str">
        <f t="shared" si="3"/>
        <v>vis</v>
      </c>
      <c r="E26" s="150">
        <f>VLOOKUP(C26,Active!C$21:E$973,3,FALSE)</f>
        <v>980.00335944058804</v>
      </c>
      <c r="F26" s="19" t="s">
        <v>224</v>
      </c>
      <c r="G26" s="15" t="str">
        <f t="shared" si="4"/>
        <v>42275.613</v>
      </c>
      <c r="H26" s="133">
        <f t="shared" si="5"/>
        <v>-33521</v>
      </c>
      <c r="I26" s="151" t="s">
        <v>336</v>
      </c>
      <c r="J26" s="152" t="s">
        <v>337</v>
      </c>
      <c r="K26" s="151">
        <v>-33521</v>
      </c>
      <c r="L26" s="151" t="s">
        <v>329</v>
      </c>
      <c r="M26" s="152" t="s">
        <v>279</v>
      </c>
      <c r="N26" s="152"/>
      <c r="O26" s="153" t="s">
        <v>280</v>
      </c>
      <c r="P26" s="153" t="s">
        <v>326</v>
      </c>
    </row>
    <row r="27" spans="1:16" ht="13.5" thickBot="1">
      <c r="A27" s="133" t="str">
        <f t="shared" si="0"/>
        <v> BBS 17 </v>
      </c>
      <c r="B27" s="19" t="str">
        <f t="shared" si="1"/>
        <v>II</v>
      </c>
      <c r="C27" s="133">
        <f t="shared" si="2"/>
        <v>42288.589</v>
      </c>
      <c r="D27" s="15" t="str">
        <f t="shared" si="3"/>
        <v>vis</v>
      </c>
      <c r="E27" s="150">
        <f>VLOOKUP(C27,Active!C$21:E$973,3,FALSE)</f>
        <v>1022.5451458989255</v>
      </c>
      <c r="F27" s="19" t="s">
        <v>224</v>
      </c>
      <c r="G27" s="15" t="str">
        <f t="shared" si="4"/>
        <v>42288.589</v>
      </c>
      <c r="H27" s="133">
        <f t="shared" si="5"/>
        <v>-33478.5</v>
      </c>
      <c r="I27" s="151" t="s">
        <v>338</v>
      </c>
      <c r="J27" s="152" t="s">
        <v>339</v>
      </c>
      <c r="K27" s="151">
        <v>-33478.5</v>
      </c>
      <c r="L27" s="151" t="s">
        <v>340</v>
      </c>
      <c r="M27" s="152" t="s">
        <v>279</v>
      </c>
      <c r="N27" s="152"/>
      <c r="O27" s="153" t="s">
        <v>280</v>
      </c>
      <c r="P27" s="153" t="s">
        <v>326</v>
      </c>
    </row>
    <row r="28" spans="1:16" ht="13.5" thickBot="1">
      <c r="A28" s="133" t="str">
        <f t="shared" si="0"/>
        <v> BBS 17 </v>
      </c>
      <c r="B28" s="19" t="str">
        <f t="shared" si="1"/>
        <v>I</v>
      </c>
      <c r="C28" s="133">
        <f t="shared" si="2"/>
        <v>42290.557000000001</v>
      </c>
      <c r="D28" s="15" t="str">
        <f t="shared" si="3"/>
        <v>vis</v>
      </c>
      <c r="E28" s="150">
        <f>VLOOKUP(C28,Active!C$21:E$973,3,FALSE)</f>
        <v>1028.997229418502</v>
      </c>
      <c r="F28" s="19" t="s">
        <v>224</v>
      </c>
      <c r="G28" s="15" t="str">
        <f t="shared" si="4"/>
        <v>42290.557</v>
      </c>
      <c r="H28" s="133">
        <f t="shared" si="5"/>
        <v>-33472</v>
      </c>
      <c r="I28" s="151" t="s">
        <v>341</v>
      </c>
      <c r="J28" s="152" t="s">
        <v>342</v>
      </c>
      <c r="K28" s="151">
        <v>-33472</v>
      </c>
      <c r="L28" s="151" t="s">
        <v>343</v>
      </c>
      <c r="M28" s="152" t="s">
        <v>279</v>
      </c>
      <c r="N28" s="152"/>
      <c r="O28" s="153" t="s">
        <v>280</v>
      </c>
      <c r="P28" s="153" t="s">
        <v>326</v>
      </c>
    </row>
    <row r="29" spans="1:16" ht="13.5" thickBot="1">
      <c r="A29" s="133" t="str">
        <f t="shared" si="0"/>
        <v> BBS 17 </v>
      </c>
      <c r="B29" s="19" t="str">
        <f t="shared" si="1"/>
        <v>I</v>
      </c>
      <c r="C29" s="133">
        <f t="shared" si="2"/>
        <v>42291.474000000002</v>
      </c>
      <c r="D29" s="15" t="str">
        <f t="shared" si="3"/>
        <v>vis</v>
      </c>
      <c r="E29" s="150">
        <f>VLOOKUP(C29,Active!C$21:E$973,3,FALSE)</f>
        <v>1032.003611830828</v>
      </c>
      <c r="F29" s="19" t="s">
        <v>224</v>
      </c>
      <c r="G29" s="15" t="str">
        <f t="shared" si="4"/>
        <v>42291.474</v>
      </c>
      <c r="H29" s="133">
        <f t="shared" si="5"/>
        <v>-33469</v>
      </c>
      <c r="I29" s="151" t="s">
        <v>344</v>
      </c>
      <c r="J29" s="152" t="s">
        <v>345</v>
      </c>
      <c r="K29" s="151">
        <v>-33469</v>
      </c>
      <c r="L29" s="151" t="s">
        <v>315</v>
      </c>
      <c r="M29" s="152" t="s">
        <v>279</v>
      </c>
      <c r="N29" s="152"/>
      <c r="O29" s="153" t="s">
        <v>280</v>
      </c>
      <c r="P29" s="153" t="s">
        <v>326</v>
      </c>
    </row>
    <row r="30" spans="1:16" ht="13.5" thickBot="1">
      <c r="A30" s="133" t="str">
        <f t="shared" si="0"/>
        <v> BBS 17 </v>
      </c>
      <c r="B30" s="19" t="str">
        <f t="shared" si="1"/>
        <v>II</v>
      </c>
      <c r="C30" s="133">
        <f t="shared" si="2"/>
        <v>42296.502999999997</v>
      </c>
      <c r="D30" s="15" t="str">
        <f t="shared" si="3"/>
        <v>vis</v>
      </c>
      <c r="E30" s="150">
        <f>VLOOKUP(C30,Active!C$21:E$973,3,FALSE)</f>
        <v>1048.4911768815932</v>
      </c>
      <c r="F30" s="19" t="s">
        <v>224</v>
      </c>
      <c r="G30" s="15" t="str">
        <f t="shared" si="4"/>
        <v>42296.503</v>
      </c>
      <c r="H30" s="133">
        <f t="shared" si="5"/>
        <v>-33452.5</v>
      </c>
      <c r="I30" s="151" t="s">
        <v>346</v>
      </c>
      <c r="J30" s="152" t="s">
        <v>347</v>
      </c>
      <c r="K30" s="151">
        <v>-33452.5</v>
      </c>
      <c r="L30" s="151" t="s">
        <v>348</v>
      </c>
      <c r="M30" s="152" t="s">
        <v>279</v>
      </c>
      <c r="N30" s="152"/>
      <c r="O30" s="153" t="s">
        <v>280</v>
      </c>
      <c r="P30" s="153" t="s">
        <v>326</v>
      </c>
    </row>
    <row r="31" spans="1:16" ht="13.5" thickBot="1">
      <c r="A31" s="133" t="str">
        <f t="shared" si="0"/>
        <v> BBS 17 </v>
      </c>
      <c r="B31" s="19" t="str">
        <f t="shared" si="1"/>
        <v>I</v>
      </c>
      <c r="C31" s="133">
        <f t="shared" si="2"/>
        <v>42302.447999999997</v>
      </c>
      <c r="D31" s="15" t="str">
        <f t="shared" si="3"/>
        <v>vis</v>
      </c>
      <c r="E31" s="150">
        <f>VLOOKUP(C31,Active!C$21:E$973,3,FALSE)</f>
        <v>1067.9818458469722</v>
      </c>
      <c r="F31" s="19" t="s">
        <v>224</v>
      </c>
      <c r="G31" s="15" t="str">
        <f t="shared" si="4"/>
        <v>42302.448</v>
      </c>
      <c r="H31" s="133">
        <f t="shared" si="5"/>
        <v>-33433</v>
      </c>
      <c r="I31" s="151" t="s">
        <v>349</v>
      </c>
      <c r="J31" s="152" t="s">
        <v>350</v>
      </c>
      <c r="K31" s="151">
        <v>-33433</v>
      </c>
      <c r="L31" s="151" t="s">
        <v>309</v>
      </c>
      <c r="M31" s="152" t="s">
        <v>279</v>
      </c>
      <c r="N31" s="152"/>
      <c r="O31" s="153" t="s">
        <v>280</v>
      </c>
      <c r="P31" s="153" t="s">
        <v>326</v>
      </c>
    </row>
    <row r="32" spans="1:16" ht="13.5" thickBot="1">
      <c r="A32" s="133" t="str">
        <f t="shared" si="0"/>
        <v> BBS 17 </v>
      </c>
      <c r="B32" s="19" t="str">
        <f t="shared" si="1"/>
        <v>II</v>
      </c>
      <c r="C32" s="133">
        <f t="shared" si="2"/>
        <v>42303.497000000003</v>
      </c>
      <c r="D32" s="15" t="str">
        <f t="shared" si="3"/>
        <v>vis</v>
      </c>
      <c r="E32" s="150">
        <f>VLOOKUP(C32,Active!C$21:E$973,3,FALSE)</f>
        <v>1071.4209899587984</v>
      </c>
      <c r="F32" s="19" t="s">
        <v>224</v>
      </c>
      <c r="G32" s="15" t="str">
        <f t="shared" si="4"/>
        <v>42303.497</v>
      </c>
      <c r="H32" s="133">
        <f t="shared" si="5"/>
        <v>-33429.5</v>
      </c>
      <c r="I32" s="151" t="s">
        <v>351</v>
      </c>
      <c r="J32" s="152" t="s">
        <v>352</v>
      </c>
      <c r="K32" s="151">
        <v>-33429.5</v>
      </c>
      <c r="L32" s="151" t="s">
        <v>353</v>
      </c>
      <c r="M32" s="152" t="s">
        <v>279</v>
      </c>
      <c r="N32" s="152"/>
      <c r="O32" s="153" t="s">
        <v>280</v>
      </c>
      <c r="P32" s="153" t="s">
        <v>326</v>
      </c>
    </row>
    <row r="33" spans="1:16" ht="13.5" thickBot="1">
      <c r="A33" s="133" t="str">
        <f t="shared" si="0"/>
        <v> BBS 17 </v>
      </c>
      <c r="B33" s="19" t="str">
        <f t="shared" si="1"/>
        <v>II</v>
      </c>
      <c r="C33" s="133">
        <f t="shared" si="2"/>
        <v>42318.461000000003</v>
      </c>
      <c r="D33" s="15" t="str">
        <f t="shared" si="3"/>
        <v>vis</v>
      </c>
      <c r="E33" s="150">
        <f>VLOOKUP(C33,Active!C$21:E$973,3,FALSE)</f>
        <v>1120.4804298911693</v>
      </c>
      <c r="F33" s="19" t="s">
        <v>224</v>
      </c>
      <c r="G33" s="15" t="str">
        <f t="shared" si="4"/>
        <v>42318.461</v>
      </c>
      <c r="H33" s="133">
        <f t="shared" si="5"/>
        <v>-33380.5</v>
      </c>
      <c r="I33" s="151" t="s">
        <v>354</v>
      </c>
      <c r="J33" s="152" t="s">
        <v>355</v>
      </c>
      <c r="K33" s="151">
        <v>-33380.5</v>
      </c>
      <c r="L33" s="151" t="s">
        <v>309</v>
      </c>
      <c r="M33" s="152" t="s">
        <v>279</v>
      </c>
      <c r="N33" s="152"/>
      <c r="O33" s="153" t="s">
        <v>280</v>
      </c>
      <c r="P33" s="153" t="s">
        <v>326</v>
      </c>
    </row>
    <row r="34" spans="1:16" ht="13.5" thickBot="1">
      <c r="A34" s="133" t="str">
        <f t="shared" si="0"/>
        <v> BBS 18 </v>
      </c>
      <c r="B34" s="19" t="str">
        <f t="shared" si="1"/>
        <v>II</v>
      </c>
      <c r="C34" s="133">
        <f t="shared" si="2"/>
        <v>42337.389000000003</v>
      </c>
      <c r="D34" s="15" t="str">
        <f t="shared" si="3"/>
        <v>vis</v>
      </c>
      <c r="E34" s="150">
        <f>VLOOKUP(C34,Active!C$21:E$973,3,FALSE)</f>
        <v>1182.5358347989418</v>
      </c>
      <c r="F34" s="19" t="s">
        <v>224</v>
      </c>
      <c r="G34" s="15" t="str">
        <f t="shared" si="4"/>
        <v>42337.389</v>
      </c>
      <c r="H34" s="133">
        <f t="shared" si="5"/>
        <v>-33318.5</v>
      </c>
      <c r="I34" s="151" t="s">
        <v>356</v>
      </c>
      <c r="J34" s="152" t="s">
        <v>357</v>
      </c>
      <c r="K34" s="151">
        <v>-33318.5</v>
      </c>
      <c r="L34" s="151" t="s">
        <v>332</v>
      </c>
      <c r="M34" s="152" t="s">
        <v>279</v>
      </c>
      <c r="N34" s="152"/>
      <c r="O34" s="153" t="s">
        <v>280</v>
      </c>
      <c r="P34" s="153" t="s">
        <v>358</v>
      </c>
    </row>
    <row r="35" spans="1:16" ht="13.5" thickBot="1">
      <c r="A35" s="133" t="str">
        <f t="shared" si="0"/>
        <v> BBS 19 </v>
      </c>
      <c r="B35" s="19" t="str">
        <f t="shared" si="1"/>
        <v>II</v>
      </c>
      <c r="C35" s="133">
        <f t="shared" si="2"/>
        <v>42396.248</v>
      </c>
      <c r="D35" s="15" t="str">
        <f t="shared" si="3"/>
        <v>vis</v>
      </c>
      <c r="E35" s="150">
        <f>VLOOKUP(C35,Active!C$21:E$973,3,FALSE)</f>
        <v>1375.5049322982243</v>
      </c>
      <c r="F35" s="19" t="s">
        <v>224</v>
      </c>
      <c r="G35" s="15" t="str">
        <f t="shared" si="4"/>
        <v>42396.248</v>
      </c>
      <c r="H35" s="133">
        <f t="shared" si="5"/>
        <v>-33125.5</v>
      </c>
      <c r="I35" s="151" t="s">
        <v>362</v>
      </c>
      <c r="J35" s="152" t="s">
        <v>363</v>
      </c>
      <c r="K35" s="151">
        <v>-33125.5</v>
      </c>
      <c r="L35" s="151" t="s">
        <v>315</v>
      </c>
      <c r="M35" s="152" t="s">
        <v>279</v>
      </c>
      <c r="N35" s="152"/>
      <c r="O35" s="153" t="s">
        <v>280</v>
      </c>
      <c r="P35" s="153" t="s">
        <v>364</v>
      </c>
    </row>
    <row r="36" spans="1:16" ht="13.5" thickBot="1">
      <c r="A36" s="133" t="str">
        <f t="shared" si="0"/>
        <v> BBS 19 </v>
      </c>
      <c r="B36" s="19" t="str">
        <f t="shared" si="1"/>
        <v>I</v>
      </c>
      <c r="C36" s="133">
        <f t="shared" si="2"/>
        <v>42402.207999999999</v>
      </c>
      <c r="D36" s="15" t="str">
        <f t="shared" si="3"/>
        <v>vis</v>
      </c>
      <c r="E36" s="150">
        <f>VLOOKUP(C36,Active!C$21:E$973,3,FALSE)</f>
        <v>1395.0447787294518</v>
      </c>
      <c r="F36" s="19" t="s">
        <v>224</v>
      </c>
      <c r="G36" s="15" t="str">
        <f t="shared" si="4"/>
        <v>42402.208</v>
      </c>
      <c r="H36" s="133">
        <f t="shared" si="5"/>
        <v>-33106</v>
      </c>
      <c r="I36" s="151" t="s">
        <v>365</v>
      </c>
      <c r="J36" s="152" t="s">
        <v>366</v>
      </c>
      <c r="K36" s="151">
        <v>-33106</v>
      </c>
      <c r="L36" s="151" t="s">
        <v>340</v>
      </c>
      <c r="M36" s="152" t="s">
        <v>279</v>
      </c>
      <c r="N36" s="152"/>
      <c r="O36" s="153" t="s">
        <v>280</v>
      </c>
      <c r="P36" s="153" t="s">
        <v>364</v>
      </c>
    </row>
    <row r="37" spans="1:16" ht="13.5" thickBot="1">
      <c r="A37" s="133" t="str">
        <f t="shared" si="0"/>
        <v> BBS 19 </v>
      </c>
      <c r="B37" s="19" t="str">
        <f t="shared" si="1"/>
        <v>II</v>
      </c>
      <c r="C37" s="133">
        <f t="shared" si="2"/>
        <v>42403.28</v>
      </c>
      <c r="D37" s="15" t="str">
        <f t="shared" si="3"/>
        <v>vis</v>
      </c>
      <c r="E37" s="150">
        <f>VLOOKUP(C37,Active!C$21:E$973,3,FALSE)</f>
        <v>1398.5593282888949</v>
      </c>
      <c r="F37" s="19" t="s">
        <v>224</v>
      </c>
      <c r="G37" s="15" t="str">
        <f t="shared" si="4"/>
        <v>42403.280</v>
      </c>
      <c r="H37" s="133">
        <f t="shared" si="5"/>
        <v>-33102.5</v>
      </c>
      <c r="I37" s="151" t="s">
        <v>367</v>
      </c>
      <c r="J37" s="152" t="s">
        <v>368</v>
      </c>
      <c r="K37" s="151">
        <v>-33102.5</v>
      </c>
      <c r="L37" s="151" t="s">
        <v>369</v>
      </c>
      <c r="M37" s="152" t="s">
        <v>279</v>
      </c>
      <c r="N37" s="152"/>
      <c r="O37" s="153" t="s">
        <v>280</v>
      </c>
      <c r="P37" s="153" t="s">
        <v>364</v>
      </c>
    </row>
    <row r="38" spans="1:16" ht="13.5" thickBot="1">
      <c r="A38" s="133" t="str">
        <f t="shared" si="0"/>
        <v> BBS 20 </v>
      </c>
      <c r="B38" s="19" t="str">
        <f t="shared" si="1"/>
        <v>I</v>
      </c>
      <c r="C38" s="133">
        <f t="shared" si="2"/>
        <v>42417.493000000002</v>
      </c>
      <c r="D38" s="15" t="str">
        <f t="shared" si="3"/>
        <v>vis</v>
      </c>
      <c r="E38" s="150">
        <f>VLOOKUP(C38,Active!C$21:E$973,3,FALSE)</f>
        <v>1445.1566164310329</v>
      </c>
      <c r="F38" s="19" t="s">
        <v>224</v>
      </c>
      <c r="G38" s="15" t="str">
        <f t="shared" si="4"/>
        <v>42417.493</v>
      </c>
      <c r="H38" s="133">
        <f t="shared" si="5"/>
        <v>-33056</v>
      </c>
      <c r="I38" s="151" t="s">
        <v>370</v>
      </c>
      <c r="J38" s="152" t="s">
        <v>371</v>
      </c>
      <c r="K38" s="151">
        <v>-33056</v>
      </c>
      <c r="L38" s="151" t="s">
        <v>372</v>
      </c>
      <c r="M38" s="152" t="s">
        <v>279</v>
      </c>
      <c r="N38" s="152"/>
      <c r="O38" s="153" t="s">
        <v>280</v>
      </c>
      <c r="P38" s="153" t="s">
        <v>373</v>
      </c>
    </row>
    <row r="39" spans="1:16" ht="13.5" thickBot="1">
      <c r="A39" s="133" t="str">
        <f t="shared" si="0"/>
        <v> BBS 20 </v>
      </c>
      <c r="B39" s="19" t="str">
        <f t="shared" si="1"/>
        <v>II</v>
      </c>
      <c r="C39" s="133">
        <f t="shared" si="2"/>
        <v>42428.36</v>
      </c>
      <c r="D39" s="15" t="str">
        <f t="shared" si="3"/>
        <v>vis</v>
      </c>
      <c r="E39" s="150">
        <f>VLOOKUP(C39,Active!C$21:E$973,3,FALSE)</f>
        <v>1480.7840511907893</v>
      </c>
      <c r="F39" s="19" t="s">
        <v>224</v>
      </c>
      <c r="G39" s="15" t="str">
        <f t="shared" si="4"/>
        <v>42428.360</v>
      </c>
      <c r="H39" s="133">
        <f t="shared" si="5"/>
        <v>-33020.5</v>
      </c>
      <c r="I39" s="151" t="s">
        <v>374</v>
      </c>
      <c r="J39" s="152" t="s">
        <v>375</v>
      </c>
      <c r="K39" s="151">
        <v>-33020.5</v>
      </c>
      <c r="L39" s="151" t="s">
        <v>376</v>
      </c>
      <c r="M39" s="152" t="s">
        <v>279</v>
      </c>
      <c r="N39" s="152"/>
      <c r="O39" s="153" t="s">
        <v>280</v>
      </c>
      <c r="P39" s="153" t="s">
        <v>373</v>
      </c>
    </row>
    <row r="40" spans="1:16" ht="13.5" thickBot="1">
      <c r="A40" s="133" t="str">
        <f t="shared" si="0"/>
        <v> BBS 21 </v>
      </c>
      <c r="B40" s="19" t="str">
        <f t="shared" si="1"/>
        <v>I</v>
      </c>
      <c r="C40" s="133">
        <f t="shared" si="2"/>
        <v>42453.277000000002</v>
      </c>
      <c r="D40" s="15" t="str">
        <f t="shared" si="3"/>
        <v>vis</v>
      </c>
      <c r="E40" s="150">
        <f>VLOOKUP(C40,Active!C$21:E$973,3,FALSE)</f>
        <v>1562.4743789637746</v>
      </c>
      <c r="F40" s="19" t="s">
        <v>224</v>
      </c>
      <c r="G40" s="15" t="str">
        <f t="shared" si="4"/>
        <v>42453.277</v>
      </c>
      <c r="H40" s="133">
        <f t="shared" si="5"/>
        <v>-32939</v>
      </c>
      <c r="I40" s="151" t="s">
        <v>377</v>
      </c>
      <c r="J40" s="152" t="s">
        <v>378</v>
      </c>
      <c r="K40" s="151">
        <v>-32939</v>
      </c>
      <c r="L40" s="151" t="s">
        <v>379</v>
      </c>
      <c r="M40" s="152" t="s">
        <v>279</v>
      </c>
      <c r="N40" s="152"/>
      <c r="O40" s="153" t="s">
        <v>280</v>
      </c>
      <c r="P40" s="153" t="s">
        <v>380</v>
      </c>
    </row>
    <row r="41" spans="1:16" ht="13.5" thickBot="1">
      <c r="A41" s="133" t="str">
        <f t="shared" si="0"/>
        <v> BBS 21 </v>
      </c>
      <c r="B41" s="19" t="str">
        <f t="shared" si="1"/>
        <v>I</v>
      </c>
      <c r="C41" s="133">
        <f t="shared" si="2"/>
        <v>42471.286</v>
      </c>
      <c r="D41" s="15" t="str">
        <f t="shared" si="3"/>
        <v>vis</v>
      </c>
      <c r="E41" s="150">
        <f>VLOOKUP(C41,Active!C$21:E$973,3,FALSE)</f>
        <v>1621.5168444637732</v>
      </c>
      <c r="F41" s="19" t="s">
        <v>224</v>
      </c>
      <c r="G41" s="15" t="str">
        <f t="shared" si="4"/>
        <v>42471.286</v>
      </c>
      <c r="H41" s="133">
        <f t="shared" si="5"/>
        <v>-32880</v>
      </c>
      <c r="I41" s="151" t="s">
        <v>381</v>
      </c>
      <c r="J41" s="152" t="s">
        <v>382</v>
      </c>
      <c r="K41" s="151">
        <v>-32880</v>
      </c>
      <c r="L41" s="151" t="s">
        <v>383</v>
      </c>
      <c r="M41" s="152" t="s">
        <v>279</v>
      </c>
      <c r="N41" s="152"/>
      <c r="O41" s="153" t="s">
        <v>280</v>
      </c>
      <c r="P41" s="153" t="s">
        <v>380</v>
      </c>
    </row>
    <row r="42" spans="1:16" ht="13.5" thickBot="1">
      <c r="A42" s="133" t="str">
        <f t="shared" si="0"/>
        <v> BBS 35 </v>
      </c>
      <c r="B42" s="19" t="str">
        <f t="shared" si="1"/>
        <v>I</v>
      </c>
      <c r="C42" s="133">
        <f t="shared" si="2"/>
        <v>43429.286</v>
      </c>
      <c r="D42" s="15" t="str">
        <f t="shared" si="3"/>
        <v>vis</v>
      </c>
      <c r="E42" s="150">
        <f>VLOOKUP(C42,Active!C$21:E$973,3,FALSE)</f>
        <v>4762.3176634434149</v>
      </c>
      <c r="F42" s="19" t="s">
        <v>224</v>
      </c>
      <c r="G42" s="15" t="str">
        <f t="shared" si="4"/>
        <v>43429.286</v>
      </c>
      <c r="H42" s="133">
        <f t="shared" si="5"/>
        <v>-29739</v>
      </c>
      <c r="I42" s="151" t="s">
        <v>384</v>
      </c>
      <c r="J42" s="152" t="s">
        <v>385</v>
      </c>
      <c r="K42" s="151">
        <v>-29739</v>
      </c>
      <c r="L42" s="151" t="s">
        <v>386</v>
      </c>
      <c r="M42" s="152" t="s">
        <v>279</v>
      </c>
      <c r="N42" s="152"/>
      <c r="O42" s="153" t="s">
        <v>387</v>
      </c>
      <c r="P42" s="153" t="s">
        <v>388</v>
      </c>
    </row>
    <row r="43" spans="1:16" ht="13.5" thickBot="1">
      <c r="A43" s="133" t="str">
        <f t="shared" si="0"/>
        <v> BBS 38 </v>
      </c>
      <c r="B43" s="19" t="str">
        <f t="shared" si="1"/>
        <v>II</v>
      </c>
      <c r="C43" s="133">
        <f t="shared" si="2"/>
        <v>43743.517999999996</v>
      </c>
      <c r="D43" s="15" t="str">
        <f t="shared" si="3"/>
        <v>vis</v>
      </c>
      <c r="E43" s="150">
        <f>VLOOKUP(C43,Active!C$21:E$973,3,FALSE)</f>
        <v>5792.5265600505127</v>
      </c>
      <c r="F43" s="19" t="s">
        <v>224</v>
      </c>
      <c r="G43" s="15" t="str">
        <f t="shared" si="4"/>
        <v>43743.518</v>
      </c>
      <c r="H43" s="133">
        <f t="shared" si="5"/>
        <v>-28708.5</v>
      </c>
      <c r="I43" s="151" t="s">
        <v>389</v>
      </c>
      <c r="J43" s="152" t="s">
        <v>390</v>
      </c>
      <c r="K43" s="151">
        <v>-28708.5</v>
      </c>
      <c r="L43" s="151" t="s">
        <v>391</v>
      </c>
      <c r="M43" s="152" t="s">
        <v>279</v>
      </c>
      <c r="N43" s="152"/>
      <c r="O43" s="153" t="s">
        <v>280</v>
      </c>
      <c r="P43" s="153" t="s">
        <v>392</v>
      </c>
    </row>
    <row r="44" spans="1:16" ht="13.5" thickBot="1">
      <c r="A44" s="133" t="str">
        <f t="shared" si="0"/>
        <v> BBS 39 </v>
      </c>
      <c r="B44" s="19" t="str">
        <f t="shared" si="1"/>
        <v>II</v>
      </c>
      <c r="C44" s="133">
        <f t="shared" si="2"/>
        <v>43755.411999999997</v>
      </c>
      <c r="D44" s="15" t="str">
        <f t="shared" si="3"/>
        <v>vis</v>
      </c>
      <c r="E44" s="150">
        <f>VLOOKUP(C44,Active!C$21:E$973,3,FALSE)</f>
        <v>5831.5210119721669</v>
      </c>
      <c r="F44" s="19" t="s">
        <v>224</v>
      </c>
      <c r="G44" s="15" t="str">
        <f t="shared" si="4"/>
        <v>43755.412</v>
      </c>
      <c r="H44" s="133">
        <f t="shared" si="5"/>
        <v>-28669.5</v>
      </c>
      <c r="I44" s="151" t="s">
        <v>393</v>
      </c>
      <c r="J44" s="152" t="s">
        <v>394</v>
      </c>
      <c r="K44" s="151">
        <v>-28669.5</v>
      </c>
      <c r="L44" s="151" t="s">
        <v>332</v>
      </c>
      <c r="M44" s="152" t="s">
        <v>279</v>
      </c>
      <c r="N44" s="152"/>
      <c r="O44" s="153" t="s">
        <v>280</v>
      </c>
      <c r="P44" s="153" t="s">
        <v>395</v>
      </c>
    </row>
    <row r="45" spans="1:16" ht="13.5" thickBot="1">
      <c r="A45" s="133" t="str">
        <f t="shared" si="0"/>
        <v> BBS 39 </v>
      </c>
      <c r="B45" s="19" t="str">
        <f t="shared" si="1"/>
        <v>I</v>
      </c>
      <c r="C45" s="133">
        <f t="shared" si="2"/>
        <v>43755.563000000002</v>
      </c>
      <c r="D45" s="15" t="str">
        <f t="shared" si="3"/>
        <v>vis</v>
      </c>
      <c r="E45" s="150">
        <f>VLOOKUP(C45,Active!C$21:E$973,3,FALSE)</f>
        <v>5832.0160651284114</v>
      </c>
      <c r="F45" s="19" t="s">
        <v>224</v>
      </c>
      <c r="G45" s="15" t="str">
        <f t="shared" si="4"/>
        <v>43755.563</v>
      </c>
      <c r="H45" s="133">
        <f t="shared" si="5"/>
        <v>-28669</v>
      </c>
      <c r="I45" s="151" t="s">
        <v>396</v>
      </c>
      <c r="J45" s="152" t="s">
        <v>397</v>
      </c>
      <c r="K45" s="151">
        <v>-28669</v>
      </c>
      <c r="L45" s="151" t="s">
        <v>398</v>
      </c>
      <c r="M45" s="152" t="s">
        <v>279</v>
      </c>
      <c r="N45" s="152"/>
      <c r="O45" s="153" t="s">
        <v>280</v>
      </c>
      <c r="P45" s="153" t="s">
        <v>395</v>
      </c>
    </row>
    <row r="46" spans="1:16" ht="13.5" thickBot="1">
      <c r="A46" s="133" t="str">
        <f t="shared" si="0"/>
        <v> BBS 39 </v>
      </c>
      <c r="B46" s="19" t="str">
        <f t="shared" si="1"/>
        <v>I</v>
      </c>
      <c r="C46" s="133">
        <f t="shared" si="2"/>
        <v>43767.457000000002</v>
      </c>
      <c r="D46" s="15" t="str">
        <f t="shared" si="3"/>
        <v>vis</v>
      </c>
      <c r="E46" s="150">
        <f>VLOOKUP(C46,Active!C$21:E$973,3,FALSE)</f>
        <v>5871.0105170500656</v>
      </c>
      <c r="F46" s="19" t="s">
        <v>224</v>
      </c>
      <c r="G46" s="15" t="str">
        <f t="shared" si="4"/>
        <v>43767.457</v>
      </c>
      <c r="H46" s="133">
        <f t="shared" si="5"/>
        <v>-28630</v>
      </c>
      <c r="I46" s="151" t="s">
        <v>399</v>
      </c>
      <c r="J46" s="152" t="s">
        <v>400</v>
      </c>
      <c r="K46" s="151">
        <v>-28630</v>
      </c>
      <c r="L46" s="151" t="s">
        <v>401</v>
      </c>
      <c r="M46" s="152" t="s">
        <v>279</v>
      </c>
      <c r="N46" s="152"/>
      <c r="O46" s="153" t="s">
        <v>280</v>
      </c>
      <c r="P46" s="153" t="s">
        <v>395</v>
      </c>
    </row>
    <row r="47" spans="1:16" ht="13.5" thickBot="1">
      <c r="A47" s="133" t="str">
        <f t="shared" si="0"/>
        <v> BBS 39 </v>
      </c>
      <c r="B47" s="19" t="str">
        <f t="shared" si="1"/>
        <v>II</v>
      </c>
      <c r="C47" s="133">
        <f t="shared" si="2"/>
        <v>43767.603000000003</v>
      </c>
      <c r="D47" s="15" t="str">
        <f t="shared" si="3"/>
        <v>vis</v>
      </c>
      <c r="E47" s="150">
        <f>VLOOKUP(C47,Active!C$21:E$973,3,FALSE)</f>
        <v>5871.4891777176781</v>
      </c>
      <c r="F47" s="19" t="s">
        <v>224</v>
      </c>
      <c r="G47" s="15" t="str">
        <f t="shared" si="4"/>
        <v>43767.603</v>
      </c>
      <c r="H47" s="133">
        <f t="shared" si="5"/>
        <v>-28629.5</v>
      </c>
      <c r="I47" s="151" t="s">
        <v>402</v>
      </c>
      <c r="J47" s="152" t="s">
        <v>403</v>
      </c>
      <c r="K47" s="151">
        <v>-28629.5</v>
      </c>
      <c r="L47" s="151" t="s">
        <v>329</v>
      </c>
      <c r="M47" s="152" t="s">
        <v>279</v>
      </c>
      <c r="N47" s="152"/>
      <c r="O47" s="153" t="s">
        <v>280</v>
      </c>
      <c r="P47" s="153" t="s">
        <v>395</v>
      </c>
    </row>
    <row r="48" spans="1:16" ht="13.5" thickBot="1">
      <c r="A48" s="133" t="str">
        <f t="shared" si="0"/>
        <v> BBS 39 </v>
      </c>
      <c r="B48" s="19" t="str">
        <f t="shared" si="1"/>
        <v>I</v>
      </c>
      <c r="C48" s="133">
        <f t="shared" si="2"/>
        <v>43776.305999999997</v>
      </c>
      <c r="D48" s="15" t="str">
        <f t="shared" si="3"/>
        <v>vis</v>
      </c>
      <c r="E48" s="150">
        <f>VLOOKUP(C48,Active!C$21:E$973,3,FALSE)</f>
        <v>5900.0219434040673</v>
      </c>
      <c r="F48" s="19" t="s">
        <v>224</v>
      </c>
      <c r="G48" s="15" t="str">
        <f t="shared" si="4"/>
        <v>43776.306</v>
      </c>
      <c r="H48" s="133">
        <f t="shared" si="5"/>
        <v>-28601</v>
      </c>
      <c r="I48" s="151" t="s">
        <v>404</v>
      </c>
      <c r="J48" s="152" t="s">
        <v>405</v>
      </c>
      <c r="K48" s="151">
        <v>-28601</v>
      </c>
      <c r="L48" s="151" t="s">
        <v>332</v>
      </c>
      <c r="M48" s="152" t="s">
        <v>279</v>
      </c>
      <c r="N48" s="152"/>
      <c r="O48" s="153" t="s">
        <v>280</v>
      </c>
      <c r="P48" s="153" t="s">
        <v>395</v>
      </c>
    </row>
    <row r="49" spans="1:16" ht="13.5" thickBot="1">
      <c r="A49" s="133" t="str">
        <f t="shared" si="0"/>
        <v> BBS 39 </v>
      </c>
      <c r="B49" s="19" t="str">
        <f t="shared" si="1"/>
        <v>II</v>
      </c>
      <c r="C49" s="133">
        <f t="shared" si="2"/>
        <v>43776.455999999998</v>
      </c>
      <c r="D49" s="15" t="str">
        <f t="shared" si="3"/>
        <v>vis</v>
      </c>
      <c r="E49" s="150">
        <f>VLOOKUP(C49,Active!C$21:E$973,3,FALSE)</f>
        <v>5900.513718062577</v>
      </c>
      <c r="F49" s="19" t="s">
        <v>224</v>
      </c>
      <c r="G49" s="15" t="str">
        <f t="shared" si="4"/>
        <v>43776.456</v>
      </c>
      <c r="H49" s="133">
        <f t="shared" si="5"/>
        <v>-28600.5</v>
      </c>
      <c r="I49" s="151" t="s">
        <v>406</v>
      </c>
      <c r="J49" s="152" t="s">
        <v>407</v>
      </c>
      <c r="K49" s="151">
        <v>-28600.5</v>
      </c>
      <c r="L49" s="151" t="s">
        <v>398</v>
      </c>
      <c r="M49" s="152" t="s">
        <v>279</v>
      </c>
      <c r="N49" s="152"/>
      <c r="O49" s="153" t="s">
        <v>280</v>
      </c>
      <c r="P49" s="153" t="s">
        <v>395</v>
      </c>
    </row>
    <row r="50" spans="1:16" ht="13.5" thickBot="1">
      <c r="A50" s="133" t="str">
        <f t="shared" si="0"/>
        <v> BBS 39 </v>
      </c>
      <c r="B50" s="19" t="str">
        <f t="shared" si="1"/>
        <v>I</v>
      </c>
      <c r="C50" s="133">
        <f t="shared" si="2"/>
        <v>43776.608999999997</v>
      </c>
      <c r="D50" s="15" t="str">
        <f t="shared" si="3"/>
        <v>vis</v>
      </c>
      <c r="E50" s="150">
        <f>VLOOKUP(C50,Active!C$21:E$973,3,FALSE)</f>
        <v>5901.0153282142455</v>
      </c>
      <c r="F50" s="19" t="s">
        <v>224</v>
      </c>
      <c r="G50" s="15" t="str">
        <f t="shared" si="4"/>
        <v>43776.609</v>
      </c>
      <c r="H50" s="133">
        <f t="shared" si="5"/>
        <v>-28600</v>
      </c>
      <c r="I50" s="151" t="s">
        <v>408</v>
      </c>
      <c r="J50" s="152" t="s">
        <v>409</v>
      </c>
      <c r="K50" s="151">
        <v>-28600</v>
      </c>
      <c r="L50" s="151" t="s">
        <v>398</v>
      </c>
      <c r="M50" s="152" t="s">
        <v>279</v>
      </c>
      <c r="N50" s="152"/>
      <c r="O50" s="153" t="s">
        <v>280</v>
      </c>
      <c r="P50" s="153" t="s">
        <v>395</v>
      </c>
    </row>
    <row r="51" spans="1:16" ht="13.5" thickBot="1">
      <c r="A51" s="133" t="str">
        <f t="shared" si="0"/>
        <v> BBS 39 </v>
      </c>
      <c r="B51" s="19" t="str">
        <f t="shared" si="1"/>
        <v>II</v>
      </c>
      <c r="C51" s="133">
        <f t="shared" si="2"/>
        <v>43805.442000000003</v>
      </c>
      <c r="D51" s="15" t="str">
        <f t="shared" si="3"/>
        <v>vis</v>
      </c>
      <c r="E51" s="150">
        <f>VLOOKUP(C51,Active!C$21:E$973,3,FALSE)</f>
        <v>5995.5442530719274</v>
      </c>
      <c r="F51" s="19" t="s">
        <v>224</v>
      </c>
      <c r="G51" s="15" t="str">
        <f t="shared" si="4"/>
        <v>43805.442</v>
      </c>
      <c r="H51" s="133">
        <f t="shared" si="5"/>
        <v>-28505.5</v>
      </c>
      <c r="I51" s="151" t="s">
        <v>410</v>
      </c>
      <c r="J51" s="152" t="s">
        <v>411</v>
      </c>
      <c r="K51" s="151">
        <v>-28505.5</v>
      </c>
      <c r="L51" s="151" t="s">
        <v>412</v>
      </c>
      <c r="M51" s="152" t="s">
        <v>279</v>
      </c>
      <c r="N51" s="152"/>
      <c r="O51" s="153" t="s">
        <v>280</v>
      </c>
      <c r="P51" s="153" t="s">
        <v>395</v>
      </c>
    </row>
    <row r="52" spans="1:16" ht="13.5" thickBot="1">
      <c r="A52" s="133" t="str">
        <f t="shared" si="0"/>
        <v> BBS 39 </v>
      </c>
      <c r="B52" s="19" t="str">
        <f t="shared" si="1"/>
        <v>I</v>
      </c>
      <c r="C52" s="133">
        <f t="shared" si="2"/>
        <v>43805.587</v>
      </c>
      <c r="D52" s="15" t="str">
        <f t="shared" si="3"/>
        <v>vis</v>
      </c>
      <c r="E52" s="150">
        <f>VLOOKUP(C52,Active!C$21:E$973,3,FALSE)</f>
        <v>5996.0196352418043</v>
      </c>
      <c r="F52" s="19" t="s">
        <v>224</v>
      </c>
      <c r="G52" s="15" t="str">
        <f t="shared" si="4"/>
        <v>43805.587</v>
      </c>
      <c r="H52" s="133">
        <f t="shared" si="5"/>
        <v>-28505</v>
      </c>
      <c r="I52" s="151" t="s">
        <v>413</v>
      </c>
      <c r="J52" s="152" t="s">
        <v>414</v>
      </c>
      <c r="K52" s="151">
        <v>-28505</v>
      </c>
      <c r="L52" s="151" t="s">
        <v>332</v>
      </c>
      <c r="M52" s="152" t="s">
        <v>279</v>
      </c>
      <c r="N52" s="152"/>
      <c r="O52" s="153" t="s">
        <v>280</v>
      </c>
      <c r="P52" s="153" t="s">
        <v>395</v>
      </c>
    </row>
    <row r="53" spans="1:16" ht="13.5" thickBot="1">
      <c r="A53" s="133" t="str">
        <f t="shared" si="0"/>
        <v> BBS 39 </v>
      </c>
      <c r="B53" s="19" t="str">
        <f t="shared" si="1"/>
        <v>II</v>
      </c>
      <c r="C53" s="133">
        <f t="shared" si="2"/>
        <v>43807.561000000002</v>
      </c>
      <c r="D53" s="15" t="str">
        <f t="shared" si="3"/>
        <v>vis</v>
      </c>
      <c r="E53" s="150">
        <f>VLOOKUP(C53,Active!C$21:E$973,3,FALSE)</f>
        <v>6002.4913897477245</v>
      </c>
      <c r="F53" s="19" t="s">
        <v>224</v>
      </c>
      <c r="G53" s="15" t="str">
        <f t="shared" si="4"/>
        <v>43807.561</v>
      </c>
      <c r="H53" s="133">
        <f t="shared" si="5"/>
        <v>-28498.5</v>
      </c>
      <c r="I53" s="151" t="s">
        <v>415</v>
      </c>
      <c r="J53" s="152" t="s">
        <v>416</v>
      </c>
      <c r="K53" s="151">
        <v>-28498.5</v>
      </c>
      <c r="L53" s="151" t="s">
        <v>315</v>
      </c>
      <c r="M53" s="152" t="s">
        <v>279</v>
      </c>
      <c r="N53" s="152"/>
      <c r="O53" s="153" t="s">
        <v>280</v>
      </c>
      <c r="P53" s="153" t="s">
        <v>395</v>
      </c>
    </row>
    <row r="54" spans="1:16" ht="13.5" thickBot="1">
      <c r="A54" s="133" t="str">
        <f t="shared" si="0"/>
        <v> BBS 39 </v>
      </c>
      <c r="B54" s="19" t="str">
        <f t="shared" si="1"/>
        <v>I</v>
      </c>
      <c r="C54" s="133">
        <f t="shared" si="2"/>
        <v>43812.597999999998</v>
      </c>
      <c r="D54" s="15" t="str">
        <f t="shared" si="3"/>
        <v>vis</v>
      </c>
      <c r="E54" s="150">
        <f>VLOOKUP(C54,Active!C$21:E$973,3,FALSE)</f>
        <v>6019.0051827802818</v>
      </c>
      <c r="F54" s="19" t="s">
        <v>224</v>
      </c>
      <c r="G54" s="15" t="str">
        <f t="shared" si="4"/>
        <v>43812.598</v>
      </c>
      <c r="H54" s="133">
        <f t="shared" si="5"/>
        <v>-28482</v>
      </c>
      <c r="I54" s="151" t="s">
        <v>417</v>
      </c>
      <c r="J54" s="152" t="s">
        <v>418</v>
      </c>
      <c r="K54" s="151">
        <v>-28482</v>
      </c>
      <c r="L54" s="151" t="s">
        <v>419</v>
      </c>
      <c r="M54" s="152" t="s">
        <v>279</v>
      </c>
      <c r="N54" s="152"/>
      <c r="O54" s="153" t="s">
        <v>280</v>
      </c>
      <c r="P54" s="153" t="s">
        <v>395</v>
      </c>
    </row>
    <row r="55" spans="1:16" ht="13.5" thickBot="1">
      <c r="A55" s="133" t="str">
        <f t="shared" si="0"/>
        <v> BBS 40 </v>
      </c>
      <c r="B55" s="19" t="str">
        <f t="shared" si="1"/>
        <v>II</v>
      </c>
      <c r="C55" s="133">
        <f t="shared" si="2"/>
        <v>43814.578999999998</v>
      </c>
      <c r="D55" s="15" t="str">
        <f t="shared" si="3"/>
        <v>vis</v>
      </c>
      <c r="E55" s="150">
        <f>VLOOKUP(C55,Active!C$21:E$973,3,FALSE)</f>
        <v>6025.4998867702589</v>
      </c>
      <c r="F55" s="19" t="s">
        <v>224</v>
      </c>
      <c r="G55" s="15" t="str">
        <f t="shared" si="4"/>
        <v>43814.579</v>
      </c>
      <c r="H55" s="133">
        <f t="shared" si="5"/>
        <v>-28475.5</v>
      </c>
      <c r="I55" s="151" t="s">
        <v>420</v>
      </c>
      <c r="J55" s="152" t="s">
        <v>421</v>
      </c>
      <c r="K55" s="151">
        <v>-28475.5</v>
      </c>
      <c r="L55" s="151" t="s">
        <v>422</v>
      </c>
      <c r="M55" s="152" t="s">
        <v>279</v>
      </c>
      <c r="N55" s="152"/>
      <c r="O55" s="153" t="s">
        <v>280</v>
      </c>
      <c r="P55" s="153" t="s">
        <v>423</v>
      </c>
    </row>
    <row r="56" spans="1:16" ht="13.5" thickBot="1">
      <c r="A56" s="133" t="str">
        <f t="shared" si="0"/>
        <v> BBS 40 </v>
      </c>
      <c r="B56" s="19" t="str">
        <f t="shared" si="1"/>
        <v>II</v>
      </c>
      <c r="C56" s="133">
        <f t="shared" si="2"/>
        <v>43821.286999999997</v>
      </c>
      <c r="D56" s="15" t="str">
        <f t="shared" si="3"/>
        <v>vis</v>
      </c>
      <c r="E56" s="150">
        <f>VLOOKUP(C56,Active!C$21:E$973,3,FALSE)</f>
        <v>6047.492049498559</v>
      </c>
      <c r="F56" s="19" t="s">
        <v>224</v>
      </c>
      <c r="G56" s="15" t="str">
        <f t="shared" si="4"/>
        <v>43821.287</v>
      </c>
      <c r="H56" s="133">
        <f t="shared" si="5"/>
        <v>-28453.5</v>
      </c>
      <c r="I56" s="151" t="s">
        <v>424</v>
      </c>
      <c r="J56" s="152" t="s">
        <v>425</v>
      </c>
      <c r="K56" s="151">
        <v>-28453.5</v>
      </c>
      <c r="L56" s="151" t="s">
        <v>315</v>
      </c>
      <c r="M56" s="152" t="s">
        <v>279</v>
      </c>
      <c r="N56" s="152"/>
      <c r="O56" s="153" t="s">
        <v>280</v>
      </c>
      <c r="P56" s="153" t="s">
        <v>423</v>
      </c>
    </row>
    <row r="57" spans="1:16" ht="13.5" thickBot="1">
      <c r="A57" s="133" t="str">
        <f t="shared" si="0"/>
        <v> BBS 40 </v>
      </c>
      <c r="B57" s="19" t="str">
        <f t="shared" si="1"/>
        <v>II</v>
      </c>
      <c r="C57" s="133">
        <f t="shared" si="2"/>
        <v>43822.212</v>
      </c>
      <c r="D57" s="15" t="str">
        <f t="shared" si="3"/>
        <v>vis</v>
      </c>
      <c r="E57" s="150">
        <f>VLOOKUP(C57,Active!C$21:E$973,3,FALSE)</f>
        <v>6050.5246598926769</v>
      </c>
      <c r="F57" s="19" t="s">
        <v>224</v>
      </c>
      <c r="G57" s="15" t="str">
        <f t="shared" si="4"/>
        <v>43822.212</v>
      </c>
      <c r="H57" s="133">
        <f t="shared" si="5"/>
        <v>-28450.5</v>
      </c>
      <c r="I57" s="151" t="s">
        <v>426</v>
      </c>
      <c r="J57" s="152" t="s">
        <v>427</v>
      </c>
      <c r="K57" s="151">
        <v>-28450.5</v>
      </c>
      <c r="L57" s="151" t="s">
        <v>428</v>
      </c>
      <c r="M57" s="152" t="s">
        <v>279</v>
      </c>
      <c r="N57" s="152"/>
      <c r="O57" s="153" t="s">
        <v>280</v>
      </c>
      <c r="P57" s="153" t="s">
        <v>423</v>
      </c>
    </row>
    <row r="58" spans="1:16" ht="13.5" thickBot="1">
      <c r="A58" s="133" t="str">
        <f t="shared" si="0"/>
        <v> BBS 40 </v>
      </c>
      <c r="B58" s="19" t="str">
        <f t="shared" si="1"/>
        <v>II</v>
      </c>
      <c r="C58" s="133">
        <f t="shared" si="2"/>
        <v>43828.307999999997</v>
      </c>
      <c r="D58" s="15" t="str">
        <f t="shared" si="3"/>
        <v>vis</v>
      </c>
      <c r="E58" s="150">
        <f>VLOOKUP(C58,Active!C$21:E$973,3,FALSE)</f>
        <v>6070.5103820142767</v>
      </c>
      <c r="F58" s="19" t="s">
        <v>224</v>
      </c>
      <c r="G58" s="15" t="str">
        <f t="shared" si="4"/>
        <v>43828.308</v>
      </c>
      <c r="H58" s="133">
        <f t="shared" si="5"/>
        <v>-28430.5</v>
      </c>
      <c r="I58" s="151" t="s">
        <v>429</v>
      </c>
      <c r="J58" s="152" t="s">
        <v>430</v>
      </c>
      <c r="K58" s="151">
        <v>-28430.5</v>
      </c>
      <c r="L58" s="151" t="s">
        <v>401</v>
      </c>
      <c r="M58" s="152" t="s">
        <v>279</v>
      </c>
      <c r="N58" s="152"/>
      <c r="O58" s="153" t="s">
        <v>280</v>
      </c>
      <c r="P58" s="153" t="s">
        <v>423</v>
      </c>
    </row>
    <row r="59" spans="1:16" ht="13.5" thickBot="1">
      <c r="A59" s="133" t="str">
        <f t="shared" si="0"/>
        <v> BBS 40 </v>
      </c>
      <c r="B59" s="19" t="str">
        <f t="shared" si="1"/>
        <v>I</v>
      </c>
      <c r="C59" s="133">
        <f t="shared" si="2"/>
        <v>43828.46</v>
      </c>
      <c r="D59" s="15" t="str">
        <f t="shared" si="3"/>
        <v>vis</v>
      </c>
      <c r="E59" s="150">
        <f>VLOOKUP(C59,Active!C$21:E$973,3,FALSE)</f>
        <v>6071.0087136682341</v>
      </c>
      <c r="F59" s="19" t="s">
        <v>224</v>
      </c>
      <c r="G59" s="15" t="str">
        <f t="shared" si="4"/>
        <v>43828.460</v>
      </c>
      <c r="H59" s="133">
        <f t="shared" si="5"/>
        <v>-28430</v>
      </c>
      <c r="I59" s="151" t="s">
        <v>431</v>
      </c>
      <c r="J59" s="152" t="s">
        <v>432</v>
      </c>
      <c r="K59" s="151">
        <v>-28430</v>
      </c>
      <c r="L59" s="151" t="s">
        <v>433</v>
      </c>
      <c r="M59" s="152" t="s">
        <v>279</v>
      </c>
      <c r="N59" s="152"/>
      <c r="O59" s="153" t="s">
        <v>280</v>
      </c>
      <c r="P59" s="153" t="s">
        <v>423</v>
      </c>
    </row>
    <row r="60" spans="1:16" ht="13.5" thickBot="1">
      <c r="A60" s="133" t="str">
        <f t="shared" si="0"/>
        <v> BBS 40 </v>
      </c>
      <c r="B60" s="19" t="str">
        <f t="shared" si="1"/>
        <v>II</v>
      </c>
      <c r="C60" s="133">
        <f t="shared" si="2"/>
        <v>43828.608</v>
      </c>
      <c r="D60" s="15" t="str">
        <f t="shared" si="3"/>
        <v>vis</v>
      </c>
      <c r="E60" s="150">
        <f>VLOOKUP(C60,Active!C$21:E$973,3,FALSE)</f>
        <v>6071.4939313312952</v>
      </c>
      <c r="F60" s="19" t="s">
        <v>224</v>
      </c>
      <c r="G60" s="15" t="str">
        <f t="shared" si="4"/>
        <v>43828.608</v>
      </c>
      <c r="H60" s="133">
        <f t="shared" si="5"/>
        <v>-28429.5</v>
      </c>
      <c r="I60" s="151" t="s">
        <v>434</v>
      </c>
      <c r="J60" s="152" t="s">
        <v>435</v>
      </c>
      <c r="K60" s="151">
        <v>-28429.5</v>
      </c>
      <c r="L60" s="151" t="s">
        <v>436</v>
      </c>
      <c r="M60" s="152" t="s">
        <v>279</v>
      </c>
      <c r="N60" s="152"/>
      <c r="O60" s="153" t="s">
        <v>280</v>
      </c>
      <c r="P60" s="153" t="s">
        <v>423</v>
      </c>
    </row>
    <row r="61" spans="1:16" ht="13.5" thickBot="1">
      <c r="A61" s="133" t="str">
        <f t="shared" si="0"/>
        <v> BBS 41 </v>
      </c>
      <c r="B61" s="19" t="str">
        <f t="shared" si="1"/>
        <v>I</v>
      </c>
      <c r="C61" s="133">
        <f t="shared" si="2"/>
        <v>43888.250999999997</v>
      </c>
      <c r="D61" s="15" t="str">
        <f t="shared" si="3"/>
        <v>vis</v>
      </c>
      <c r="E61" s="150">
        <f>VLOOKUP(C61,Active!C$21:E$973,3,FALSE)</f>
        <v>6267.0333710456907</v>
      </c>
      <c r="F61" s="19" t="s">
        <v>224</v>
      </c>
      <c r="G61" s="15" t="str">
        <f t="shared" si="4"/>
        <v>43888.251</v>
      </c>
      <c r="H61" s="133">
        <f t="shared" si="5"/>
        <v>-28234</v>
      </c>
      <c r="I61" s="151" t="s">
        <v>437</v>
      </c>
      <c r="J61" s="152" t="s">
        <v>438</v>
      </c>
      <c r="K61" s="151">
        <v>-28234</v>
      </c>
      <c r="L61" s="151" t="s">
        <v>439</v>
      </c>
      <c r="M61" s="152" t="s">
        <v>279</v>
      </c>
      <c r="N61" s="152"/>
      <c r="O61" s="153" t="s">
        <v>280</v>
      </c>
      <c r="P61" s="153" t="s">
        <v>440</v>
      </c>
    </row>
    <row r="62" spans="1:16" ht="13.5" thickBot="1">
      <c r="A62" s="133" t="str">
        <f t="shared" si="0"/>
        <v> BBS 41 </v>
      </c>
      <c r="B62" s="19" t="str">
        <f t="shared" si="1"/>
        <v>II</v>
      </c>
      <c r="C62" s="133">
        <f t="shared" si="2"/>
        <v>43888.394</v>
      </c>
      <c r="D62" s="15" t="str">
        <f t="shared" si="3"/>
        <v>vis</v>
      </c>
      <c r="E62" s="150">
        <f>VLOOKUP(C62,Active!C$21:E$973,3,FALSE)</f>
        <v>6267.5021962201436</v>
      </c>
      <c r="F62" s="19" t="s">
        <v>224</v>
      </c>
      <c r="G62" s="15" t="str">
        <f t="shared" si="4"/>
        <v>43888.394</v>
      </c>
      <c r="H62" s="133">
        <f t="shared" si="5"/>
        <v>-28233.5</v>
      </c>
      <c r="I62" s="151" t="s">
        <v>441</v>
      </c>
      <c r="J62" s="152" t="s">
        <v>442</v>
      </c>
      <c r="K62" s="151">
        <v>-28233.5</v>
      </c>
      <c r="L62" s="151" t="s">
        <v>419</v>
      </c>
      <c r="M62" s="152" t="s">
        <v>279</v>
      </c>
      <c r="N62" s="152"/>
      <c r="O62" s="153" t="s">
        <v>280</v>
      </c>
      <c r="P62" s="153" t="s">
        <v>440</v>
      </c>
    </row>
    <row r="63" spans="1:16" ht="13.5" thickBot="1">
      <c r="A63" s="133" t="str">
        <f t="shared" si="0"/>
        <v> BBS 41 </v>
      </c>
      <c r="B63" s="19" t="str">
        <f t="shared" si="1"/>
        <v>I</v>
      </c>
      <c r="C63" s="133">
        <f t="shared" si="2"/>
        <v>43888.548000000003</v>
      </c>
      <c r="D63" s="15" t="str">
        <f t="shared" si="3"/>
        <v>vis</v>
      </c>
      <c r="E63" s="150">
        <f>VLOOKUP(C63,Active!C$21:E$973,3,FALSE)</f>
        <v>6268.0070848695486</v>
      </c>
      <c r="F63" s="19" t="s">
        <v>224</v>
      </c>
      <c r="G63" s="15" t="str">
        <f t="shared" si="4"/>
        <v>43888.548</v>
      </c>
      <c r="H63" s="133">
        <f t="shared" si="5"/>
        <v>-28233</v>
      </c>
      <c r="I63" s="151" t="s">
        <v>443</v>
      </c>
      <c r="J63" s="152" t="s">
        <v>444</v>
      </c>
      <c r="K63" s="151">
        <v>-28233</v>
      </c>
      <c r="L63" s="151" t="s">
        <v>433</v>
      </c>
      <c r="M63" s="152" t="s">
        <v>279</v>
      </c>
      <c r="N63" s="152"/>
      <c r="O63" s="153" t="s">
        <v>280</v>
      </c>
      <c r="P63" s="153" t="s">
        <v>440</v>
      </c>
    </row>
    <row r="64" spans="1:16" ht="13.5" thickBot="1">
      <c r="A64" s="133" t="str">
        <f t="shared" si="0"/>
        <v> BBS 44 </v>
      </c>
      <c r="B64" s="19" t="str">
        <f t="shared" si="1"/>
        <v>I</v>
      </c>
      <c r="C64" s="133">
        <f t="shared" si="2"/>
        <v>44061.497000000003</v>
      </c>
      <c r="D64" s="15" t="str">
        <f t="shared" si="3"/>
        <v>vis</v>
      </c>
      <c r="E64" s="150">
        <f>VLOOKUP(C64,Active!C$21:E$973,3,FALSE)</f>
        <v>6835.0199876270763</v>
      </c>
      <c r="F64" s="19" t="s">
        <v>224</v>
      </c>
      <c r="G64" s="15" t="str">
        <f t="shared" si="4"/>
        <v>44061.497</v>
      </c>
      <c r="H64" s="133">
        <f t="shared" si="5"/>
        <v>-27666</v>
      </c>
      <c r="I64" s="151" t="s">
        <v>445</v>
      </c>
      <c r="J64" s="152" t="s">
        <v>446</v>
      </c>
      <c r="K64" s="151">
        <v>-27666</v>
      </c>
      <c r="L64" s="151" t="s">
        <v>332</v>
      </c>
      <c r="M64" s="152" t="s">
        <v>279</v>
      </c>
      <c r="N64" s="152"/>
      <c r="O64" s="153" t="s">
        <v>280</v>
      </c>
      <c r="P64" s="153" t="s">
        <v>447</v>
      </c>
    </row>
    <row r="65" spans="1:16" ht="13.5" thickBot="1">
      <c r="A65" s="133" t="str">
        <f t="shared" si="0"/>
        <v> BBS 44 </v>
      </c>
      <c r="B65" s="19" t="str">
        <f t="shared" si="1"/>
        <v>I</v>
      </c>
      <c r="C65" s="133">
        <f t="shared" si="2"/>
        <v>44065.462</v>
      </c>
      <c r="D65" s="15" t="str">
        <f t="shared" si="3"/>
        <v>vis</v>
      </c>
      <c r="E65" s="150">
        <f>VLOOKUP(C65,Active!C$21:E$973,3,FALSE)</f>
        <v>6848.0192311001911</v>
      </c>
      <c r="F65" s="19" t="s">
        <v>224</v>
      </c>
      <c r="G65" s="15" t="str">
        <f t="shared" si="4"/>
        <v>44065.462</v>
      </c>
      <c r="H65" s="133">
        <f t="shared" si="5"/>
        <v>-27653</v>
      </c>
      <c r="I65" s="151" t="s">
        <v>448</v>
      </c>
      <c r="J65" s="152" t="s">
        <v>449</v>
      </c>
      <c r="K65" s="151">
        <v>-27653</v>
      </c>
      <c r="L65" s="151" t="s">
        <v>332</v>
      </c>
      <c r="M65" s="152" t="s">
        <v>279</v>
      </c>
      <c r="N65" s="152"/>
      <c r="O65" s="153" t="s">
        <v>280</v>
      </c>
      <c r="P65" s="153" t="s">
        <v>447</v>
      </c>
    </row>
    <row r="66" spans="1:16" ht="13.5" thickBot="1">
      <c r="A66" s="133" t="str">
        <f t="shared" si="0"/>
        <v> BBS 44 </v>
      </c>
      <c r="B66" s="19" t="str">
        <f t="shared" si="1"/>
        <v>II</v>
      </c>
      <c r="C66" s="133">
        <f t="shared" si="2"/>
        <v>44065.614000000001</v>
      </c>
      <c r="D66" s="15" t="str">
        <f t="shared" si="3"/>
        <v>vis</v>
      </c>
      <c r="E66" s="150">
        <f>VLOOKUP(C66,Active!C$21:E$973,3,FALSE)</f>
        <v>6848.5175627541475</v>
      </c>
      <c r="F66" s="19" t="s">
        <v>224</v>
      </c>
      <c r="G66" s="15" t="str">
        <f t="shared" si="4"/>
        <v>44065.614</v>
      </c>
      <c r="H66" s="133">
        <f t="shared" si="5"/>
        <v>-27652.5</v>
      </c>
      <c r="I66" s="151" t="s">
        <v>450</v>
      </c>
      <c r="J66" s="152" t="s">
        <v>451</v>
      </c>
      <c r="K66" s="151">
        <v>-27652.5</v>
      </c>
      <c r="L66" s="151" t="s">
        <v>332</v>
      </c>
      <c r="M66" s="152" t="s">
        <v>279</v>
      </c>
      <c r="N66" s="152"/>
      <c r="O66" s="153" t="s">
        <v>280</v>
      </c>
      <c r="P66" s="153" t="s">
        <v>447</v>
      </c>
    </row>
    <row r="67" spans="1:16" ht="13.5" thickBot="1">
      <c r="A67" s="133" t="str">
        <f t="shared" si="0"/>
        <v> BBS 44 </v>
      </c>
      <c r="B67" s="19" t="str">
        <f t="shared" si="1"/>
        <v>I</v>
      </c>
      <c r="C67" s="133">
        <f t="shared" si="2"/>
        <v>44079.487000000001</v>
      </c>
      <c r="D67" s="15" t="str">
        <f t="shared" si="3"/>
        <v>vis</v>
      </c>
      <c r="E67" s="150">
        <f>VLOOKUP(C67,Active!C$21:E$973,3,FALSE)</f>
        <v>6894.0001616703303</v>
      </c>
      <c r="F67" s="19" t="s">
        <v>224</v>
      </c>
      <c r="G67" s="15" t="str">
        <f t="shared" si="4"/>
        <v>44079.487</v>
      </c>
      <c r="H67" s="133">
        <f t="shared" si="5"/>
        <v>-27607</v>
      </c>
      <c r="I67" s="151" t="s">
        <v>452</v>
      </c>
      <c r="J67" s="152" t="s">
        <v>453</v>
      </c>
      <c r="K67" s="151">
        <v>-27607</v>
      </c>
      <c r="L67" s="151" t="s">
        <v>422</v>
      </c>
      <c r="M67" s="152" t="s">
        <v>279</v>
      </c>
      <c r="N67" s="152"/>
      <c r="O67" s="153" t="s">
        <v>280</v>
      </c>
      <c r="P67" s="153" t="s">
        <v>447</v>
      </c>
    </row>
    <row r="68" spans="1:16" ht="13.5" thickBot="1">
      <c r="A68" s="133" t="str">
        <f t="shared" si="0"/>
        <v> BBS 44 </v>
      </c>
      <c r="B68" s="19" t="str">
        <f t="shared" si="1"/>
        <v>II</v>
      </c>
      <c r="C68" s="133">
        <f t="shared" si="2"/>
        <v>44079.639000000003</v>
      </c>
      <c r="D68" s="15" t="str">
        <f t="shared" si="3"/>
        <v>vis</v>
      </c>
      <c r="E68" s="150">
        <f>VLOOKUP(C68,Active!C$21:E$973,3,FALSE)</f>
        <v>6894.4984933242877</v>
      </c>
      <c r="F68" s="19" t="s">
        <v>224</v>
      </c>
      <c r="G68" s="15" t="str">
        <f t="shared" si="4"/>
        <v>44079.639</v>
      </c>
      <c r="H68" s="133">
        <f t="shared" si="5"/>
        <v>-27606.5</v>
      </c>
      <c r="I68" s="151" t="s">
        <v>454</v>
      </c>
      <c r="J68" s="152" t="s">
        <v>455</v>
      </c>
      <c r="K68" s="151">
        <v>-27606.5</v>
      </c>
      <c r="L68" s="151" t="s">
        <v>422</v>
      </c>
      <c r="M68" s="152" t="s">
        <v>279</v>
      </c>
      <c r="N68" s="152"/>
      <c r="O68" s="153" t="s">
        <v>280</v>
      </c>
      <c r="P68" s="153" t="s">
        <v>447</v>
      </c>
    </row>
    <row r="69" spans="1:16" ht="13.5" thickBot="1">
      <c r="A69" s="133" t="str">
        <f t="shared" si="0"/>
        <v> BBS 45 </v>
      </c>
      <c r="B69" s="19" t="str">
        <f t="shared" si="1"/>
        <v>II</v>
      </c>
      <c r="C69" s="133">
        <f t="shared" si="2"/>
        <v>44118.381000000001</v>
      </c>
      <c r="D69" s="15" t="str">
        <f t="shared" si="3"/>
        <v>vis</v>
      </c>
      <c r="E69" s="150">
        <f>VLOOKUP(C69,Active!C$21:E$973,3,FALSE)</f>
        <v>7021.5140521227258</v>
      </c>
      <c r="F69" s="19" t="s">
        <v>224</v>
      </c>
      <c r="G69" s="15" t="str">
        <f t="shared" si="4"/>
        <v>44118.381</v>
      </c>
      <c r="H69" s="133">
        <f t="shared" si="5"/>
        <v>-27479.5</v>
      </c>
      <c r="I69" s="151" t="s">
        <v>456</v>
      </c>
      <c r="J69" s="152" t="s">
        <v>457</v>
      </c>
      <c r="K69" s="151">
        <v>-27479.5</v>
      </c>
      <c r="L69" s="151" t="s">
        <v>335</v>
      </c>
      <c r="M69" s="152" t="s">
        <v>279</v>
      </c>
      <c r="N69" s="152"/>
      <c r="O69" s="153" t="s">
        <v>280</v>
      </c>
      <c r="P69" s="153" t="s">
        <v>458</v>
      </c>
    </row>
    <row r="70" spans="1:16" ht="13.5" thickBot="1">
      <c r="A70" s="133" t="str">
        <f t="shared" si="0"/>
        <v> BBS 45 </v>
      </c>
      <c r="B70" s="19" t="str">
        <f t="shared" si="1"/>
        <v>I</v>
      </c>
      <c r="C70" s="133">
        <f t="shared" si="2"/>
        <v>44118.533000000003</v>
      </c>
      <c r="D70" s="15" t="str">
        <f t="shared" si="3"/>
        <v>vis</v>
      </c>
      <c r="E70" s="150">
        <f>VLOOKUP(C70,Active!C$21:E$973,3,FALSE)</f>
        <v>7022.0123837766832</v>
      </c>
      <c r="F70" s="19" t="s">
        <v>224</v>
      </c>
      <c r="G70" s="15" t="str">
        <f t="shared" si="4"/>
        <v>44118.533</v>
      </c>
      <c r="H70" s="133">
        <f t="shared" si="5"/>
        <v>-27479</v>
      </c>
      <c r="I70" s="151" t="s">
        <v>459</v>
      </c>
      <c r="J70" s="152" t="s">
        <v>460</v>
      </c>
      <c r="K70" s="151">
        <v>-27479</v>
      </c>
      <c r="L70" s="151" t="s">
        <v>398</v>
      </c>
      <c r="M70" s="152" t="s">
        <v>279</v>
      </c>
      <c r="N70" s="152"/>
      <c r="O70" s="153" t="s">
        <v>280</v>
      </c>
      <c r="P70" s="153" t="s">
        <v>458</v>
      </c>
    </row>
    <row r="71" spans="1:16" ht="13.5" thickBot="1">
      <c r="A71" s="133" t="str">
        <f t="shared" si="0"/>
        <v> BBS 45 </v>
      </c>
      <c r="B71" s="19" t="str">
        <f t="shared" si="1"/>
        <v>I</v>
      </c>
      <c r="C71" s="133">
        <f t="shared" si="2"/>
        <v>44122.512000000002</v>
      </c>
      <c r="D71" s="15" t="str">
        <f t="shared" si="3"/>
        <v>vis</v>
      </c>
      <c r="E71" s="150">
        <f>VLOOKUP(C71,Active!C$21:E$973,3,FALSE)</f>
        <v>7035.0575262179336</v>
      </c>
      <c r="F71" s="19" t="s">
        <v>224</v>
      </c>
      <c r="G71" s="15" t="str">
        <f t="shared" si="4"/>
        <v>44122.512</v>
      </c>
      <c r="H71" s="133">
        <f t="shared" si="5"/>
        <v>-27466</v>
      </c>
      <c r="I71" s="151" t="s">
        <v>461</v>
      </c>
      <c r="J71" s="152" t="s">
        <v>462</v>
      </c>
      <c r="K71" s="151">
        <v>-27466</v>
      </c>
      <c r="L71" s="151" t="s">
        <v>463</v>
      </c>
      <c r="M71" s="152" t="s">
        <v>279</v>
      </c>
      <c r="N71" s="152"/>
      <c r="O71" s="153" t="s">
        <v>280</v>
      </c>
      <c r="P71" s="153" t="s">
        <v>458</v>
      </c>
    </row>
    <row r="72" spans="1:16" ht="13.5" thickBot="1">
      <c r="A72" s="133" t="str">
        <f t="shared" si="0"/>
        <v> BBS 45 </v>
      </c>
      <c r="B72" s="19" t="str">
        <f t="shared" si="1"/>
        <v>II</v>
      </c>
      <c r="C72" s="133">
        <f t="shared" si="2"/>
        <v>44122.654999999999</v>
      </c>
      <c r="D72" s="15" t="str">
        <f t="shared" si="3"/>
        <v>vis</v>
      </c>
      <c r="E72" s="150">
        <f>VLOOKUP(C72,Active!C$21:E$973,3,FALSE)</f>
        <v>7035.5263513923619</v>
      </c>
      <c r="F72" s="19" t="s">
        <v>224</v>
      </c>
      <c r="G72" s="15" t="str">
        <f t="shared" si="4"/>
        <v>44122.655</v>
      </c>
      <c r="H72" s="133">
        <f t="shared" si="5"/>
        <v>-27465.5</v>
      </c>
      <c r="I72" s="151" t="s">
        <v>464</v>
      </c>
      <c r="J72" s="152" t="s">
        <v>465</v>
      </c>
      <c r="K72" s="151">
        <v>-27465.5</v>
      </c>
      <c r="L72" s="151" t="s">
        <v>340</v>
      </c>
      <c r="M72" s="152" t="s">
        <v>279</v>
      </c>
      <c r="N72" s="152"/>
      <c r="O72" s="153" t="s">
        <v>280</v>
      </c>
      <c r="P72" s="153" t="s">
        <v>458</v>
      </c>
    </row>
    <row r="73" spans="1:16" ht="13.5" thickBot="1">
      <c r="A73" s="133" t="str">
        <f t="shared" si="0"/>
        <v> BBS 45 </v>
      </c>
      <c r="B73" s="19" t="str">
        <f t="shared" si="1"/>
        <v>I</v>
      </c>
      <c r="C73" s="133">
        <f t="shared" si="2"/>
        <v>44129.514000000003</v>
      </c>
      <c r="D73" s="15" t="str">
        <f t="shared" si="3"/>
        <v>vis</v>
      </c>
      <c r="E73" s="150">
        <f>VLOOKUP(C73,Active!C$21:E$973,3,FALSE)</f>
        <v>7058.0135672769075</v>
      </c>
      <c r="F73" s="19" t="s">
        <v>224</v>
      </c>
      <c r="G73" s="15" t="str">
        <f t="shared" si="4"/>
        <v>44129.514</v>
      </c>
      <c r="H73" s="133">
        <f t="shared" si="5"/>
        <v>-27443</v>
      </c>
      <c r="I73" s="151" t="s">
        <v>466</v>
      </c>
      <c r="J73" s="152" t="s">
        <v>467</v>
      </c>
      <c r="K73" s="151">
        <v>-27443</v>
      </c>
      <c r="L73" s="151" t="s">
        <v>335</v>
      </c>
      <c r="M73" s="152" t="s">
        <v>279</v>
      </c>
      <c r="N73" s="152"/>
      <c r="O73" s="153" t="s">
        <v>280</v>
      </c>
      <c r="P73" s="153" t="s">
        <v>458</v>
      </c>
    </row>
    <row r="74" spans="1:16" ht="13.5" thickBot="1">
      <c r="A74" s="133" t="str">
        <f t="shared" si="0"/>
        <v> BBS 45 </v>
      </c>
      <c r="B74" s="19" t="str">
        <f t="shared" si="1"/>
        <v>I</v>
      </c>
      <c r="C74" s="133">
        <f t="shared" si="2"/>
        <v>44181.665999999997</v>
      </c>
      <c r="D74" s="15" t="str">
        <f t="shared" si="3"/>
        <v>vis</v>
      </c>
      <c r="E74" s="150">
        <f>VLOOKUP(C74,Active!C$21:E$973,3,FALSE)</f>
        <v>7228.993780545602</v>
      </c>
      <c r="F74" s="19" t="s">
        <v>224</v>
      </c>
      <c r="G74" s="15" t="str">
        <f t="shared" si="4"/>
        <v>44181.666</v>
      </c>
      <c r="H74" s="133">
        <f t="shared" si="5"/>
        <v>-27272</v>
      </c>
      <c r="I74" s="151" t="s">
        <v>468</v>
      </c>
      <c r="J74" s="152" t="s">
        <v>469</v>
      </c>
      <c r="K74" s="151">
        <v>-27272</v>
      </c>
      <c r="L74" s="151" t="s">
        <v>470</v>
      </c>
      <c r="M74" s="152" t="s">
        <v>279</v>
      </c>
      <c r="N74" s="152"/>
      <c r="O74" s="153" t="s">
        <v>280</v>
      </c>
      <c r="P74" s="153" t="s">
        <v>458</v>
      </c>
    </row>
    <row r="75" spans="1:16" ht="13.5" thickBot="1">
      <c r="A75" s="133" t="str">
        <f t="shared" ref="A75:A138" si="6">P75</f>
        <v> BBS 46 </v>
      </c>
      <c r="B75" s="19" t="str">
        <f t="shared" ref="B75:B138" si="7">IF(H75=INT(H75),"I","II")</f>
        <v>II</v>
      </c>
      <c r="C75" s="133">
        <f t="shared" ref="C75:C138" si="8">1*G75</f>
        <v>44291.324000000001</v>
      </c>
      <c r="D75" s="15" t="str">
        <f t="shared" ref="D75:D138" si="9">VLOOKUP(F75,I$1:J$5,2,FALSE)</f>
        <v>vis</v>
      </c>
      <c r="E75" s="150">
        <f>VLOOKUP(C75,Active!C$21:E$973,3,FALSE)</f>
        <v>7588.5072838939095</v>
      </c>
      <c r="F75" s="19" t="s">
        <v>224</v>
      </c>
      <c r="G75" s="15" t="str">
        <f t="shared" ref="G75:G138" si="10">MID(I75,3,LEN(I75)-3)</f>
        <v>44291.324</v>
      </c>
      <c r="H75" s="133">
        <f t="shared" ref="H75:H138" si="11">1*K75</f>
        <v>-26912.5</v>
      </c>
      <c r="I75" s="151" t="s">
        <v>471</v>
      </c>
      <c r="J75" s="152" t="s">
        <v>472</v>
      </c>
      <c r="K75" s="151">
        <v>-26912.5</v>
      </c>
      <c r="L75" s="151" t="s">
        <v>401</v>
      </c>
      <c r="M75" s="152" t="s">
        <v>279</v>
      </c>
      <c r="N75" s="152"/>
      <c r="O75" s="153" t="s">
        <v>280</v>
      </c>
      <c r="P75" s="153" t="s">
        <v>473</v>
      </c>
    </row>
    <row r="76" spans="1:16" ht="13.5" thickBot="1">
      <c r="A76" s="133" t="str">
        <f t="shared" si="6"/>
        <v> BBS 46 </v>
      </c>
      <c r="B76" s="19" t="str">
        <f t="shared" si="7"/>
        <v>II</v>
      </c>
      <c r="C76" s="133">
        <f t="shared" si="8"/>
        <v>44294.375</v>
      </c>
      <c r="D76" s="15" t="str">
        <f t="shared" si="9"/>
        <v>vis</v>
      </c>
      <c r="E76" s="150">
        <f>VLOOKUP(C76,Active!C$21:E$973,3,FALSE)</f>
        <v>7598.5099804478823</v>
      </c>
      <c r="F76" s="19" t="s">
        <v>224</v>
      </c>
      <c r="G76" s="15" t="str">
        <f t="shared" si="10"/>
        <v>44294.375</v>
      </c>
      <c r="H76" s="133">
        <f t="shared" si="11"/>
        <v>-26902.5</v>
      </c>
      <c r="I76" s="151" t="s">
        <v>474</v>
      </c>
      <c r="J76" s="152" t="s">
        <v>475</v>
      </c>
      <c r="K76" s="151">
        <v>-26902.5</v>
      </c>
      <c r="L76" s="151" t="s">
        <v>398</v>
      </c>
      <c r="M76" s="152" t="s">
        <v>279</v>
      </c>
      <c r="N76" s="152"/>
      <c r="O76" s="153" t="s">
        <v>280</v>
      </c>
      <c r="P76" s="153" t="s">
        <v>473</v>
      </c>
    </row>
    <row r="77" spans="1:16" ht="13.5" thickBot="1">
      <c r="A77" s="133" t="str">
        <f t="shared" si="6"/>
        <v> BBS 48 </v>
      </c>
      <c r="B77" s="19" t="str">
        <f t="shared" si="7"/>
        <v>II</v>
      </c>
      <c r="C77" s="133">
        <f t="shared" si="8"/>
        <v>44370.624000000003</v>
      </c>
      <c r="D77" s="15" t="str">
        <f t="shared" si="9"/>
        <v>vis</v>
      </c>
      <c r="E77" s="150">
        <f>VLOOKUP(C77,Active!C$21:E$973,3,FALSE)</f>
        <v>7848.4921533564302</v>
      </c>
      <c r="F77" s="19" t="s">
        <v>224</v>
      </c>
      <c r="G77" s="15" t="str">
        <f t="shared" si="10"/>
        <v>44370.624</v>
      </c>
      <c r="H77" s="133">
        <f t="shared" si="11"/>
        <v>-26652.5</v>
      </c>
      <c r="I77" s="151" t="s">
        <v>476</v>
      </c>
      <c r="J77" s="152" t="s">
        <v>477</v>
      </c>
      <c r="K77" s="151">
        <v>-26652.5</v>
      </c>
      <c r="L77" s="151" t="s">
        <v>470</v>
      </c>
      <c r="M77" s="152" t="s">
        <v>279</v>
      </c>
      <c r="N77" s="152"/>
      <c r="O77" s="153" t="s">
        <v>280</v>
      </c>
      <c r="P77" s="153" t="s">
        <v>478</v>
      </c>
    </row>
    <row r="78" spans="1:16" ht="13.5" thickBot="1">
      <c r="A78" s="133" t="str">
        <f t="shared" si="6"/>
        <v> BBS 49 </v>
      </c>
      <c r="B78" s="19" t="str">
        <f t="shared" si="7"/>
        <v>I</v>
      </c>
      <c r="C78" s="133">
        <f t="shared" si="8"/>
        <v>44449.468000000001</v>
      </c>
      <c r="D78" s="15" t="str">
        <f t="shared" si="9"/>
        <v>vis</v>
      </c>
      <c r="E78" s="150">
        <f>VLOOKUP(C78,Active!C$21:E$973,3,FALSE)</f>
        <v>8106.9820278570805</v>
      </c>
      <c r="F78" s="19" t="s">
        <v>224</v>
      </c>
      <c r="G78" s="15" t="str">
        <f t="shared" si="10"/>
        <v>44449.468</v>
      </c>
      <c r="H78" s="133">
        <f t="shared" si="11"/>
        <v>-26394</v>
      </c>
      <c r="I78" s="151" t="s">
        <v>479</v>
      </c>
      <c r="J78" s="152" t="s">
        <v>480</v>
      </c>
      <c r="K78" s="151">
        <v>-26394</v>
      </c>
      <c r="L78" s="151" t="s">
        <v>329</v>
      </c>
      <c r="M78" s="152" t="s">
        <v>279</v>
      </c>
      <c r="N78" s="152"/>
      <c r="O78" s="153" t="s">
        <v>280</v>
      </c>
      <c r="P78" s="153" t="s">
        <v>481</v>
      </c>
    </row>
    <row r="79" spans="1:16" ht="13.5" thickBot="1">
      <c r="A79" s="133" t="str">
        <f t="shared" si="6"/>
        <v> BBS 49 </v>
      </c>
      <c r="B79" s="19" t="str">
        <f t="shared" si="7"/>
        <v>II</v>
      </c>
      <c r="C79" s="133">
        <f t="shared" si="8"/>
        <v>44449.633000000002</v>
      </c>
      <c r="D79" s="15" t="str">
        <f t="shared" si="9"/>
        <v>vis</v>
      </c>
      <c r="E79" s="150">
        <f>VLOOKUP(C79,Active!C$21:E$973,3,FALSE)</f>
        <v>8107.5229799814379</v>
      </c>
      <c r="F79" s="19" t="s">
        <v>224</v>
      </c>
      <c r="G79" s="15" t="str">
        <f t="shared" si="10"/>
        <v>44449.633</v>
      </c>
      <c r="H79" s="133">
        <f t="shared" si="11"/>
        <v>-26393.5</v>
      </c>
      <c r="I79" s="151" t="s">
        <v>482</v>
      </c>
      <c r="J79" s="152" t="s">
        <v>483</v>
      </c>
      <c r="K79" s="151">
        <v>-26393.5</v>
      </c>
      <c r="L79" s="151" t="s">
        <v>391</v>
      </c>
      <c r="M79" s="152" t="s">
        <v>279</v>
      </c>
      <c r="N79" s="152"/>
      <c r="O79" s="153" t="s">
        <v>280</v>
      </c>
      <c r="P79" s="153" t="s">
        <v>481</v>
      </c>
    </row>
    <row r="80" spans="1:16" ht="13.5" thickBot="1">
      <c r="A80" s="133" t="str">
        <f t="shared" si="6"/>
        <v> BBS 49 </v>
      </c>
      <c r="B80" s="19" t="str">
        <f t="shared" si="7"/>
        <v>I</v>
      </c>
      <c r="C80" s="133">
        <f t="shared" si="8"/>
        <v>44451.614999999998</v>
      </c>
      <c r="D80" s="15" t="str">
        <f t="shared" si="9"/>
        <v>vis</v>
      </c>
      <c r="E80" s="150">
        <f>VLOOKUP(C80,Active!C$21:E$973,3,FALSE)</f>
        <v>8114.020962469127</v>
      </c>
      <c r="F80" s="19" t="s">
        <v>224</v>
      </c>
      <c r="G80" s="15" t="str">
        <f t="shared" si="10"/>
        <v>44451.615</v>
      </c>
      <c r="H80" s="133">
        <f t="shared" si="11"/>
        <v>-26387</v>
      </c>
      <c r="I80" s="151" t="s">
        <v>484</v>
      </c>
      <c r="J80" s="152" t="s">
        <v>485</v>
      </c>
      <c r="K80" s="151">
        <v>-26387</v>
      </c>
      <c r="L80" s="151" t="s">
        <v>391</v>
      </c>
      <c r="M80" s="152" t="s">
        <v>279</v>
      </c>
      <c r="N80" s="152"/>
      <c r="O80" s="153" t="s">
        <v>280</v>
      </c>
      <c r="P80" s="153" t="s">
        <v>481</v>
      </c>
    </row>
    <row r="81" spans="1:16" ht="13.5" thickBot="1">
      <c r="A81" s="133" t="str">
        <f t="shared" si="6"/>
        <v> BBS 49 </v>
      </c>
      <c r="B81" s="19" t="str">
        <f t="shared" si="7"/>
        <v>II</v>
      </c>
      <c r="C81" s="133">
        <f t="shared" si="8"/>
        <v>44454.504999999997</v>
      </c>
      <c r="D81" s="15" t="str">
        <f t="shared" si="9"/>
        <v>vis</v>
      </c>
      <c r="E81" s="150">
        <f>VLOOKUP(C81,Active!C$21:E$973,3,FALSE)</f>
        <v>8123.4958208896378</v>
      </c>
      <c r="F81" s="19" t="s">
        <v>224</v>
      </c>
      <c r="G81" s="15" t="str">
        <f t="shared" si="10"/>
        <v>44454.505</v>
      </c>
      <c r="H81" s="133">
        <f t="shared" si="11"/>
        <v>-26377.5</v>
      </c>
      <c r="I81" s="151" t="s">
        <v>486</v>
      </c>
      <c r="J81" s="152" t="s">
        <v>487</v>
      </c>
      <c r="K81" s="151">
        <v>-26377.5</v>
      </c>
      <c r="L81" s="151" t="s">
        <v>422</v>
      </c>
      <c r="M81" s="152" t="s">
        <v>279</v>
      </c>
      <c r="N81" s="152"/>
      <c r="O81" s="153" t="s">
        <v>280</v>
      </c>
      <c r="P81" s="153" t="s">
        <v>481</v>
      </c>
    </row>
    <row r="82" spans="1:16" ht="13.5" thickBot="1">
      <c r="A82" s="133" t="str">
        <f t="shared" si="6"/>
        <v> BBS 49 </v>
      </c>
      <c r="B82" s="19" t="str">
        <f t="shared" si="7"/>
        <v>II</v>
      </c>
      <c r="C82" s="133">
        <f t="shared" si="8"/>
        <v>44456.642</v>
      </c>
      <c r="D82" s="15" t="str">
        <f t="shared" si="9"/>
        <v>vis</v>
      </c>
      <c r="E82" s="150">
        <f>VLOOKUP(C82,Active!C$21:E$973,3,FALSE)</f>
        <v>8130.5019705244677</v>
      </c>
      <c r="F82" s="19" t="s">
        <v>224</v>
      </c>
      <c r="G82" s="15" t="str">
        <f t="shared" si="10"/>
        <v>44456.642</v>
      </c>
      <c r="H82" s="133">
        <f t="shared" si="11"/>
        <v>-26370.5</v>
      </c>
      <c r="I82" s="151" t="s">
        <v>488</v>
      </c>
      <c r="J82" s="152" t="s">
        <v>489</v>
      </c>
      <c r="K82" s="151">
        <v>-26370.5</v>
      </c>
      <c r="L82" s="151" t="s">
        <v>433</v>
      </c>
      <c r="M82" s="152" t="s">
        <v>279</v>
      </c>
      <c r="N82" s="152"/>
      <c r="O82" s="153" t="s">
        <v>280</v>
      </c>
      <c r="P82" s="153" t="s">
        <v>481</v>
      </c>
    </row>
    <row r="83" spans="1:16" ht="13.5" thickBot="1">
      <c r="A83" s="133" t="str">
        <f t="shared" si="6"/>
        <v> BBS 50 </v>
      </c>
      <c r="B83" s="19" t="str">
        <f t="shared" si="7"/>
        <v>I</v>
      </c>
      <c r="C83" s="133">
        <f t="shared" si="8"/>
        <v>44489.428</v>
      </c>
      <c r="D83" s="15" t="str">
        <f t="shared" si="9"/>
        <v>vis</v>
      </c>
      <c r="E83" s="150">
        <f>VLOOKUP(C83,Active!C$21:E$973,3,FALSE)</f>
        <v>8237.9907968825755</v>
      </c>
      <c r="F83" s="19" t="s">
        <v>224</v>
      </c>
      <c r="G83" s="15" t="str">
        <f t="shared" si="10"/>
        <v>44489.428</v>
      </c>
      <c r="H83" s="133">
        <f t="shared" si="11"/>
        <v>-26263</v>
      </c>
      <c r="I83" s="151" t="s">
        <v>490</v>
      </c>
      <c r="J83" s="152" t="s">
        <v>491</v>
      </c>
      <c r="K83" s="151">
        <v>-26263</v>
      </c>
      <c r="L83" s="151" t="s">
        <v>470</v>
      </c>
      <c r="M83" s="152" t="s">
        <v>279</v>
      </c>
      <c r="N83" s="152"/>
      <c r="O83" s="153" t="s">
        <v>387</v>
      </c>
      <c r="P83" s="153" t="s">
        <v>492</v>
      </c>
    </row>
    <row r="84" spans="1:16" ht="13.5" thickBot="1">
      <c r="A84" s="133" t="str">
        <f t="shared" si="6"/>
        <v> BBS 51 </v>
      </c>
      <c r="B84" s="19" t="str">
        <f t="shared" si="7"/>
        <v>II</v>
      </c>
      <c r="C84" s="133">
        <f t="shared" si="8"/>
        <v>44528.324999999997</v>
      </c>
      <c r="D84" s="15" t="str">
        <f t="shared" si="9"/>
        <v>vis</v>
      </c>
      <c r="E84" s="150">
        <f>VLOOKUP(C84,Active!C$21:E$973,3,FALSE)</f>
        <v>8365.5145228281308</v>
      </c>
      <c r="F84" s="19" t="s">
        <v>224</v>
      </c>
      <c r="G84" s="15" t="str">
        <f t="shared" si="10"/>
        <v>44528.325</v>
      </c>
      <c r="H84" s="133">
        <f t="shared" si="11"/>
        <v>-26135.5</v>
      </c>
      <c r="I84" s="151" t="s">
        <v>493</v>
      </c>
      <c r="J84" s="152" t="s">
        <v>494</v>
      </c>
      <c r="K84" s="151">
        <v>-26135.5</v>
      </c>
      <c r="L84" s="151" t="s">
        <v>332</v>
      </c>
      <c r="M84" s="152" t="s">
        <v>279</v>
      </c>
      <c r="N84" s="152"/>
      <c r="O84" s="153" t="s">
        <v>280</v>
      </c>
      <c r="P84" s="153" t="s">
        <v>495</v>
      </c>
    </row>
    <row r="85" spans="1:16" ht="13.5" thickBot="1">
      <c r="A85" s="133" t="str">
        <f t="shared" si="6"/>
        <v> BBS 51 </v>
      </c>
      <c r="B85" s="19" t="str">
        <f t="shared" si="7"/>
        <v>I</v>
      </c>
      <c r="C85" s="133">
        <f t="shared" si="8"/>
        <v>44531.218999999997</v>
      </c>
      <c r="D85" s="15" t="str">
        <f t="shared" si="9"/>
        <v>vis</v>
      </c>
      <c r="E85" s="150">
        <f>VLOOKUP(C85,Active!C$21:E$973,3,FALSE)</f>
        <v>8375.0024952395379</v>
      </c>
      <c r="F85" s="19" t="s">
        <v>224</v>
      </c>
      <c r="G85" s="15" t="str">
        <f t="shared" si="10"/>
        <v>44531.219</v>
      </c>
      <c r="H85" s="133">
        <f t="shared" si="11"/>
        <v>-26126</v>
      </c>
      <c r="I85" s="151" t="s">
        <v>496</v>
      </c>
      <c r="J85" s="152" t="s">
        <v>497</v>
      </c>
      <c r="K85" s="151">
        <v>-26126</v>
      </c>
      <c r="L85" s="151" t="s">
        <v>433</v>
      </c>
      <c r="M85" s="152" t="s">
        <v>279</v>
      </c>
      <c r="N85" s="152"/>
      <c r="O85" s="153" t="s">
        <v>280</v>
      </c>
      <c r="P85" s="153" t="s">
        <v>495</v>
      </c>
    </row>
    <row r="86" spans="1:16" ht="13.5" thickBot="1">
      <c r="A86" s="133" t="str">
        <f t="shared" si="6"/>
        <v> BBS 51 </v>
      </c>
      <c r="B86" s="19" t="str">
        <f t="shared" si="7"/>
        <v>II</v>
      </c>
      <c r="C86" s="133">
        <f t="shared" si="8"/>
        <v>44531.377999999997</v>
      </c>
      <c r="D86" s="15" t="str">
        <f t="shared" si="9"/>
        <v>vis</v>
      </c>
      <c r="E86" s="150">
        <f>VLOOKUP(C86,Active!C$21:E$973,3,FALSE)</f>
        <v>8375.5237763775513</v>
      </c>
      <c r="F86" s="19" t="s">
        <v>224</v>
      </c>
      <c r="G86" s="15" t="str">
        <f t="shared" si="10"/>
        <v>44531.378</v>
      </c>
      <c r="H86" s="133">
        <f t="shared" si="11"/>
        <v>-26125.5</v>
      </c>
      <c r="I86" s="151" t="s">
        <v>498</v>
      </c>
      <c r="J86" s="152" t="s">
        <v>499</v>
      </c>
      <c r="K86" s="151">
        <v>-26125.5</v>
      </c>
      <c r="L86" s="151" t="s">
        <v>340</v>
      </c>
      <c r="M86" s="152" t="s">
        <v>279</v>
      </c>
      <c r="N86" s="152"/>
      <c r="O86" s="153" t="s">
        <v>280</v>
      </c>
      <c r="P86" s="153" t="s">
        <v>495</v>
      </c>
    </row>
    <row r="87" spans="1:16" ht="13.5" thickBot="1">
      <c r="A87" s="133" t="str">
        <f t="shared" si="6"/>
        <v> BBS 51 </v>
      </c>
      <c r="B87" s="19" t="str">
        <f t="shared" si="7"/>
        <v>I</v>
      </c>
      <c r="C87" s="133">
        <f t="shared" si="8"/>
        <v>44566.315999999999</v>
      </c>
      <c r="D87" s="15" t="str">
        <f t="shared" si="9"/>
        <v>vis</v>
      </c>
      <c r="E87" s="150">
        <f>VLOOKUP(C87,Active!C$21:E$973,3,FALSE)</f>
        <v>8490.0679298363357</v>
      </c>
      <c r="F87" s="19" t="s">
        <v>224</v>
      </c>
      <c r="G87" s="15" t="str">
        <f t="shared" si="10"/>
        <v>44566.316</v>
      </c>
      <c r="H87" s="133">
        <f t="shared" si="11"/>
        <v>-26011</v>
      </c>
      <c r="I87" s="151" t="s">
        <v>500</v>
      </c>
      <c r="J87" s="152" t="s">
        <v>501</v>
      </c>
      <c r="K87" s="151">
        <v>-26011</v>
      </c>
      <c r="L87" s="151" t="s">
        <v>502</v>
      </c>
      <c r="M87" s="152" t="s">
        <v>279</v>
      </c>
      <c r="N87" s="152"/>
      <c r="O87" s="153" t="s">
        <v>280</v>
      </c>
      <c r="P87" s="153" t="s">
        <v>495</v>
      </c>
    </row>
    <row r="88" spans="1:16" ht="13.5" thickBot="1">
      <c r="A88" s="133" t="str">
        <f t="shared" si="6"/>
        <v> BBS 51 </v>
      </c>
      <c r="B88" s="19" t="str">
        <f t="shared" si="7"/>
        <v>II</v>
      </c>
      <c r="C88" s="133">
        <f t="shared" si="8"/>
        <v>44566.455000000002</v>
      </c>
      <c r="D88" s="15" t="str">
        <f t="shared" si="9"/>
        <v>vis</v>
      </c>
      <c r="E88" s="150">
        <f>VLOOKUP(C88,Active!C$21:E$973,3,FALSE)</f>
        <v>8490.5236410198922</v>
      </c>
      <c r="F88" s="19" t="s">
        <v>224</v>
      </c>
      <c r="G88" s="15" t="str">
        <f t="shared" si="10"/>
        <v>44566.455</v>
      </c>
      <c r="H88" s="133">
        <f t="shared" si="11"/>
        <v>-26010.5</v>
      </c>
      <c r="I88" s="151" t="s">
        <v>503</v>
      </c>
      <c r="J88" s="152" t="s">
        <v>504</v>
      </c>
      <c r="K88" s="151">
        <v>-26010.5</v>
      </c>
      <c r="L88" s="151" t="s">
        <v>340</v>
      </c>
      <c r="M88" s="152" t="s">
        <v>279</v>
      </c>
      <c r="N88" s="152"/>
      <c r="O88" s="153" t="s">
        <v>280</v>
      </c>
      <c r="P88" s="153" t="s">
        <v>495</v>
      </c>
    </row>
    <row r="89" spans="1:16" ht="13.5" thickBot="1">
      <c r="A89" s="133" t="str">
        <f t="shared" si="6"/>
        <v> BBS 51 </v>
      </c>
      <c r="B89" s="19" t="str">
        <f t="shared" si="7"/>
        <v>I</v>
      </c>
      <c r="C89" s="133">
        <f t="shared" si="8"/>
        <v>44566.608999999997</v>
      </c>
      <c r="D89" s="15" t="str">
        <f t="shared" si="9"/>
        <v>vis</v>
      </c>
      <c r="E89" s="150">
        <f>VLOOKUP(C89,Active!C$21:E$973,3,FALSE)</f>
        <v>8491.0285296692746</v>
      </c>
      <c r="F89" s="19" t="s">
        <v>224</v>
      </c>
      <c r="G89" s="15" t="str">
        <f t="shared" si="10"/>
        <v>44566.609</v>
      </c>
      <c r="H89" s="133">
        <f t="shared" si="11"/>
        <v>-26010</v>
      </c>
      <c r="I89" s="151" t="s">
        <v>505</v>
      </c>
      <c r="J89" s="152" t="s">
        <v>506</v>
      </c>
      <c r="K89" s="151">
        <v>-26010</v>
      </c>
      <c r="L89" s="151" t="s">
        <v>439</v>
      </c>
      <c r="M89" s="152" t="s">
        <v>279</v>
      </c>
      <c r="N89" s="152"/>
      <c r="O89" s="153" t="s">
        <v>280</v>
      </c>
      <c r="P89" s="153" t="s">
        <v>495</v>
      </c>
    </row>
    <row r="90" spans="1:16" ht="13.5" thickBot="1">
      <c r="A90" s="133" t="str">
        <f t="shared" si="6"/>
        <v> BBS 52 </v>
      </c>
      <c r="B90" s="19" t="str">
        <f t="shared" si="7"/>
        <v>I</v>
      </c>
      <c r="C90" s="133">
        <f t="shared" si="8"/>
        <v>44613.264999999999</v>
      </c>
      <c r="D90" s="15" t="str">
        <f t="shared" si="9"/>
        <v>vis</v>
      </c>
      <c r="E90" s="150">
        <f>VLOOKUP(C90,Active!C$21:E$973,3,FALSE)</f>
        <v>8643.9901194504037</v>
      </c>
      <c r="F90" s="19" t="s">
        <v>224</v>
      </c>
      <c r="G90" s="15" t="str">
        <f t="shared" si="10"/>
        <v>44613.265</v>
      </c>
      <c r="H90" s="133">
        <f t="shared" si="11"/>
        <v>-25857</v>
      </c>
      <c r="I90" s="151" t="s">
        <v>507</v>
      </c>
      <c r="J90" s="152" t="s">
        <v>508</v>
      </c>
      <c r="K90" s="151">
        <v>-25857</v>
      </c>
      <c r="L90" s="151" t="s">
        <v>470</v>
      </c>
      <c r="M90" s="152" t="s">
        <v>279</v>
      </c>
      <c r="N90" s="152"/>
      <c r="O90" s="153" t="s">
        <v>387</v>
      </c>
      <c r="P90" s="153" t="s">
        <v>509</v>
      </c>
    </row>
    <row r="91" spans="1:16" ht="13.5" thickBot="1">
      <c r="A91" s="133" t="str">
        <f t="shared" si="6"/>
        <v> BBS 52 </v>
      </c>
      <c r="B91" s="19" t="str">
        <f t="shared" si="7"/>
        <v>II</v>
      </c>
      <c r="C91" s="133">
        <f t="shared" si="8"/>
        <v>44629.285000000003</v>
      </c>
      <c r="D91" s="15" t="str">
        <f t="shared" si="9"/>
        <v>vis</v>
      </c>
      <c r="E91" s="150">
        <f>VLOOKUP(C91,Active!C$21:E$973,3,FALSE)</f>
        <v>8696.5116529786574</v>
      </c>
      <c r="F91" s="19" t="s">
        <v>224</v>
      </c>
      <c r="G91" s="15" t="str">
        <f t="shared" si="10"/>
        <v>44629.285</v>
      </c>
      <c r="H91" s="133">
        <f t="shared" si="11"/>
        <v>-25804.5</v>
      </c>
      <c r="I91" s="151" t="s">
        <v>510</v>
      </c>
      <c r="J91" s="152" t="s">
        <v>511</v>
      </c>
      <c r="K91" s="151">
        <v>-25804.5</v>
      </c>
      <c r="L91" s="151" t="s">
        <v>335</v>
      </c>
      <c r="M91" s="152" t="s">
        <v>279</v>
      </c>
      <c r="N91" s="152"/>
      <c r="O91" s="153" t="s">
        <v>280</v>
      </c>
      <c r="P91" s="153" t="s">
        <v>509</v>
      </c>
    </row>
    <row r="92" spans="1:16" ht="13.5" thickBot="1">
      <c r="A92" s="133" t="str">
        <f t="shared" si="6"/>
        <v> BBS 53 </v>
      </c>
      <c r="B92" s="19" t="str">
        <f t="shared" si="7"/>
        <v>I</v>
      </c>
      <c r="C92" s="133">
        <f t="shared" si="8"/>
        <v>44637.366000000002</v>
      </c>
      <c r="D92" s="15" t="str">
        <f t="shared" si="9"/>
        <v>vis</v>
      </c>
      <c r="E92" s="150">
        <f>VLOOKUP(C92,Active!C$21:E$973,3,FALSE)</f>
        <v>8723.0051930811296</v>
      </c>
      <c r="F92" s="19" t="s">
        <v>224</v>
      </c>
      <c r="G92" s="15" t="str">
        <f t="shared" si="10"/>
        <v>44637.366</v>
      </c>
      <c r="H92" s="133">
        <f t="shared" si="11"/>
        <v>-25778</v>
      </c>
      <c r="I92" s="151" t="s">
        <v>512</v>
      </c>
      <c r="J92" s="152" t="s">
        <v>513</v>
      </c>
      <c r="K92" s="151">
        <v>-25778</v>
      </c>
      <c r="L92" s="151" t="s">
        <v>398</v>
      </c>
      <c r="M92" s="152" t="s">
        <v>279</v>
      </c>
      <c r="N92" s="152"/>
      <c r="O92" s="153" t="s">
        <v>514</v>
      </c>
      <c r="P92" s="153" t="s">
        <v>515</v>
      </c>
    </row>
    <row r="93" spans="1:16" ht="13.5" thickBot="1">
      <c r="A93" s="133" t="str">
        <f t="shared" si="6"/>
        <v> BBS 53 </v>
      </c>
      <c r="B93" s="19" t="str">
        <f t="shared" si="7"/>
        <v>II</v>
      </c>
      <c r="C93" s="133">
        <f t="shared" si="8"/>
        <v>44640.266000000003</v>
      </c>
      <c r="D93" s="15" t="str">
        <f t="shared" si="9"/>
        <v>vis</v>
      </c>
      <c r="E93" s="150">
        <f>VLOOKUP(C93,Active!C$21:E$973,3,FALSE)</f>
        <v>8732.5128364788816</v>
      </c>
      <c r="F93" s="19" t="s">
        <v>224</v>
      </c>
      <c r="G93" s="15" t="str">
        <f t="shared" si="10"/>
        <v>44640.266</v>
      </c>
      <c r="H93" s="133">
        <f t="shared" si="11"/>
        <v>-25768.5</v>
      </c>
      <c r="I93" s="151" t="s">
        <v>519</v>
      </c>
      <c r="J93" s="152" t="s">
        <v>520</v>
      </c>
      <c r="K93" s="151">
        <v>-25768.5</v>
      </c>
      <c r="L93" s="151" t="s">
        <v>332</v>
      </c>
      <c r="M93" s="152" t="s">
        <v>279</v>
      </c>
      <c r="N93" s="152"/>
      <c r="O93" s="153" t="s">
        <v>514</v>
      </c>
      <c r="P93" s="153" t="s">
        <v>515</v>
      </c>
    </row>
    <row r="94" spans="1:16" ht="13.5" thickBot="1">
      <c r="A94" s="133" t="str">
        <f t="shared" si="6"/>
        <v> BBS 53 </v>
      </c>
      <c r="B94" s="19" t="str">
        <f t="shared" si="7"/>
        <v>I</v>
      </c>
      <c r="C94" s="133">
        <f t="shared" si="8"/>
        <v>44644.377999999997</v>
      </c>
      <c r="D94" s="15" t="str">
        <f t="shared" si="9"/>
        <v>vis</v>
      </c>
      <c r="E94" s="150">
        <f>VLOOKUP(C94,Active!C$21:E$973,3,FALSE)</f>
        <v>8745.9940191173209</v>
      </c>
      <c r="F94" s="19" t="s">
        <v>224</v>
      </c>
      <c r="G94" s="15" t="str">
        <f t="shared" si="10"/>
        <v>44644.378</v>
      </c>
      <c r="H94" s="133">
        <f t="shared" si="11"/>
        <v>-25755</v>
      </c>
      <c r="I94" s="151" t="s">
        <v>521</v>
      </c>
      <c r="J94" s="152" t="s">
        <v>522</v>
      </c>
      <c r="K94" s="151">
        <v>-25755</v>
      </c>
      <c r="L94" s="151" t="s">
        <v>422</v>
      </c>
      <c r="M94" s="152" t="s">
        <v>279</v>
      </c>
      <c r="N94" s="152"/>
      <c r="O94" s="153" t="s">
        <v>280</v>
      </c>
      <c r="P94" s="153" t="s">
        <v>515</v>
      </c>
    </row>
    <row r="95" spans="1:16" ht="13.5" thickBot="1">
      <c r="A95" s="133" t="str">
        <f t="shared" si="6"/>
        <v> BBS 53 </v>
      </c>
      <c r="B95" s="19" t="str">
        <f t="shared" si="7"/>
        <v>II</v>
      </c>
      <c r="C95" s="133">
        <f t="shared" si="8"/>
        <v>44650.33</v>
      </c>
      <c r="D95" s="15" t="str">
        <f t="shared" si="9"/>
        <v>vis</v>
      </c>
      <c r="E95" s="150">
        <f>VLOOKUP(C95,Active!C$21:E$973,3,FALSE)</f>
        <v>8765.5076375667795</v>
      </c>
      <c r="F95" s="19" t="s">
        <v>224</v>
      </c>
      <c r="G95" s="15" t="str">
        <f t="shared" si="10"/>
        <v>44650.330</v>
      </c>
      <c r="H95" s="133">
        <f t="shared" si="11"/>
        <v>-25735.5</v>
      </c>
      <c r="I95" s="151" t="s">
        <v>523</v>
      </c>
      <c r="J95" s="152" t="s">
        <v>524</v>
      </c>
      <c r="K95" s="151">
        <v>-25735.5</v>
      </c>
      <c r="L95" s="151" t="s">
        <v>398</v>
      </c>
      <c r="M95" s="152" t="s">
        <v>279</v>
      </c>
      <c r="N95" s="152"/>
      <c r="O95" s="153" t="s">
        <v>280</v>
      </c>
      <c r="P95" s="153" t="s">
        <v>515</v>
      </c>
    </row>
    <row r="96" spans="1:16" ht="13.5" thickBot="1">
      <c r="A96" s="133" t="str">
        <f t="shared" si="6"/>
        <v> BBS 53 </v>
      </c>
      <c r="B96" s="19" t="str">
        <f t="shared" si="7"/>
        <v>II</v>
      </c>
      <c r="C96" s="133">
        <f t="shared" si="8"/>
        <v>44661.305</v>
      </c>
      <c r="D96" s="15" t="str">
        <f t="shared" si="9"/>
        <v>vis</v>
      </c>
      <c r="E96" s="150">
        <f>VLOOKUP(C96,Active!C$21:E$973,3,FALSE)</f>
        <v>8801.4891500806589</v>
      </c>
      <c r="F96" s="19" t="s">
        <v>224</v>
      </c>
      <c r="G96" s="15" t="str">
        <f t="shared" si="10"/>
        <v>44661.305</v>
      </c>
      <c r="H96" s="133">
        <f t="shared" si="11"/>
        <v>-25699.5</v>
      </c>
      <c r="I96" s="151" t="s">
        <v>525</v>
      </c>
      <c r="J96" s="152" t="s">
        <v>526</v>
      </c>
      <c r="K96" s="151">
        <v>-25699.5</v>
      </c>
      <c r="L96" s="151" t="s">
        <v>470</v>
      </c>
      <c r="M96" s="152" t="s">
        <v>279</v>
      </c>
      <c r="N96" s="152"/>
      <c r="O96" s="153" t="s">
        <v>280</v>
      </c>
      <c r="P96" s="153" t="s">
        <v>515</v>
      </c>
    </row>
    <row r="97" spans="1:16" ht="13.5" thickBot="1">
      <c r="A97" s="133" t="str">
        <f t="shared" si="6"/>
        <v> BBS 53 </v>
      </c>
      <c r="B97" s="19" t="str">
        <f t="shared" si="7"/>
        <v>I</v>
      </c>
      <c r="C97" s="133">
        <f t="shared" si="8"/>
        <v>44663.292999999998</v>
      </c>
      <c r="D97" s="15" t="str">
        <f t="shared" si="9"/>
        <v>vis</v>
      </c>
      <c r="E97" s="150">
        <f>VLOOKUP(C97,Active!C$21:E$973,3,FALSE)</f>
        <v>8808.0068035546919</v>
      </c>
      <c r="F97" s="19" t="s">
        <v>224</v>
      </c>
      <c r="G97" s="15" t="str">
        <f t="shared" si="10"/>
        <v>44663.293</v>
      </c>
      <c r="H97" s="133">
        <f t="shared" si="11"/>
        <v>-25693</v>
      </c>
      <c r="I97" s="151" t="s">
        <v>527</v>
      </c>
      <c r="J97" s="152" t="s">
        <v>528</v>
      </c>
      <c r="K97" s="151">
        <v>-25693</v>
      </c>
      <c r="L97" s="151" t="s">
        <v>398</v>
      </c>
      <c r="M97" s="152" t="s">
        <v>279</v>
      </c>
      <c r="N97" s="152"/>
      <c r="O97" s="153" t="s">
        <v>280</v>
      </c>
      <c r="P97" s="153" t="s">
        <v>515</v>
      </c>
    </row>
    <row r="98" spans="1:16" ht="13.5" thickBot="1">
      <c r="A98" s="133" t="str">
        <f t="shared" si="6"/>
        <v> BBS 53 </v>
      </c>
      <c r="B98" s="19" t="str">
        <f t="shared" si="7"/>
        <v>I</v>
      </c>
      <c r="C98" s="133">
        <f t="shared" si="8"/>
        <v>44670.294999999998</v>
      </c>
      <c r="D98" s="15" t="str">
        <f t="shared" si="9"/>
        <v>vis</v>
      </c>
      <c r="E98" s="150">
        <f>VLOOKUP(C98,Active!C$21:E$973,3,FALSE)</f>
        <v>8830.9628446136667</v>
      </c>
      <c r="F98" s="19" t="s">
        <v>224</v>
      </c>
      <c r="G98" s="15" t="str">
        <f t="shared" si="10"/>
        <v>44670.295</v>
      </c>
      <c r="H98" s="133">
        <f t="shared" si="11"/>
        <v>-25670</v>
      </c>
      <c r="I98" s="151" t="s">
        <v>529</v>
      </c>
      <c r="J98" s="152" t="s">
        <v>530</v>
      </c>
      <c r="K98" s="151">
        <v>-25670</v>
      </c>
      <c r="L98" s="151" t="s">
        <v>312</v>
      </c>
      <c r="M98" s="152" t="s">
        <v>279</v>
      </c>
      <c r="N98" s="152"/>
      <c r="O98" s="153" t="s">
        <v>514</v>
      </c>
      <c r="P98" s="153" t="s">
        <v>515</v>
      </c>
    </row>
    <row r="99" spans="1:16" ht="13.5" thickBot="1">
      <c r="A99" s="133" t="str">
        <f t="shared" si="6"/>
        <v> BBS 53 </v>
      </c>
      <c r="B99" s="19" t="str">
        <f t="shared" si="7"/>
        <v>I</v>
      </c>
      <c r="C99" s="133">
        <f t="shared" si="8"/>
        <v>44673.360999999997</v>
      </c>
      <c r="D99" s="15" t="str">
        <f t="shared" si="9"/>
        <v>vis</v>
      </c>
      <c r="E99" s="150">
        <f>VLOOKUP(C99,Active!C$21:E$973,3,FALSE)</f>
        <v>8841.0147186334871</v>
      </c>
      <c r="F99" s="19" t="s">
        <v>224</v>
      </c>
      <c r="G99" s="15" t="str">
        <f t="shared" si="10"/>
        <v>44673.361</v>
      </c>
      <c r="H99" s="133">
        <f t="shared" si="11"/>
        <v>-25660</v>
      </c>
      <c r="I99" s="151" t="s">
        <v>531</v>
      </c>
      <c r="J99" s="152" t="s">
        <v>532</v>
      </c>
      <c r="K99" s="151">
        <v>-25660</v>
      </c>
      <c r="L99" s="151" t="s">
        <v>428</v>
      </c>
      <c r="M99" s="152" t="s">
        <v>279</v>
      </c>
      <c r="N99" s="152"/>
      <c r="O99" s="153" t="s">
        <v>514</v>
      </c>
      <c r="P99" s="153" t="s">
        <v>515</v>
      </c>
    </row>
    <row r="100" spans="1:16" ht="13.5" thickBot="1">
      <c r="A100" s="133" t="str">
        <f t="shared" si="6"/>
        <v> BBS 54 </v>
      </c>
      <c r="B100" s="19" t="str">
        <f t="shared" si="7"/>
        <v>II</v>
      </c>
      <c r="C100" s="133">
        <f t="shared" si="8"/>
        <v>44755.561000000002</v>
      </c>
      <c r="D100" s="15" t="str">
        <f t="shared" si="9"/>
        <v>vis</v>
      </c>
      <c r="E100" s="150">
        <f>VLOOKUP(C100,Active!C$21:E$973,3,FALSE)</f>
        <v>9110.5072314937588</v>
      </c>
      <c r="F100" s="19" t="s">
        <v>224</v>
      </c>
      <c r="G100" s="15" t="str">
        <f t="shared" si="10"/>
        <v>44755.561</v>
      </c>
      <c r="H100" s="133">
        <f t="shared" si="11"/>
        <v>-25390.5</v>
      </c>
      <c r="I100" s="151" t="s">
        <v>533</v>
      </c>
      <c r="J100" s="152" t="s">
        <v>534</v>
      </c>
      <c r="K100" s="151">
        <v>-25390.5</v>
      </c>
      <c r="L100" s="151" t="s">
        <v>398</v>
      </c>
      <c r="M100" s="152" t="s">
        <v>279</v>
      </c>
      <c r="N100" s="152"/>
      <c r="O100" s="153" t="s">
        <v>280</v>
      </c>
      <c r="P100" s="153" t="s">
        <v>535</v>
      </c>
    </row>
    <row r="101" spans="1:16" ht="13.5" thickBot="1">
      <c r="A101" s="133" t="str">
        <f t="shared" si="6"/>
        <v> BBS 55 </v>
      </c>
      <c r="B101" s="19" t="str">
        <f t="shared" si="7"/>
        <v>II</v>
      </c>
      <c r="C101" s="133">
        <f t="shared" si="8"/>
        <v>44770.516000000003</v>
      </c>
      <c r="D101" s="15" t="str">
        <f t="shared" si="9"/>
        <v>vis</v>
      </c>
      <c r="E101" s="150">
        <f>VLOOKUP(C101,Active!C$21:E$973,3,FALSE)</f>
        <v>9159.5371649466251</v>
      </c>
      <c r="F101" s="19" t="s">
        <v>224</v>
      </c>
      <c r="G101" s="15" t="str">
        <f t="shared" si="10"/>
        <v>44770.516</v>
      </c>
      <c r="H101" s="133">
        <f t="shared" si="11"/>
        <v>-25341.5</v>
      </c>
      <c r="I101" s="151" t="s">
        <v>536</v>
      </c>
      <c r="J101" s="152" t="s">
        <v>537</v>
      </c>
      <c r="K101" s="151">
        <v>-25341.5</v>
      </c>
      <c r="L101" s="151" t="s">
        <v>369</v>
      </c>
      <c r="M101" s="152" t="s">
        <v>279</v>
      </c>
      <c r="N101" s="152"/>
      <c r="O101" s="153" t="s">
        <v>280</v>
      </c>
      <c r="P101" s="153" t="s">
        <v>538</v>
      </c>
    </row>
    <row r="102" spans="1:16" ht="13.5" thickBot="1">
      <c r="A102" s="133" t="str">
        <f t="shared" si="6"/>
        <v> BBS 56 </v>
      </c>
      <c r="B102" s="19" t="str">
        <f t="shared" si="7"/>
        <v>I</v>
      </c>
      <c r="C102" s="133">
        <f t="shared" si="8"/>
        <v>44808.500999999997</v>
      </c>
      <c r="D102" s="15" t="str">
        <f t="shared" si="9"/>
        <v>vis</v>
      </c>
      <c r="E102" s="150">
        <f>VLOOKUP(C102,Active!C$21:E$973,3,FALSE)</f>
        <v>9284.0709009684633</v>
      </c>
      <c r="F102" s="19" t="s">
        <v>224</v>
      </c>
      <c r="G102" s="15" t="str">
        <f t="shared" si="10"/>
        <v>44808.501</v>
      </c>
      <c r="H102" s="133">
        <f t="shared" si="11"/>
        <v>-25217</v>
      </c>
      <c r="I102" s="151" t="s">
        <v>539</v>
      </c>
      <c r="J102" s="152" t="s">
        <v>540</v>
      </c>
      <c r="K102" s="151">
        <v>-25217</v>
      </c>
      <c r="L102" s="151" t="s">
        <v>361</v>
      </c>
      <c r="M102" s="152" t="s">
        <v>279</v>
      </c>
      <c r="N102" s="152"/>
      <c r="O102" s="153" t="s">
        <v>514</v>
      </c>
      <c r="P102" s="153" t="s">
        <v>541</v>
      </c>
    </row>
    <row r="103" spans="1:16" ht="13.5" thickBot="1">
      <c r="A103" s="133" t="str">
        <f t="shared" si="6"/>
        <v> BBS 56 </v>
      </c>
      <c r="B103" s="19" t="str">
        <f t="shared" si="7"/>
        <v>I</v>
      </c>
      <c r="C103" s="133">
        <f t="shared" si="8"/>
        <v>44811.527999999998</v>
      </c>
      <c r="D103" s="15" t="str">
        <f t="shared" si="9"/>
        <v>vis</v>
      </c>
      <c r="E103" s="150">
        <f>VLOOKUP(C103,Active!C$21:E$973,3,FALSE)</f>
        <v>9293.9949135770821</v>
      </c>
      <c r="F103" s="19" t="s">
        <v>224</v>
      </c>
      <c r="G103" s="15" t="str">
        <f t="shared" si="10"/>
        <v>44811.528</v>
      </c>
      <c r="H103" s="133">
        <f t="shared" si="11"/>
        <v>-25207</v>
      </c>
      <c r="I103" s="151" t="s">
        <v>542</v>
      </c>
      <c r="J103" s="152" t="s">
        <v>543</v>
      </c>
      <c r="K103" s="151">
        <v>-25207</v>
      </c>
      <c r="L103" s="151" t="s">
        <v>419</v>
      </c>
      <c r="M103" s="152" t="s">
        <v>279</v>
      </c>
      <c r="N103" s="152"/>
      <c r="O103" s="153" t="s">
        <v>514</v>
      </c>
      <c r="P103" s="153" t="s">
        <v>541</v>
      </c>
    </row>
    <row r="104" spans="1:16" ht="13.5" thickBot="1">
      <c r="A104" s="133" t="str">
        <f t="shared" si="6"/>
        <v> BBS 56 </v>
      </c>
      <c r="B104" s="19" t="str">
        <f t="shared" si="7"/>
        <v>I</v>
      </c>
      <c r="C104" s="133">
        <f t="shared" si="8"/>
        <v>44811.529000000002</v>
      </c>
      <c r="D104" s="15" t="str">
        <f t="shared" si="9"/>
        <v>vis</v>
      </c>
      <c r="E104" s="150">
        <f>VLOOKUP(C104,Active!C$21:E$973,3,FALSE)</f>
        <v>9293.9981920748178</v>
      </c>
      <c r="F104" s="19" t="s">
        <v>224</v>
      </c>
      <c r="G104" s="15" t="str">
        <f t="shared" si="10"/>
        <v>44811.529</v>
      </c>
      <c r="H104" s="133">
        <f t="shared" si="11"/>
        <v>-25207</v>
      </c>
      <c r="I104" s="151" t="s">
        <v>544</v>
      </c>
      <c r="J104" s="152" t="s">
        <v>545</v>
      </c>
      <c r="K104" s="151">
        <v>-25207</v>
      </c>
      <c r="L104" s="151" t="s">
        <v>433</v>
      </c>
      <c r="M104" s="152" t="s">
        <v>279</v>
      </c>
      <c r="N104" s="152"/>
      <c r="O104" s="153" t="s">
        <v>280</v>
      </c>
      <c r="P104" s="153" t="s">
        <v>541</v>
      </c>
    </row>
    <row r="105" spans="1:16" ht="13.5" thickBot="1">
      <c r="A105" s="133" t="str">
        <f t="shared" si="6"/>
        <v> BBS 56 </v>
      </c>
      <c r="B105" s="19" t="str">
        <f t="shared" si="7"/>
        <v>I</v>
      </c>
      <c r="C105" s="133">
        <f t="shared" si="8"/>
        <v>44811.533000000003</v>
      </c>
      <c r="D105" s="15" t="str">
        <f t="shared" si="9"/>
        <v>vis</v>
      </c>
      <c r="E105" s="150">
        <f>VLOOKUP(C105,Active!C$21:E$973,3,FALSE)</f>
        <v>9294.011306065715</v>
      </c>
      <c r="F105" s="19" t="s">
        <v>224</v>
      </c>
      <c r="G105" s="15" t="str">
        <f t="shared" si="10"/>
        <v>44811.533</v>
      </c>
      <c r="H105" s="133">
        <f t="shared" si="11"/>
        <v>-25207</v>
      </c>
      <c r="I105" s="151" t="s">
        <v>546</v>
      </c>
      <c r="J105" s="152" t="s">
        <v>547</v>
      </c>
      <c r="K105" s="151">
        <v>-25207</v>
      </c>
      <c r="L105" s="151" t="s">
        <v>332</v>
      </c>
      <c r="M105" s="152" t="s">
        <v>279</v>
      </c>
      <c r="N105" s="152"/>
      <c r="O105" s="153" t="s">
        <v>548</v>
      </c>
      <c r="P105" s="153" t="s">
        <v>541</v>
      </c>
    </row>
    <row r="106" spans="1:16" ht="13.5" thickBot="1">
      <c r="A106" s="133" t="str">
        <f t="shared" si="6"/>
        <v> BBS 56 </v>
      </c>
      <c r="B106" s="19" t="str">
        <f t="shared" si="7"/>
        <v>I</v>
      </c>
      <c r="C106" s="133">
        <f t="shared" si="8"/>
        <v>44846.614999999998</v>
      </c>
      <c r="D106" s="15" t="str">
        <f t="shared" si="9"/>
        <v>vis</v>
      </c>
      <c r="E106" s="150">
        <f>VLOOKUP(C106,Active!C$21:E$973,3,FALSE)</f>
        <v>9409.0275631966415</v>
      </c>
      <c r="F106" s="19" t="s">
        <v>224</v>
      </c>
      <c r="G106" s="15" t="str">
        <f t="shared" si="10"/>
        <v>44846.615</v>
      </c>
      <c r="H106" s="133">
        <f t="shared" si="11"/>
        <v>-25092</v>
      </c>
      <c r="I106" s="151" t="s">
        <v>549</v>
      </c>
      <c r="J106" s="152" t="s">
        <v>550</v>
      </c>
      <c r="K106" s="151">
        <v>-25092</v>
      </c>
      <c r="L106" s="151" t="s">
        <v>551</v>
      </c>
      <c r="M106" s="152" t="s">
        <v>279</v>
      </c>
      <c r="N106" s="152"/>
      <c r="O106" s="153" t="s">
        <v>280</v>
      </c>
      <c r="P106" s="153" t="s">
        <v>541</v>
      </c>
    </row>
    <row r="107" spans="1:16" ht="13.5" thickBot="1">
      <c r="A107" s="133" t="str">
        <f t="shared" si="6"/>
        <v> BBS 57 </v>
      </c>
      <c r="B107" s="19" t="str">
        <f t="shared" si="7"/>
        <v>I</v>
      </c>
      <c r="C107" s="133">
        <f t="shared" si="8"/>
        <v>44885.356</v>
      </c>
      <c r="D107" s="15" t="str">
        <f t="shared" si="9"/>
        <v>vis</v>
      </c>
      <c r="E107" s="150">
        <f>VLOOKUP(C107,Active!C$21:E$973,3,FALSE)</f>
        <v>9536.0398434973667</v>
      </c>
      <c r="F107" s="19" t="s">
        <v>224</v>
      </c>
      <c r="G107" s="15" t="str">
        <f t="shared" si="10"/>
        <v>44885.356</v>
      </c>
      <c r="H107" s="133">
        <f t="shared" si="11"/>
        <v>-24965</v>
      </c>
      <c r="I107" s="151" t="s">
        <v>552</v>
      </c>
      <c r="J107" s="152" t="s">
        <v>553</v>
      </c>
      <c r="K107" s="151">
        <v>-24965</v>
      </c>
      <c r="L107" s="151" t="s">
        <v>554</v>
      </c>
      <c r="M107" s="152" t="s">
        <v>279</v>
      </c>
      <c r="N107" s="152"/>
      <c r="O107" s="153" t="s">
        <v>280</v>
      </c>
      <c r="P107" s="153" t="s">
        <v>555</v>
      </c>
    </row>
    <row r="108" spans="1:16" ht="13.5" thickBot="1">
      <c r="A108" s="133" t="str">
        <f t="shared" si="6"/>
        <v> BBS 57 </v>
      </c>
      <c r="B108" s="19" t="str">
        <f t="shared" si="7"/>
        <v>I</v>
      </c>
      <c r="C108" s="133">
        <f t="shared" si="8"/>
        <v>44889.315999999999</v>
      </c>
      <c r="D108" s="15" t="str">
        <f t="shared" si="9"/>
        <v>vis</v>
      </c>
      <c r="E108" s="150">
        <f>VLOOKUP(C108,Active!C$21:E$973,3,FALSE)</f>
        <v>9549.0226944818733</v>
      </c>
      <c r="F108" s="19" t="s">
        <v>224</v>
      </c>
      <c r="G108" s="15" t="str">
        <f t="shared" si="10"/>
        <v>44889.316</v>
      </c>
      <c r="H108" s="133">
        <f t="shared" si="11"/>
        <v>-24952</v>
      </c>
      <c r="I108" s="151" t="s">
        <v>556</v>
      </c>
      <c r="J108" s="152" t="s">
        <v>557</v>
      </c>
      <c r="K108" s="151">
        <v>-24952</v>
      </c>
      <c r="L108" s="151" t="s">
        <v>439</v>
      </c>
      <c r="M108" s="152" t="s">
        <v>279</v>
      </c>
      <c r="N108" s="152"/>
      <c r="O108" s="153" t="s">
        <v>280</v>
      </c>
      <c r="P108" s="153" t="s">
        <v>555</v>
      </c>
    </row>
    <row r="109" spans="1:16" ht="13.5" thickBot="1">
      <c r="A109" s="133" t="str">
        <f t="shared" si="6"/>
        <v> BBS 58 </v>
      </c>
      <c r="B109" s="19" t="str">
        <f t="shared" si="7"/>
        <v>II</v>
      </c>
      <c r="C109" s="133">
        <f t="shared" si="8"/>
        <v>44973.345000000001</v>
      </c>
      <c r="D109" s="15" t="str">
        <f t="shared" si="9"/>
        <v>vis</v>
      </c>
      <c r="E109" s="150">
        <f>VLOOKUP(C109,Active!C$21:E$973,3,FALSE)</f>
        <v>9824.5115796781647</v>
      </c>
      <c r="F109" s="19" t="s">
        <v>224</v>
      </c>
      <c r="G109" s="15" t="str">
        <f t="shared" si="10"/>
        <v>44973.345</v>
      </c>
      <c r="H109" s="133">
        <f t="shared" si="11"/>
        <v>-24676.5</v>
      </c>
      <c r="I109" s="151" t="s">
        <v>558</v>
      </c>
      <c r="J109" s="152" t="s">
        <v>559</v>
      </c>
      <c r="K109" s="151">
        <v>-24676.5</v>
      </c>
      <c r="L109" s="151" t="s">
        <v>332</v>
      </c>
      <c r="M109" s="152" t="s">
        <v>279</v>
      </c>
      <c r="N109" s="152"/>
      <c r="O109" s="153" t="s">
        <v>280</v>
      </c>
      <c r="P109" s="153" t="s">
        <v>560</v>
      </c>
    </row>
    <row r="110" spans="1:16" ht="13.5" thickBot="1">
      <c r="A110" s="133" t="str">
        <f t="shared" si="6"/>
        <v> BBS 58 </v>
      </c>
      <c r="B110" s="19" t="str">
        <f t="shared" si="7"/>
        <v>II</v>
      </c>
      <c r="C110" s="133">
        <f t="shared" si="8"/>
        <v>44984.322</v>
      </c>
      <c r="D110" s="15" t="str">
        <f t="shared" si="9"/>
        <v>vis</v>
      </c>
      <c r="E110" s="150">
        <f>VLOOKUP(C110,Active!C$21:E$973,3,FALSE)</f>
        <v>9860.4996491874936</v>
      </c>
      <c r="F110" s="19" t="s">
        <v>224</v>
      </c>
      <c r="G110" s="15" t="str">
        <f t="shared" si="10"/>
        <v>44984.322</v>
      </c>
      <c r="H110" s="133">
        <f t="shared" si="11"/>
        <v>-24640.5</v>
      </c>
      <c r="I110" s="151" t="s">
        <v>561</v>
      </c>
      <c r="J110" s="152" t="s">
        <v>562</v>
      </c>
      <c r="K110" s="151">
        <v>-24640.5</v>
      </c>
      <c r="L110" s="151" t="s">
        <v>401</v>
      </c>
      <c r="M110" s="152" t="s">
        <v>279</v>
      </c>
      <c r="N110" s="152"/>
      <c r="O110" s="153" t="s">
        <v>280</v>
      </c>
      <c r="P110" s="153" t="s">
        <v>560</v>
      </c>
    </row>
    <row r="111" spans="1:16" ht="13.5" thickBot="1">
      <c r="A111" s="133" t="str">
        <f t="shared" si="6"/>
        <v> BBS 58 </v>
      </c>
      <c r="B111" s="19" t="str">
        <f t="shared" si="7"/>
        <v>I</v>
      </c>
      <c r="C111" s="133">
        <f t="shared" si="8"/>
        <v>44985.392999999996</v>
      </c>
      <c r="D111" s="15" t="str">
        <f t="shared" si="9"/>
        <v>vis</v>
      </c>
      <c r="E111" s="150">
        <f>VLOOKUP(C111,Active!C$21:E$973,3,FALSE)</f>
        <v>9864.0109202492004</v>
      </c>
      <c r="F111" s="19" t="s">
        <v>224</v>
      </c>
      <c r="G111" s="15" t="str">
        <f t="shared" si="10"/>
        <v>44985.393</v>
      </c>
      <c r="H111" s="133">
        <f t="shared" si="11"/>
        <v>-24637</v>
      </c>
      <c r="I111" s="151" t="s">
        <v>563</v>
      </c>
      <c r="J111" s="152" t="s">
        <v>564</v>
      </c>
      <c r="K111" s="151">
        <v>-24637</v>
      </c>
      <c r="L111" s="151" t="s">
        <v>332</v>
      </c>
      <c r="M111" s="152" t="s">
        <v>279</v>
      </c>
      <c r="N111" s="152"/>
      <c r="O111" s="153" t="s">
        <v>565</v>
      </c>
      <c r="P111" s="153" t="s">
        <v>560</v>
      </c>
    </row>
    <row r="112" spans="1:16" ht="13.5" thickBot="1">
      <c r="A112" s="133" t="str">
        <f t="shared" si="6"/>
        <v> BBS 58 </v>
      </c>
      <c r="B112" s="19" t="str">
        <f t="shared" si="7"/>
        <v>I</v>
      </c>
      <c r="C112" s="133">
        <f t="shared" si="8"/>
        <v>44985.394</v>
      </c>
      <c r="D112" s="15" t="str">
        <f t="shared" si="9"/>
        <v>vis</v>
      </c>
      <c r="E112" s="150">
        <f>VLOOKUP(C112,Active!C$21:E$973,3,FALSE)</f>
        <v>9864.014198746936</v>
      </c>
      <c r="F112" s="19" t="s">
        <v>224</v>
      </c>
      <c r="G112" s="15" t="str">
        <f t="shared" si="10"/>
        <v>44985.394</v>
      </c>
      <c r="H112" s="133">
        <f t="shared" si="11"/>
        <v>-24637</v>
      </c>
      <c r="I112" s="151" t="s">
        <v>566</v>
      </c>
      <c r="J112" s="152" t="s">
        <v>567</v>
      </c>
      <c r="K112" s="151">
        <v>-24637</v>
      </c>
      <c r="L112" s="151" t="s">
        <v>428</v>
      </c>
      <c r="M112" s="152" t="s">
        <v>279</v>
      </c>
      <c r="N112" s="152"/>
      <c r="O112" s="153" t="s">
        <v>568</v>
      </c>
      <c r="P112" s="153" t="s">
        <v>560</v>
      </c>
    </row>
    <row r="113" spans="1:16" ht="13.5" thickBot="1">
      <c r="A113" s="133" t="str">
        <f t="shared" si="6"/>
        <v> BBS 58 </v>
      </c>
      <c r="B113" s="19" t="str">
        <f t="shared" si="7"/>
        <v>I</v>
      </c>
      <c r="C113" s="133">
        <f t="shared" si="8"/>
        <v>44985.394999999997</v>
      </c>
      <c r="D113" s="15" t="str">
        <f t="shared" si="9"/>
        <v>vis</v>
      </c>
      <c r="E113" s="150">
        <f>VLOOKUP(C113,Active!C$21:E$973,3,FALSE)</f>
        <v>9864.017477244648</v>
      </c>
      <c r="F113" s="19" t="s">
        <v>224</v>
      </c>
      <c r="G113" s="15" t="str">
        <f t="shared" si="10"/>
        <v>44985.395</v>
      </c>
      <c r="H113" s="133">
        <f t="shared" si="11"/>
        <v>-24637</v>
      </c>
      <c r="I113" s="151" t="s">
        <v>569</v>
      </c>
      <c r="J113" s="152" t="s">
        <v>570</v>
      </c>
      <c r="K113" s="151">
        <v>-24637</v>
      </c>
      <c r="L113" s="151" t="s">
        <v>391</v>
      </c>
      <c r="M113" s="152" t="s">
        <v>279</v>
      </c>
      <c r="N113" s="152"/>
      <c r="O113" s="153" t="s">
        <v>571</v>
      </c>
      <c r="P113" s="153" t="s">
        <v>560</v>
      </c>
    </row>
    <row r="114" spans="1:16" ht="13.5" thickBot="1">
      <c r="A114" s="133" t="str">
        <f t="shared" si="6"/>
        <v> BBS 58 </v>
      </c>
      <c r="B114" s="19" t="str">
        <f t="shared" si="7"/>
        <v>I</v>
      </c>
      <c r="C114" s="133">
        <f t="shared" si="8"/>
        <v>44985.396000000001</v>
      </c>
      <c r="D114" s="15" t="str">
        <f t="shared" si="9"/>
        <v>vis</v>
      </c>
      <c r="E114" s="150">
        <f>VLOOKUP(C114,Active!C$21:E$973,3,FALSE)</f>
        <v>9864.0207557423837</v>
      </c>
      <c r="F114" s="19" t="s">
        <v>224</v>
      </c>
      <c r="G114" s="15" t="str">
        <f t="shared" si="10"/>
        <v>44985.396</v>
      </c>
      <c r="H114" s="133">
        <f t="shared" si="11"/>
        <v>-24637</v>
      </c>
      <c r="I114" s="151" t="s">
        <v>572</v>
      </c>
      <c r="J114" s="152" t="s">
        <v>573</v>
      </c>
      <c r="K114" s="151">
        <v>-24637</v>
      </c>
      <c r="L114" s="151" t="s">
        <v>340</v>
      </c>
      <c r="M114" s="152" t="s">
        <v>279</v>
      </c>
      <c r="N114" s="152"/>
      <c r="O114" s="153" t="s">
        <v>574</v>
      </c>
      <c r="P114" s="153" t="s">
        <v>560</v>
      </c>
    </row>
    <row r="115" spans="1:16" ht="13.5" thickBot="1">
      <c r="A115" s="133" t="str">
        <f t="shared" si="6"/>
        <v> BBS 59 </v>
      </c>
      <c r="B115" s="19" t="str">
        <f t="shared" si="7"/>
        <v>I</v>
      </c>
      <c r="C115" s="133">
        <f t="shared" si="8"/>
        <v>45004.303999999996</v>
      </c>
      <c r="D115" s="15" t="str">
        <f t="shared" si="9"/>
        <v>vis</v>
      </c>
      <c r="E115" s="150">
        <f>VLOOKUP(C115,Active!C$21:E$973,3,FALSE)</f>
        <v>9926.010590695676</v>
      </c>
      <c r="F115" s="19" t="s">
        <v>224</v>
      </c>
      <c r="G115" s="15" t="str">
        <f t="shared" si="10"/>
        <v>45004.304</v>
      </c>
      <c r="H115" s="133">
        <f t="shared" si="11"/>
        <v>-24575</v>
      </c>
      <c r="I115" s="151" t="s">
        <v>575</v>
      </c>
      <c r="J115" s="152" t="s">
        <v>576</v>
      </c>
      <c r="K115" s="151">
        <v>-24575</v>
      </c>
      <c r="L115" s="151" t="s">
        <v>332</v>
      </c>
      <c r="M115" s="152" t="s">
        <v>279</v>
      </c>
      <c r="N115" s="152"/>
      <c r="O115" s="153" t="s">
        <v>280</v>
      </c>
      <c r="P115" s="153" t="s">
        <v>577</v>
      </c>
    </row>
    <row r="116" spans="1:16" ht="13.5" thickBot="1">
      <c r="A116" s="133" t="str">
        <f t="shared" si="6"/>
        <v> BBS 60 </v>
      </c>
      <c r="B116" s="19" t="str">
        <f t="shared" si="7"/>
        <v>I</v>
      </c>
      <c r="C116" s="133">
        <f t="shared" si="8"/>
        <v>45061.35</v>
      </c>
      <c r="D116" s="15" t="str">
        <f t="shared" si="9"/>
        <v>vis</v>
      </c>
      <c r="E116" s="150">
        <f>VLOOKUP(C116,Active!C$21:E$973,3,FALSE)</f>
        <v>10113.035771822522</v>
      </c>
      <c r="F116" s="19" t="s">
        <v>224</v>
      </c>
      <c r="G116" s="15" t="str">
        <f t="shared" si="10"/>
        <v>45061.350</v>
      </c>
      <c r="H116" s="133">
        <f t="shared" si="11"/>
        <v>-24388</v>
      </c>
      <c r="I116" s="151" t="s">
        <v>578</v>
      </c>
      <c r="J116" s="152" t="s">
        <v>579</v>
      </c>
      <c r="K116" s="151">
        <v>-24388</v>
      </c>
      <c r="L116" s="151" t="s">
        <v>369</v>
      </c>
      <c r="M116" s="152" t="s">
        <v>279</v>
      </c>
      <c r="N116" s="152"/>
      <c r="O116" s="153" t="s">
        <v>280</v>
      </c>
      <c r="P116" s="153" t="s">
        <v>580</v>
      </c>
    </row>
    <row r="117" spans="1:16" ht="13.5" thickBot="1">
      <c r="A117" s="133" t="str">
        <f t="shared" si="6"/>
        <v> BBS 60 </v>
      </c>
      <c r="B117" s="19" t="str">
        <f t="shared" si="7"/>
        <v>I</v>
      </c>
      <c r="C117" s="133">
        <f t="shared" si="8"/>
        <v>45101.603999999999</v>
      </c>
      <c r="D117" s="15" t="str">
        <f t="shared" si="9"/>
        <v>vis</v>
      </c>
      <c r="E117" s="150">
        <f>VLOOKUP(C117,Active!C$21:E$973,3,FALSE)</f>
        <v>10245.008419178692</v>
      </c>
      <c r="F117" s="19" t="s">
        <v>224</v>
      </c>
      <c r="G117" s="15" t="str">
        <f t="shared" si="10"/>
        <v>45101.604</v>
      </c>
      <c r="H117" s="133">
        <f t="shared" si="11"/>
        <v>-24256</v>
      </c>
      <c r="I117" s="151" t="s">
        <v>581</v>
      </c>
      <c r="J117" s="152" t="s">
        <v>582</v>
      </c>
      <c r="K117" s="151">
        <v>-24256</v>
      </c>
      <c r="L117" s="151" t="s">
        <v>332</v>
      </c>
      <c r="M117" s="152" t="s">
        <v>279</v>
      </c>
      <c r="N117" s="152"/>
      <c r="O117" s="153" t="s">
        <v>280</v>
      </c>
      <c r="P117" s="153" t="s">
        <v>580</v>
      </c>
    </row>
    <row r="118" spans="1:16" ht="13.5" thickBot="1">
      <c r="A118" s="133" t="str">
        <f t="shared" si="6"/>
        <v> BBS 61 </v>
      </c>
      <c r="B118" s="19" t="str">
        <f t="shared" si="7"/>
        <v>II</v>
      </c>
      <c r="C118" s="133">
        <f t="shared" si="8"/>
        <v>45175.571000000004</v>
      </c>
      <c r="D118" s="15" t="str">
        <f t="shared" si="9"/>
        <v>vis</v>
      </c>
      <c r="E118" s="150">
        <f>VLOOKUP(C118,Active!C$21:E$973,3,FALSE)</f>
        <v>10487.509060282533</v>
      </c>
      <c r="F118" s="19" t="s">
        <v>224</v>
      </c>
      <c r="G118" s="15" t="str">
        <f t="shared" si="10"/>
        <v>45175.571</v>
      </c>
      <c r="H118" s="133">
        <f t="shared" si="11"/>
        <v>-24013.5</v>
      </c>
      <c r="I118" s="151" t="s">
        <v>583</v>
      </c>
      <c r="J118" s="152" t="s">
        <v>584</v>
      </c>
      <c r="K118" s="151">
        <v>-24013.5</v>
      </c>
      <c r="L118" s="151" t="s">
        <v>332</v>
      </c>
      <c r="M118" s="152" t="s">
        <v>279</v>
      </c>
      <c r="N118" s="152"/>
      <c r="O118" s="153" t="s">
        <v>280</v>
      </c>
      <c r="P118" s="153" t="s">
        <v>585</v>
      </c>
    </row>
    <row r="119" spans="1:16" ht="13.5" thickBot="1">
      <c r="A119" s="133" t="str">
        <f t="shared" si="6"/>
        <v> BBS 62 </v>
      </c>
      <c r="B119" s="19" t="str">
        <f t="shared" si="7"/>
        <v>II</v>
      </c>
      <c r="C119" s="133">
        <f t="shared" si="8"/>
        <v>45207.608</v>
      </c>
      <c r="D119" s="15" t="str">
        <f t="shared" si="9"/>
        <v>vis</v>
      </c>
      <c r="E119" s="150">
        <f>VLOOKUP(C119,Active!C$21:E$973,3,FALSE)</f>
        <v>10592.542291845832</v>
      </c>
      <c r="F119" s="19" t="s">
        <v>224</v>
      </c>
      <c r="G119" s="15" t="str">
        <f t="shared" si="10"/>
        <v>45207.608</v>
      </c>
      <c r="H119" s="133">
        <f t="shared" si="11"/>
        <v>-23908.5</v>
      </c>
      <c r="I119" s="151" t="s">
        <v>586</v>
      </c>
      <c r="J119" s="152" t="s">
        <v>587</v>
      </c>
      <c r="K119" s="151">
        <v>-23908.5</v>
      </c>
      <c r="L119" s="151" t="s">
        <v>588</v>
      </c>
      <c r="M119" s="152" t="s">
        <v>279</v>
      </c>
      <c r="N119" s="152"/>
      <c r="O119" s="153" t="s">
        <v>280</v>
      </c>
      <c r="P119" s="153" t="s">
        <v>589</v>
      </c>
    </row>
    <row r="120" spans="1:16" ht="13.5" thickBot="1">
      <c r="A120" s="133" t="str">
        <f t="shared" si="6"/>
        <v> BBS 62 </v>
      </c>
      <c r="B120" s="19" t="str">
        <f t="shared" si="7"/>
        <v>II</v>
      </c>
      <c r="C120" s="133">
        <f t="shared" si="8"/>
        <v>45208.517</v>
      </c>
      <c r="D120" s="15" t="str">
        <f t="shared" si="9"/>
        <v>vis</v>
      </c>
      <c r="E120" s="150">
        <f>VLOOKUP(C120,Active!C$21:E$973,3,FALSE)</f>
        <v>10595.522446276365</v>
      </c>
      <c r="F120" s="19" t="s">
        <v>224</v>
      </c>
      <c r="G120" s="15" t="str">
        <f t="shared" si="10"/>
        <v>45208.517</v>
      </c>
      <c r="H120" s="133">
        <f t="shared" si="11"/>
        <v>-23905.5</v>
      </c>
      <c r="I120" s="151" t="s">
        <v>590</v>
      </c>
      <c r="J120" s="152" t="s">
        <v>591</v>
      </c>
      <c r="K120" s="151">
        <v>-23905.5</v>
      </c>
      <c r="L120" s="151" t="s">
        <v>439</v>
      </c>
      <c r="M120" s="152" t="s">
        <v>279</v>
      </c>
      <c r="N120" s="152"/>
      <c r="O120" s="153" t="s">
        <v>280</v>
      </c>
      <c r="P120" s="153" t="s">
        <v>589</v>
      </c>
    </row>
    <row r="121" spans="1:16" ht="13.5" thickBot="1">
      <c r="A121" s="133" t="str">
        <f t="shared" si="6"/>
        <v> BBS 62 </v>
      </c>
      <c r="B121" s="19" t="str">
        <f t="shared" si="7"/>
        <v>II</v>
      </c>
      <c r="C121" s="133">
        <f t="shared" si="8"/>
        <v>45208.521999999997</v>
      </c>
      <c r="D121" s="15" t="str">
        <f t="shared" si="9"/>
        <v>vis</v>
      </c>
      <c r="E121" s="150">
        <f>VLOOKUP(C121,Active!C$21:E$973,3,FALSE)</f>
        <v>10595.538838764975</v>
      </c>
      <c r="F121" s="19" t="s">
        <v>224</v>
      </c>
      <c r="G121" s="15" t="str">
        <f t="shared" si="10"/>
        <v>45208.522</v>
      </c>
      <c r="H121" s="133">
        <f t="shared" si="11"/>
        <v>-23905.5</v>
      </c>
      <c r="I121" s="151" t="s">
        <v>592</v>
      </c>
      <c r="J121" s="152" t="s">
        <v>593</v>
      </c>
      <c r="K121" s="151">
        <v>-23905.5</v>
      </c>
      <c r="L121" s="151" t="s">
        <v>554</v>
      </c>
      <c r="M121" s="152" t="s">
        <v>279</v>
      </c>
      <c r="N121" s="152"/>
      <c r="O121" s="153" t="s">
        <v>548</v>
      </c>
      <c r="P121" s="153" t="s">
        <v>589</v>
      </c>
    </row>
    <row r="122" spans="1:16" ht="13.5" thickBot="1">
      <c r="A122" s="133" t="str">
        <f t="shared" si="6"/>
        <v> BBS 63 </v>
      </c>
      <c r="B122" s="19" t="str">
        <f t="shared" si="7"/>
        <v>II</v>
      </c>
      <c r="C122" s="133">
        <f t="shared" si="8"/>
        <v>45257.322</v>
      </c>
      <c r="D122" s="15" t="str">
        <f t="shared" si="9"/>
        <v>vis</v>
      </c>
      <c r="E122" s="150">
        <f>VLOOKUP(C122,Active!C$21:E$973,3,FALSE)</f>
        <v>10755.52952766499</v>
      </c>
      <c r="F122" s="19" t="s">
        <v>224</v>
      </c>
      <c r="G122" s="15" t="str">
        <f t="shared" si="10"/>
        <v>45257.322</v>
      </c>
      <c r="H122" s="133">
        <f t="shared" si="11"/>
        <v>-23745.5</v>
      </c>
      <c r="I122" s="151" t="s">
        <v>594</v>
      </c>
      <c r="J122" s="152" t="s">
        <v>595</v>
      </c>
      <c r="K122" s="151">
        <v>-23745.5</v>
      </c>
      <c r="L122" s="151" t="s">
        <v>412</v>
      </c>
      <c r="M122" s="152" t="s">
        <v>279</v>
      </c>
      <c r="N122" s="152"/>
      <c r="O122" s="153" t="s">
        <v>280</v>
      </c>
      <c r="P122" s="153" t="s">
        <v>596</v>
      </c>
    </row>
    <row r="123" spans="1:16" ht="13.5" thickBot="1">
      <c r="A123" s="133" t="str">
        <f t="shared" si="6"/>
        <v> BBS 63 </v>
      </c>
      <c r="B123" s="19" t="str">
        <f t="shared" si="7"/>
        <v>II</v>
      </c>
      <c r="C123" s="133">
        <f t="shared" si="8"/>
        <v>45258.241999999998</v>
      </c>
      <c r="D123" s="15" t="str">
        <f t="shared" si="9"/>
        <v>vis</v>
      </c>
      <c r="E123" s="150">
        <f>VLOOKUP(C123,Active!C$21:E$973,3,FALSE)</f>
        <v>10758.545745570476</v>
      </c>
      <c r="F123" s="19" t="s">
        <v>224</v>
      </c>
      <c r="G123" s="15" t="str">
        <f t="shared" si="10"/>
        <v>45258.242</v>
      </c>
      <c r="H123" s="133">
        <f t="shared" si="11"/>
        <v>-23742.5</v>
      </c>
      <c r="I123" s="151" t="s">
        <v>597</v>
      </c>
      <c r="J123" s="152" t="s">
        <v>598</v>
      </c>
      <c r="K123" s="151">
        <v>-23742.5</v>
      </c>
      <c r="L123" s="151" t="s">
        <v>463</v>
      </c>
      <c r="M123" s="152" t="s">
        <v>279</v>
      </c>
      <c r="N123" s="152"/>
      <c r="O123" s="153" t="s">
        <v>280</v>
      </c>
      <c r="P123" s="153" t="s">
        <v>596</v>
      </c>
    </row>
    <row r="124" spans="1:16" ht="13.5" thickBot="1">
      <c r="A124" s="133" t="str">
        <f t="shared" si="6"/>
        <v> BBS 64 </v>
      </c>
      <c r="B124" s="19" t="str">
        <f t="shared" si="7"/>
        <v>I</v>
      </c>
      <c r="C124" s="133">
        <f t="shared" si="8"/>
        <v>45308.423000000003</v>
      </c>
      <c r="D124" s="15" t="str">
        <f t="shared" si="9"/>
        <v>vis</v>
      </c>
      <c r="E124" s="150">
        <f>VLOOKUP(C124,Active!C$21:E$973,3,FALSE)</f>
        <v>10923.064039826459</v>
      </c>
      <c r="F124" s="19" t="s">
        <v>224</v>
      </c>
      <c r="G124" s="15" t="str">
        <f t="shared" si="10"/>
        <v>45308.423</v>
      </c>
      <c r="H124" s="133">
        <f t="shared" si="11"/>
        <v>-23578</v>
      </c>
      <c r="I124" s="151" t="s">
        <v>599</v>
      </c>
      <c r="J124" s="152" t="s">
        <v>600</v>
      </c>
      <c r="K124" s="151">
        <v>-23578</v>
      </c>
      <c r="L124" s="151" t="s">
        <v>601</v>
      </c>
      <c r="M124" s="152" t="s">
        <v>279</v>
      </c>
      <c r="N124" s="152"/>
      <c r="O124" s="153" t="s">
        <v>280</v>
      </c>
      <c r="P124" s="153" t="s">
        <v>602</v>
      </c>
    </row>
    <row r="125" spans="1:16" ht="13.5" thickBot="1">
      <c r="A125" s="133" t="str">
        <f t="shared" si="6"/>
        <v> BBS 64 </v>
      </c>
      <c r="B125" s="19" t="str">
        <f t="shared" si="7"/>
        <v>II</v>
      </c>
      <c r="C125" s="133">
        <f t="shared" si="8"/>
        <v>45333.275000000001</v>
      </c>
      <c r="D125" s="15" t="str">
        <f t="shared" si="9"/>
        <v>vis</v>
      </c>
      <c r="E125" s="150">
        <f>VLOOKUP(C125,Active!C$21:E$973,3,FALSE)</f>
        <v>11004.541265247417</v>
      </c>
      <c r="F125" s="19" t="s">
        <v>224</v>
      </c>
      <c r="G125" s="15" t="str">
        <f t="shared" si="10"/>
        <v>45333.275</v>
      </c>
      <c r="H125" s="133">
        <f t="shared" si="11"/>
        <v>-23496.5</v>
      </c>
      <c r="I125" s="151" t="s">
        <v>603</v>
      </c>
      <c r="J125" s="152" t="s">
        <v>604</v>
      </c>
      <c r="K125" s="151">
        <v>-23496.5</v>
      </c>
      <c r="L125" s="151" t="s">
        <v>588</v>
      </c>
      <c r="M125" s="152" t="s">
        <v>279</v>
      </c>
      <c r="N125" s="152"/>
      <c r="O125" s="153" t="s">
        <v>280</v>
      </c>
      <c r="P125" s="153" t="s">
        <v>602</v>
      </c>
    </row>
    <row r="126" spans="1:16" ht="13.5" thickBot="1">
      <c r="A126" s="133" t="str">
        <f t="shared" si="6"/>
        <v> BBS 64 </v>
      </c>
      <c r="B126" s="19" t="str">
        <f t="shared" si="7"/>
        <v>I</v>
      </c>
      <c r="C126" s="133">
        <f t="shared" si="8"/>
        <v>45333.428999999996</v>
      </c>
      <c r="D126" s="15" t="str">
        <f t="shared" si="9"/>
        <v>vis</v>
      </c>
      <c r="E126" s="150">
        <f>VLOOKUP(C126,Active!C$21:E$973,3,FALSE)</f>
        <v>11005.046153896797</v>
      </c>
      <c r="F126" s="19" t="s">
        <v>224</v>
      </c>
      <c r="G126" s="15" t="str">
        <f t="shared" si="10"/>
        <v>45333.429</v>
      </c>
      <c r="H126" s="133">
        <f t="shared" si="11"/>
        <v>-23496</v>
      </c>
      <c r="I126" s="151" t="s">
        <v>605</v>
      </c>
      <c r="J126" s="152" t="s">
        <v>606</v>
      </c>
      <c r="K126" s="151">
        <v>-23496</v>
      </c>
      <c r="L126" s="151" t="s">
        <v>463</v>
      </c>
      <c r="M126" s="152" t="s">
        <v>279</v>
      </c>
      <c r="N126" s="152"/>
      <c r="O126" s="153" t="s">
        <v>280</v>
      </c>
      <c r="P126" s="153" t="s">
        <v>602</v>
      </c>
    </row>
    <row r="127" spans="1:16" ht="13.5" thickBot="1">
      <c r="A127" s="133" t="str">
        <f t="shared" si="6"/>
        <v> BBS 67 </v>
      </c>
      <c r="B127" s="19" t="str">
        <f t="shared" si="7"/>
        <v>II</v>
      </c>
      <c r="C127" s="133">
        <f t="shared" si="8"/>
        <v>45528.478000000003</v>
      </c>
      <c r="D127" s="15" t="str">
        <f t="shared" si="9"/>
        <v>vis</v>
      </c>
      <c r="E127" s="150">
        <f>VLOOKUP(C127,Active!C$21:E$973,3,FALSE)</f>
        <v>11644.513856340618</v>
      </c>
      <c r="F127" s="19" t="s">
        <v>224</v>
      </c>
      <c r="G127" s="15" t="str">
        <f t="shared" si="10"/>
        <v>45528.478</v>
      </c>
      <c r="H127" s="133">
        <f t="shared" si="11"/>
        <v>-22856.5</v>
      </c>
      <c r="I127" s="151" t="s">
        <v>607</v>
      </c>
      <c r="J127" s="152" t="s">
        <v>608</v>
      </c>
      <c r="K127" s="151">
        <v>-22856.5</v>
      </c>
      <c r="L127" s="151" t="s">
        <v>340</v>
      </c>
      <c r="M127" s="152" t="s">
        <v>279</v>
      </c>
      <c r="N127" s="152"/>
      <c r="O127" s="153" t="s">
        <v>514</v>
      </c>
      <c r="P127" s="153" t="s">
        <v>609</v>
      </c>
    </row>
    <row r="128" spans="1:16" ht="13.5" thickBot="1">
      <c r="A128" s="133" t="str">
        <f t="shared" si="6"/>
        <v> BBS 67 </v>
      </c>
      <c r="B128" s="19" t="str">
        <f t="shared" si="7"/>
        <v>I</v>
      </c>
      <c r="C128" s="133">
        <f t="shared" si="8"/>
        <v>45547.546999999999</v>
      </c>
      <c r="D128" s="15" t="str">
        <f t="shared" si="9"/>
        <v>vis</v>
      </c>
      <c r="E128" s="150">
        <f>VLOOKUP(C128,Active!C$21:E$973,3,FALSE)</f>
        <v>11707.031529427371</v>
      </c>
      <c r="F128" s="19" t="s">
        <v>224</v>
      </c>
      <c r="G128" s="15" t="str">
        <f t="shared" si="10"/>
        <v>45547.547</v>
      </c>
      <c r="H128" s="133">
        <f t="shared" si="11"/>
        <v>-22794</v>
      </c>
      <c r="I128" s="151" t="s">
        <v>610</v>
      </c>
      <c r="J128" s="152" t="s">
        <v>611</v>
      </c>
      <c r="K128" s="151">
        <v>-22794</v>
      </c>
      <c r="L128" s="151" t="s">
        <v>369</v>
      </c>
      <c r="M128" s="152" t="s">
        <v>279</v>
      </c>
      <c r="N128" s="152"/>
      <c r="O128" s="153" t="s">
        <v>280</v>
      </c>
      <c r="P128" s="153" t="s">
        <v>609</v>
      </c>
    </row>
    <row r="129" spans="1:16" ht="13.5" thickBot="1">
      <c r="A129" s="133" t="str">
        <f t="shared" si="6"/>
        <v> BBS 67 </v>
      </c>
      <c r="B129" s="19" t="str">
        <f t="shared" si="7"/>
        <v>I</v>
      </c>
      <c r="C129" s="133">
        <f t="shared" si="8"/>
        <v>45547.548999999999</v>
      </c>
      <c r="D129" s="15" t="str">
        <f t="shared" si="9"/>
        <v>vis</v>
      </c>
      <c r="E129" s="150">
        <f>VLOOKUP(C129,Active!C$21:E$973,3,FALSE)</f>
        <v>11707.038086422821</v>
      </c>
      <c r="F129" s="19" t="s">
        <v>224</v>
      </c>
      <c r="G129" s="15" t="str">
        <f t="shared" si="10"/>
        <v>45547.549</v>
      </c>
      <c r="H129" s="133">
        <f t="shared" si="11"/>
        <v>-22794</v>
      </c>
      <c r="I129" s="151" t="s">
        <v>612</v>
      </c>
      <c r="J129" s="152" t="s">
        <v>613</v>
      </c>
      <c r="K129" s="151">
        <v>-22794</v>
      </c>
      <c r="L129" s="151" t="s">
        <v>588</v>
      </c>
      <c r="M129" s="152" t="s">
        <v>279</v>
      </c>
      <c r="N129" s="152"/>
      <c r="O129" s="153" t="s">
        <v>514</v>
      </c>
      <c r="P129" s="153" t="s">
        <v>609</v>
      </c>
    </row>
    <row r="130" spans="1:16" ht="13.5" thickBot="1">
      <c r="A130" s="133" t="str">
        <f t="shared" si="6"/>
        <v> BBS 68 </v>
      </c>
      <c r="B130" s="19" t="str">
        <f t="shared" si="7"/>
        <v>II</v>
      </c>
      <c r="C130" s="133">
        <f t="shared" si="8"/>
        <v>45548.612000000001</v>
      </c>
      <c r="D130" s="15" t="str">
        <f t="shared" si="9"/>
        <v>vis</v>
      </c>
      <c r="E130" s="150">
        <f>VLOOKUP(C130,Active!C$21:E$973,3,FALSE)</f>
        <v>11710.523129502759</v>
      </c>
      <c r="F130" s="19" t="s">
        <v>224</v>
      </c>
      <c r="G130" s="15" t="str">
        <f t="shared" si="10"/>
        <v>45548.612</v>
      </c>
      <c r="H130" s="133">
        <f t="shared" si="11"/>
        <v>-22790.5</v>
      </c>
      <c r="I130" s="151" t="s">
        <v>614</v>
      </c>
      <c r="J130" s="152" t="s">
        <v>615</v>
      </c>
      <c r="K130" s="151">
        <v>-22790.5</v>
      </c>
      <c r="L130" s="151" t="s">
        <v>616</v>
      </c>
      <c r="M130" s="152" t="s">
        <v>279</v>
      </c>
      <c r="N130" s="152"/>
      <c r="O130" s="153" t="s">
        <v>280</v>
      </c>
      <c r="P130" s="153" t="s">
        <v>617</v>
      </c>
    </row>
    <row r="131" spans="1:16" ht="13.5" thickBot="1">
      <c r="A131" s="133" t="str">
        <f t="shared" si="6"/>
        <v> BBS 69 </v>
      </c>
      <c r="B131" s="19" t="str">
        <f t="shared" si="7"/>
        <v>I</v>
      </c>
      <c r="C131" s="133">
        <f t="shared" si="8"/>
        <v>45595.442999999999</v>
      </c>
      <c r="D131" s="15" t="str">
        <f t="shared" si="9"/>
        <v>vis</v>
      </c>
      <c r="E131" s="150">
        <f>VLOOKUP(C131,Active!C$21:E$973,3,FALSE)</f>
        <v>11864.058456385463</v>
      </c>
      <c r="F131" s="19" t="s">
        <v>224</v>
      </c>
      <c r="G131" s="15" t="str">
        <f t="shared" si="10"/>
        <v>45595.443</v>
      </c>
      <c r="H131" s="133">
        <f t="shared" si="11"/>
        <v>-22637</v>
      </c>
      <c r="I131" s="151" t="s">
        <v>618</v>
      </c>
      <c r="J131" s="152" t="s">
        <v>619</v>
      </c>
      <c r="K131" s="151">
        <v>-22637</v>
      </c>
      <c r="L131" s="151" t="s">
        <v>502</v>
      </c>
      <c r="M131" s="152" t="s">
        <v>279</v>
      </c>
      <c r="N131" s="152"/>
      <c r="O131" s="153" t="s">
        <v>620</v>
      </c>
      <c r="P131" s="153" t="s">
        <v>621</v>
      </c>
    </row>
    <row r="132" spans="1:16" ht="13.5" thickBot="1">
      <c r="A132" s="133" t="str">
        <f t="shared" si="6"/>
        <v> BBS 68 </v>
      </c>
      <c r="B132" s="19" t="str">
        <f t="shared" si="7"/>
        <v>I</v>
      </c>
      <c r="C132" s="133">
        <f t="shared" si="8"/>
        <v>45600.311999999998</v>
      </c>
      <c r="D132" s="15" t="str">
        <f t="shared" si="9"/>
        <v>vis</v>
      </c>
      <c r="E132" s="150">
        <f>VLOOKUP(C132,Active!C$21:E$973,3,FALSE)</f>
        <v>11880.021461800503</v>
      </c>
      <c r="F132" s="19" t="s">
        <v>224</v>
      </c>
      <c r="G132" s="15" t="str">
        <f t="shared" si="10"/>
        <v>45600.312</v>
      </c>
      <c r="H132" s="133">
        <f t="shared" si="11"/>
        <v>-22621</v>
      </c>
      <c r="I132" s="151" t="s">
        <v>622</v>
      </c>
      <c r="J132" s="152" t="s">
        <v>623</v>
      </c>
      <c r="K132" s="151">
        <v>-22621</v>
      </c>
      <c r="L132" s="151" t="s">
        <v>551</v>
      </c>
      <c r="M132" s="152" t="s">
        <v>279</v>
      </c>
      <c r="N132" s="152"/>
      <c r="O132" s="153" t="s">
        <v>280</v>
      </c>
      <c r="P132" s="153" t="s">
        <v>617</v>
      </c>
    </row>
    <row r="133" spans="1:16" ht="13.5" thickBot="1">
      <c r="A133" s="133" t="str">
        <f t="shared" si="6"/>
        <v> BBS 68 </v>
      </c>
      <c r="B133" s="19" t="str">
        <f t="shared" si="7"/>
        <v>II</v>
      </c>
      <c r="C133" s="133">
        <f t="shared" si="8"/>
        <v>45600.468999999997</v>
      </c>
      <c r="D133" s="15" t="str">
        <f t="shared" si="9"/>
        <v>vis</v>
      </c>
      <c r="E133" s="150">
        <f>VLOOKUP(C133,Active!C$21:E$973,3,FALSE)</f>
        <v>11880.536185943069</v>
      </c>
      <c r="F133" s="19" t="s">
        <v>224</v>
      </c>
      <c r="G133" s="15" t="str">
        <f t="shared" si="10"/>
        <v>45600.469</v>
      </c>
      <c r="H133" s="133">
        <f t="shared" si="11"/>
        <v>-22620.5</v>
      </c>
      <c r="I133" s="151" t="s">
        <v>624</v>
      </c>
      <c r="J133" s="152" t="s">
        <v>625</v>
      </c>
      <c r="K133" s="151">
        <v>-22620.5</v>
      </c>
      <c r="L133" s="151" t="s">
        <v>588</v>
      </c>
      <c r="M133" s="152" t="s">
        <v>279</v>
      </c>
      <c r="N133" s="152"/>
      <c r="O133" s="153" t="s">
        <v>280</v>
      </c>
      <c r="P133" s="153" t="s">
        <v>617</v>
      </c>
    </row>
    <row r="134" spans="1:16" ht="13.5" thickBot="1">
      <c r="A134" s="133" t="str">
        <f t="shared" si="6"/>
        <v> BBS 70 </v>
      </c>
      <c r="B134" s="19" t="str">
        <f t="shared" si="7"/>
        <v>II</v>
      </c>
      <c r="C134" s="133">
        <f t="shared" si="8"/>
        <v>45671.226999999999</v>
      </c>
      <c r="D134" s="15" t="str">
        <f t="shared" si="9"/>
        <v>vis</v>
      </c>
      <c r="E134" s="150">
        <f>VLOOKUP(C134,Active!C$21:E$973,3,FALSE)</f>
        <v>12112.516127852636</v>
      </c>
      <c r="F134" s="19" t="s">
        <v>224</v>
      </c>
      <c r="G134" s="15" t="str">
        <f t="shared" si="10"/>
        <v>45671.227</v>
      </c>
      <c r="H134" s="133">
        <f t="shared" si="11"/>
        <v>-22388.5</v>
      </c>
      <c r="I134" s="151" t="s">
        <v>626</v>
      </c>
      <c r="J134" s="152" t="s">
        <v>627</v>
      </c>
      <c r="K134" s="151">
        <v>-22388.5</v>
      </c>
      <c r="L134" s="151" t="s">
        <v>439</v>
      </c>
      <c r="M134" s="152" t="s">
        <v>279</v>
      </c>
      <c r="N134" s="152"/>
      <c r="O134" s="153" t="s">
        <v>280</v>
      </c>
      <c r="P134" s="153" t="s">
        <v>628</v>
      </c>
    </row>
    <row r="135" spans="1:16" ht="13.5" thickBot="1">
      <c r="A135" s="133" t="str">
        <f t="shared" si="6"/>
        <v> BBS 71 </v>
      </c>
      <c r="B135" s="19" t="str">
        <f t="shared" si="7"/>
        <v>I</v>
      </c>
      <c r="C135" s="133">
        <f t="shared" si="8"/>
        <v>45741.235000000001</v>
      </c>
      <c r="D135" s="15" t="str">
        <f t="shared" si="9"/>
        <v>vis</v>
      </c>
      <c r="E135" s="150">
        <f>VLOOKUP(C135,Active!C$21:E$973,3,FALSE)</f>
        <v>12342.037196469684</v>
      </c>
      <c r="F135" s="19" t="s">
        <v>224</v>
      </c>
      <c r="G135" s="15" t="str">
        <f t="shared" si="10"/>
        <v>45741.235</v>
      </c>
      <c r="H135" s="133">
        <f t="shared" si="11"/>
        <v>-22159</v>
      </c>
      <c r="I135" s="151" t="s">
        <v>629</v>
      </c>
      <c r="J135" s="152" t="s">
        <v>630</v>
      </c>
      <c r="K135" s="151">
        <v>-22159</v>
      </c>
      <c r="L135" s="151" t="s">
        <v>588</v>
      </c>
      <c r="M135" s="152" t="s">
        <v>279</v>
      </c>
      <c r="N135" s="152"/>
      <c r="O135" s="153" t="s">
        <v>280</v>
      </c>
      <c r="P135" s="153" t="s">
        <v>631</v>
      </c>
    </row>
    <row r="136" spans="1:16" ht="13.5" thickBot="1">
      <c r="A136" s="133" t="str">
        <f t="shared" si="6"/>
        <v> BBS 71 </v>
      </c>
      <c r="B136" s="19" t="str">
        <f t="shared" si="7"/>
        <v>I</v>
      </c>
      <c r="C136" s="133">
        <f t="shared" si="8"/>
        <v>45776.307000000001</v>
      </c>
      <c r="D136" s="15" t="str">
        <f t="shared" si="9"/>
        <v>vis</v>
      </c>
      <c r="E136" s="150">
        <f>VLOOKUP(C136,Active!C$21:E$973,3,FALSE)</f>
        <v>12457.020668623394</v>
      </c>
      <c r="F136" s="19" t="s">
        <v>224</v>
      </c>
      <c r="G136" s="15" t="str">
        <f t="shared" si="10"/>
        <v>45776.307</v>
      </c>
      <c r="H136" s="133">
        <f t="shared" si="11"/>
        <v>-22044</v>
      </c>
      <c r="I136" s="151" t="s">
        <v>632</v>
      </c>
      <c r="J136" s="152" t="s">
        <v>633</v>
      </c>
      <c r="K136" s="151">
        <v>-22044</v>
      </c>
      <c r="L136" s="151" t="s">
        <v>551</v>
      </c>
      <c r="M136" s="152" t="s">
        <v>279</v>
      </c>
      <c r="N136" s="152"/>
      <c r="O136" s="153" t="s">
        <v>280</v>
      </c>
      <c r="P136" s="153" t="s">
        <v>631</v>
      </c>
    </row>
    <row r="137" spans="1:16" ht="13.5" thickBot="1">
      <c r="A137" s="133" t="str">
        <f t="shared" si="6"/>
        <v> BBS 73 </v>
      </c>
      <c r="B137" s="19" t="str">
        <f t="shared" si="7"/>
        <v>I</v>
      </c>
      <c r="C137" s="133">
        <f t="shared" si="8"/>
        <v>45896.487000000001</v>
      </c>
      <c r="D137" s="15" t="str">
        <f t="shared" si="9"/>
        <v>vis</v>
      </c>
      <c r="E137" s="150">
        <f>VLOOKUP(C137,Active!C$21:E$973,3,FALSE)</f>
        <v>12851.030525016895</v>
      </c>
      <c r="F137" s="19" t="s">
        <v>224</v>
      </c>
      <c r="G137" s="15" t="str">
        <f t="shared" si="10"/>
        <v>45896.487</v>
      </c>
      <c r="H137" s="133">
        <f t="shared" si="11"/>
        <v>-21650</v>
      </c>
      <c r="I137" s="151" t="s">
        <v>634</v>
      </c>
      <c r="J137" s="152" t="s">
        <v>635</v>
      </c>
      <c r="K137" s="151">
        <v>-21650</v>
      </c>
      <c r="L137" s="151" t="s">
        <v>554</v>
      </c>
      <c r="M137" s="152" t="s">
        <v>279</v>
      </c>
      <c r="N137" s="152"/>
      <c r="O137" s="153" t="s">
        <v>280</v>
      </c>
      <c r="P137" s="153" t="s">
        <v>636</v>
      </c>
    </row>
    <row r="138" spans="1:16" ht="13.5" thickBot="1">
      <c r="A138" s="133" t="str">
        <f t="shared" si="6"/>
        <v> BBS 73 </v>
      </c>
      <c r="B138" s="19" t="str">
        <f t="shared" si="7"/>
        <v>II</v>
      </c>
      <c r="C138" s="133">
        <f t="shared" si="8"/>
        <v>45935.366000000002</v>
      </c>
      <c r="D138" s="15" t="str">
        <f t="shared" si="9"/>
        <v>vis</v>
      </c>
      <c r="E138" s="150">
        <f>VLOOKUP(C138,Active!C$21:E$973,3,FALSE)</f>
        <v>12978.495238003443</v>
      </c>
      <c r="F138" s="19" t="s">
        <v>224</v>
      </c>
      <c r="G138" s="15" t="str">
        <f t="shared" si="10"/>
        <v>45935.366</v>
      </c>
      <c r="H138" s="133">
        <f t="shared" si="11"/>
        <v>-21522.5</v>
      </c>
      <c r="I138" s="151" t="s">
        <v>637</v>
      </c>
      <c r="J138" s="152" t="s">
        <v>638</v>
      </c>
      <c r="K138" s="151">
        <v>-21522.5</v>
      </c>
      <c r="L138" s="151" t="s">
        <v>398</v>
      </c>
      <c r="M138" s="152" t="s">
        <v>279</v>
      </c>
      <c r="N138" s="152"/>
      <c r="O138" s="153" t="s">
        <v>280</v>
      </c>
      <c r="P138" s="153" t="s">
        <v>636</v>
      </c>
    </row>
    <row r="139" spans="1:16" ht="13.5" thickBot="1">
      <c r="A139" s="133" t="str">
        <f t="shared" ref="A139:A202" si="12">P139</f>
        <v> BBS 74 </v>
      </c>
      <c r="B139" s="19" t="str">
        <f t="shared" ref="B139:B202" si="13">IF(H139=INT(H139),"I","II")</f>
        <v>II</v>
      </c>
      <c r="C139" s="133">
        <f t="shared" ref="C139:C202" si="14">1*G139</f>
        <v>45956.42</v>
      </c>
      <c r="D139" s="15" t="str">
        <f t="shared" ref="D139:D202" si="15">VLOOKUP(F139,I$1:J$5,2,FALSE)</f>
        <v>vis</v>
      </c>
      <c r="E139" s="150">
        <f>VLOOKUP(C139,Active!C$21:E$973,3,FALSE)</f>
        <v>13047.52072907107</v>
      </c>
      <c r="F139" s="19" t="s">
        <v>224</v>
      </c>
      <c r="G139" s="15" t="str">
        <f t="shared" ref="G139:G202" si="16">MID(I139,3,LEN(I139)-3)</f>
        <v>45956.420</v>
      </c>
      <c r="H139" s="133">
        <f t="shared" ref="H139:H202" si="17">1*K139</f>
        <v>-21453.5</v>
      </c>
      <c r="I139" s="151" t="s">
        <v>647</v>
      </c>
      <c r="J139" s="152" t="s">
        <v>648</v>
      </c>
      <c r="K139" s="151">
        <v>-21453.5</v>
      </c>
      <c r="L139" s="151" t="s">
        <v>616</v>
      </c>
      <c r="M139" s="152" t="s">
        <v>279</v>
      </c>
      <c r="N139" s="152"/>
      <c r="O139" s="153" t="s">
        <v>280</v>
      </c>
      <c r="P139" s="153" t="s">
        <v>649</v>
      </c>
    </row>
    <row r="140" spans="1:16" ht="13.5" thickBot="1">
      <c r="A140" s="133" t="str">
        <f t="shared" si="12"/>
        <v> BBS 74 </v>
      </c>
      <c r="B140" s="19" t="str">
        <f t="shared" si="13"/>
        <v>II</v>
      </c>
      <c r="C140" s="133">
        <f t="shared" si="14"/>
        <v>45985.392</v>
      </c>
      <c r="D140" s="15" t="str">
        <f t="shared" si="15"/>
        <v>vis</v>
      </c>
      <c r="E140" s="150">
        <f>VLOOKUP(C140,Active!C$21:E$973,3,FALSE)</f>
        <v>13142.505365112283</v>
      </c>
      <c r="F140" s="19" t="s">
        <v>224</v>
      </c>
      <c r="G140" s="15" t="str">
        <f t="shared" si="16"/>
        <v>45985.392</v>
      </c>
      <c r="H140" s="133">
        <f t="shared" si="17"/>
        <v>-21358.5</v>
      </c>
      <c r="I140" s="151" t="s">
        <v>653</v>
      </c>
      <c r="J140" s="152" t="s">
        <v>654</v>
      </c>
      <c r="K140" s="151">
        <v>-21358.5</v>
      </c>
      <c r="L140" s="151" t="s">
        <v>428</v>
      </c>
      <c r="M140" s="152" t="s">
        <v>279</v>
      </c>
      <c r="N140" s="152"/>
      <c r="O140" s="153" t="s">
        <v>280</v>
      </c>
      <c r="P140" s="153" t="s">
        <v>649</v>
      </c>
    </row>
    <row r="141" spans="1:16" ht="13.5" thickBot="1">
      <c r="A141" s="133" t="str">
        <f t="shared" si="12"/>
        <v>IBVS 3080 </v>
      </c>
      <c r="B141" s="19" t="str">
        <f t="shared" si="13"/>
        <v>II</v>
      </c>
      <c r="C141" s="133">
        <f t="shared" si="14"/>
        <v>46012.543100000003</v>
      </c>
      <c r="D141" s="15" t="str">
        <f t="shared" si="15"/>
        <v>vis</v>
      </c>
      <c r="E141" s="150">
        <f>VLOOKUP(C141,Active!C$21:E$973,3,FALSE)</f>
        <v>13231.520184649034</v>
      </c>
      <c r="F141" s="19" t="s">
        <v>224</v>
      </c>
      <c r="G141" s="15" t="str">
        <f t="shared" si="16"/>
        <v>46012.5431</v>
      </c>
      <c r="H141" s="133">
        <f t="shared" si="17"/>
        <v>-21269.5</v>
      </c>
      <c r="I141" s="151" t="s">
        <v>672</v>
      </c>
      <c r="J141" s="152" t="s">
        <v>673</v>
      </c>
      <c r="K141" s="151">
        <v>-21269.5</v>
      </c>
      <c r="L141" s="151" t="s">
        <v>671</v>
      </c>
      <c r="M141" s="152" t="s">
        <v>287</v>
      </c>
      <c r="N141" s="152" t="s">
        <v>288</v>
      </c>
      <c r="O141" s="153" t="s">
        <v>642</v>
      </c>
      <c r="P141" s="154" t="s">
        <v>643</v>
      </c>
    </row>
    <row r="142" spans="1:16" ht="13.5" thickBot="1">
      <c r="A142" s="133" t="str">
        <f t="shared" si="12"/>
        <v> BBS 74 </v>
      </c>
      <c r="B142" s="19" t="str">
        <f t="shared" si="13"/>
        <v>II</v>
      </c>
      <c r="C142" s="133">
        <f t="shared" si="14"/>
        <v>46029.324000000001</v>
      </c>
      <c r="D142" s="15" t="str">
        <f t="shared" si="15"/>
        <v>vis</v>
      </c>
      <c r="E142" s="150">
        <f>VLOOKUP(C142,Active!C$21:E$973,3,FALSE)</f>
        <v>13286.536327094973</v>
      </c>
      <c r="F142" s="19" t="s">
        <v>224</v>
      </c>
      <c r="G142" s="15" t="str">
        <f t="shared" si="16"/>
        <v>46029.324</v>
      </c>
      <c r="H142" s="133">
        <f t="shared" si="17"/>
        <v>-21214.5</v>
      </c>
      <c r="I142" s="151" t="s">
        <v>679</v>
      </c>
      <c r="J142" s="152" t="s">
        <v>680</v>
      </c>
      <c r="K142" s="151">
        <v>-21214.5</v>
      </c>
      <c r="L142" s="151" t="s">
        <v>681</v>
      </c>
      <c r="M142" s="152" t="s">
        <v>279</v>
      </c>
      <c r="N142" s="152"/>
      <c r="O142" s="153" t="s">
        <v>280</v>
      </c>
      <c r="P142" s="153" t="s">
        <v>649</v>
      </c>
    </row>
    <row r="143" spans="1:16" ht="13.5" thickBot="1">
      <c r="A143" s="133" t="str">
        <f t="shared" si="12"/>
        <v> BBS 75 </v>
      </c>
      <c r="B143" s="19" t="str">
        <f t="shared" si="13"/>
        <v>II</v>
      </c>
      <c r="C143" s="133">
        <f t="shared" si="14"/>
        <v>46046.402000000002</v>
      </c>
      <c r="D143" s="15" t="str">
        <f t="shared" si="15"/>
        <v>vis</v>
      </c>
      <c r="E143" s="150">
        <f>VLOOKUP(C143,Active!C$21:E$973,3,FALSE)</f>
        <v>13342.526511214532</v>
      </c>
      <c r="F143" s="19" t="s">
        <v>224</v>
      </c>
      <c r="G143" s="15" t="str">
        <f t="shared" si="16"/>
        <v>46046.402</v>
      </c>
      <c r="H143" s="133">
        <f t="shared" si="17"/>
        <v>-21158.5</v>
      </c>
      <c r="I143" s="151" t="s">
        <v>682</v>
      </c>
      <c r="J143" s="152" t="s">
        <v>683</v>
      </c>
      <c r="K143" s="151">
        <v>-21158.5</v>
      </c>
      <c r="L143" s="151" t="s">
        <v>369</v>
      </c>
      <c r="M143" s="152" t="s">
        <v>279</v>
      </c>
      <c r="N143" s="152"/>
      <c r="O143" s="153" t="s">
        <v>280</v>
      </c>
      <c r="P143" s="153" t="s">
        <v>684</v>
      </c>
    </row>
    <row r="144" spans="1:16" ht="13.5" thickBot="1">
      <c r="A144" s="133" t="str">
        <f t="shared" si="12"/>
        <v> BBS 79 </v>
      </c>
      <c r="B144" s="19" t="str">
        <f t="shared" si="13"/>
        <v>II</v>
      </c>
      <c r="C144" s="133">
        <f t="shared" si="14"/>
        <v>46478.3</v>
      </c>
      <c r="D144" s="15" t="str">
        <f t="shared" si="15"/>
        <v>vis</v>
      </c>
      <c r="E144" s="150">
        <f>VLOOKUP(C144,Active!C$21:E$973,3,FALSE)</f>
        <v>14758.503120938616</v>
      </c>
      <c r="F144" s="19" t="s">
        <v>224</v>
      </c>
      <c r="G144" s="15" t="str">
        <f t="shared" si="16"/>
        <v>46478.300</v>
      </c>
      <c r="H144" s="133">
        <f t="shared" si="17"/>
        <v>-19742.5</v>
      </c>
      <c r="I144" s="151" t="s">
        <v>685</v>
      </c>
      <c r="J144" s="152" t="s">
        <v>686</v>
      </c>
      <c r="K144" s="151">
        <v>-19742.5</v>
      </c>
      <c r="L144" s="151" t="s">
        <v>391</v>
      </c>
      <c r="M144" s="152" t="s">
        <v>279</v>
      </c>
      <c r="N144" s="152"/>
      <c r="O144" s="153" t="s">
        <v>280</v>
      </c>
      <c r="P144" s="153" t="s">
        <v>687</v>
      </c>
    </row>
    <row r="145" spans="1:16" ht="13.5" thickBot="1">
      <c r="A145" s="133" t="str">
        <f t="shared" si="12"/>
        <v> BBS 81 </v>
      </c>
      <c r="B145" s="19" t="str">
        <f t="shared" si="13"/>
        <v>II</v>
      </c>
      <c r="C145" s="133">
        <f t="shared" si="14"/>
        <v>46704.326999999997</v>
      </c>
      <c r="D145" s="15" t="str">
        <f t="shared" si="15"/>
        <v>vis</v>
      </c>
      <c r="E145" s="150">
        <f>VLOOKUP(C145,Active!C$21:E$973,3,FALSE)</f>
        <v>15499.532125856669</v>
      </c>
      <c r="F145" s="19" t="s">
        <v>224</v>
      </c>
      <c r="G145" s="15" t="str">
        <f t="shared" si="16"/>
        <v>46704.327</v>
      </c>
      <c r="H145" s="133">
        <f t="shared" si="17"/>
        <v>-19001.5</v>
      </c>
      <c r="I145" s="151" t="s">
        <v>688</v>
      </c>
      <c r="J145" s="152" t="s">
        <v>689</v>
      </c>
      <c r="K145" s="151">
        <v>-19001.5</v>
      </c>
      <c r="L145" s="151" t="s">
        <v>463</v>
      </c>
      <c r="M145" s="152" t="s">
        <v>279</v>
      </c>
      <c r="N145" s="152"/>
      <c r="O145" s="153" t="s">
        <v>280</v>
      </c>
      <c r="P145" s="153" t="s">
        <v>690</v>
      </c>
    </row>
    <row r="146" spans="1:16" ht="13.5" thickBot="1">
      <c r="A146" s="133" t="str">
        <f t="shared" si="12"/>
        <v> BBS 84 </v>
      </c>
      <c r="B146" s="19" t="str">
        <f t="shared" si="13"/>
        <v>I</v>
      </c>
      <c r="C146" s="133">
        <f t="shared" si="14"/>
        <v>46987.536999999997</v>
      </c>
      <c r="D146" s="15" t="str">
        <f t="shared" si="15"/>
        <v>vis</v>
      </c>
      <c r="E146" s="150">
        <f>VLOOKUP(C146,Active!C$21:E$973,3,FALSE)</f>
        <v>16428.035466089677</v>
      </c>
      <c r="F146" s="19" t="s">
        <v>224</v>
      </c>
      <c r="G146" s="15" t="str">
        <f t="shared" si="16"/>
        <v>46987.537</v>
      </c>
      <c r="H146" s="133">
        <f t="shared" si="17"/>
        <v>-18073</v>
      </c>
      <c r="I146" s="151" t="s">
        <v>691</v>
      </c>
      <c r="J146" s="152" t="s">
        <v>692</v>
      </c>
      <c r="K146" s="151">
        <v>-18073</v>
      </c>
      <c r="L146" s="151" t="s">
        <v>693</v>
      </c>
      <c r="M146" s="152" t="s">
        <v>279</v>
      </c>
      <c r="N146" s="152"/>
      <c r="O146" s="153" t="s">
        <v>280</v>
      </c>
      <c r="P146" s="153" t="s">
        <v>694</v>
      </c>
    </row>
    <row r="147" spans="1:16" ht="13.5" thickBot="1">
      <c r="A147" s="133" t="str">
        <f t="shared" si="12"/>
        <v> BRNO 30 </v>
      </c>
      <c r="B147" s="19" t="str">
        <f t="shared" si="13"/>
        <v>II</v>
      </c>
      <c r="C147" s="133">
        <f t="shared" si="14"/>
        <v>47032.531000000003</v>
      </c>
      <c r="D147" s="15" t="str">
        <f t="shared" si="15"/>
        <v>vis</v>
      </c>
      <c r="E147" s="150">
        <f>VLOOKUP(C147,Active!C$21:E$973,3,FALSE)</f>
        <v>16575.548192654591</v>
      </c>
      <c r="F147" s="19" t="s">
        <v>224</v>
      </c>
      <c r="G147" s="15" t="str">
        <f t="shared" si="16"/>
        <v>47032.531</v>
      </c>
      <c r="H147" s="133">
        <f t="shared" si="17"/>
        <v>-17925.5</v>
      </c>
      <c r="I147" s="151" t="s">
        <v>695</v>
      </c>
      <c r="J147" s="152" t="s">
        <v>696</v>
      </c>
      <c r="K147" s="151">
        <v>-17925.5</v>
      </c>
      <c r="L147" s="151" t="s">
        <v>601</v>
      </c>
      <c r="M147" s="152" t="s">
        <v>279</v>
      </c>
      <c r="N147" s="152"/>
      <c r="O147" s="153" t="s">
        <v>697</v>
      </c>
      <c r="P147" s="153" t="s">
        <v>698</v>
      </c>
    </row>
    <row r="148" spans="1:16" ht="13.5" thickBot="1">
      <c r="A148" s="133" t="str">
        <f t="shared" si="12"/>
        <v> BBS 85 </v>
      </c>
      <c r="B148" s="19" t="str">
        <f t="shared" si="13"/>
        <v>I</v>
      </c>
      <c r="C148" s="133">
        <f t="shared" si="14"/>
        <v>47048.542000000001</v>
      </c>
      <c r="D148" s="15" t="str">
        <f t="shared" si="15"/>
        <v>vis</v>
      </c>
      <c r="E148" s="150">
        <f>VLOOKUP(C148,Active!C$21:E$973,3,FALSE)</f>
        <v>16628.040219703318</v>
      </c>
      <c r="F148" s="19" t="s">
        <v>224</v>
      </c>
      <c r="G148" s="15" t="str">
        <f t="shared" si="16"/>
        <v>47048.542</v>
      </c>
      <c r="H148" s="133">
        <f t="shared" si="17"/>
        <v>-17873</v>
      </c>
      <c r="I148" s="151" t="s">
        <v>699</v>
      </c>
      <c r="J148" s="152" t="s">
        <v>700</v>
      </c>
      <c r="K148" s="151">
        <v>-17873</v>
      </c>
      <c r="L148" s="151" t="s">
        <v>701</v>
      </c>
      <c r="M148" s="152" t="s">
        <v>279</v>
      </c>
      <c r="N148" s="152"/>
      <c r="O148" s="153" t="s">
        <v>280</v>
      </c>
      <c r="P148" s="153" t="s">
        <v>702</v>
      </c>
    </row>
    <row r="149" spans="1:16" ht="13.5" thickBot="1">
      <c r="A149" s="133" t="str">
        <f t="shared" si="12"/>
        <v> BRNO 30 </v>
      </c>
      <c r="B149" s="19" t="str">
        <f t="shared" si="13"/>
        <v>I</v>
      </c>
      <c r="C149" s="133">
        <f t="shared" si="14"/>
        <v>47060.442000000003</v>
      </c>
      <c r="D149" s="15" t="str">
        <f t="shared" si="15"/>
        <v>vis</v>
      </c>
      <c r="E149" s="150">
        <f>VLOOKUP(C149,Active!C$21:E$973,3,FALSE)</f>
        <v>16667.054342611314</v>
      </c>
      <c r="F149" s="19" t="s">
        <v>224</v>
      </c>
      <c r="G149" s="15" t="str">
        <f t="shared" si="16"/>
        <v>47060.442</v>
      </c>
      <c r="H149" s="133">
        <f t="shared" si="17"/>
        <v>-17834</v>
      </c>
      <c r="I149" s="151" t="s">
        <v>703</v>
      </c>
      <c r="J149" s="152" t="s">
        <v>704</v>
      </c>
      <c r="K149" s="151">
        <v>-17834</v>
      </c>
      <c r="L149" s="151" t="s">
        <v>705</v>
      </c>
      <c r="M149" s="152" t="s">
        <v>279</v>
      </c>
      <c r="N149" s="152"/>
      <c r="O149" s="153" t="s">
        <v>697</v>
      </c>
      <c r="P149" s="153" t="s">
        <v>698</v>
      </c>
    </row>
    <row r="150" spans="1:16" ht="13.5" thickBot="1">
      <c r="A150" s="133" t="str">
        <f t="shared" si="12"/>
        <v> BRNO 30 </v>
      </c>
      <c r="B150" s="19" t="str">
        <f t="shared" si="13"/>
        <v>I</v>
      </c>
      <c r="C150" s="133">
        <f t="shared" si="14"/>
        <v>47066.533000000003</v>
      </c>
      <c r="D150" s="15" t="str">
        <f t="shared" si="15"/>
        <v>vis</v>
      </c>
      <c r="E150" s="150">
        <f>VLOOKUP(C150,Active!C$21:E$973,3,FALSE)</f>
        <v>16687.023672244308</v>
      </c>
      <c r="F150" s="19" t="s">
        <v>224</v>
      </c>
      <c r="G150" s="15" t="str">
        <f t="shared" si="16"/>
        <v>47066.533</v>
      </c>
      <c r="H150" s="133">
        <f t="shared" si="17"/>
        <v>-17814</v>
      </c>
      <c r="I150" s="151" t="s">
        <v>706</v>
      </c>
      <c r="J150" s="152" t="s">
        <v>707</v>
      </c>
      <c r="K150" s="151">
        <v>-17814</v>
      </c>
      <c r="L150" s="151" t="s">
        <v>588</v>
      </c>
      <c r="M150" s="152" t="s">
        <v>279</v>
      </c>
      <c r="N150" s="152"/>
      <c r="O150" s="153" t="s">
        <v>697</v>
      </c>
      <c r="P150" s="153" t="s">
        <v>698</v>
      </c>
    </row>
    <row r="151" spans="1:16" ht="13.5" thickBot="1">
      <c r="A151" s="133" t="str">
        <f t="shared" si="12"/>
        <v> BBS 86 </v>
      </c>
      <c r="B151" s="19" t="str">
        <f t="shared" si="13"/>
        <v>II</v>
      </c>
      <c r="C151" s="133">
        <f t="shared" si="14"/>
        <v>47107.256000000001</v>
      </c>
      <c r="D151" s="15" t="str">
        <f t="shared" si="15"/>
        <v>vis</v>
      </c>
      <c r="E151" s="150">
        <f>VLOOKUP(C151,Active!C$21:E$973,3,FALSE)</f>
        <v>16820.533935032723</v>
      </c>
      <c r="F151" s="19" t="s">
        <v>224</v>
      </c>
      <c r="G151" s="15" t="str">
        <f t="shared" si="16"/>
        <v>47107.256</v>
      </c>
      <c r="H151" s="133">
        <f t="shared" si="17"/>
        <v>-17680.5</v>
      </c>
      <c r="I151" s="151" t="s">
        <v>710</v>
      </c>
      <c r="J151" s="152" t="s">
        <v>711</v>
      </c>
      <c r="K151" s="151">
        <v>-17680.5</v>
      </c>
      <c r="L151" s="151" t="s">
        <v>693</v>
      </c>
      <c r="M151" s="152" t="s">
        <v>279</v>
      </c>
      <c r="N151" s="152"/>
      <c r="O151" s="153" t="s">
        <v>280</v>
      </c>
      <c r="P151" s="153" t="s">
        <v>712</v>
      </c>
    </row>
    <row r="152" spans="1:16" ht="13.5" thickBot="1">
      <c r="A152" s="133" t="str">
        <f t="shared" si="12"/>
        <v> BBS 87 </v>
      </c>
      <c r="B152" s="19" t="str">
        <f t="shared" si="13"/>
        <v>I</v>
      </c>
      <c r="C152" s="133">
        <f t="shared" si="14"/>
        <v>47170.237000000001</v>
      </c>
      <c r="D152" s="15" t="str">
        <f t="shared" si="15"/>
        <v>vis</v>
      </c>
      <c r="E152" s="150">
        <f>VLOOKUP(C152,Active!C$21:E$973,3,FALSE)</f>
        <v>17027.017000147709</v>
      </c>
      <c r="F152" s="19" t="s">
        <v>224</v>
      </c>
      <c r="G152" s="15" t="str">
        <f t="shared" si="16"/>
        <v>47170.237</v>
      </c>
      <c r="H152" s="133">
        <f t="shared" si="17"/>
        <v>-17474</v>
      </c>
      <c r="I152" s="151" t="s">
        <v>713</v>
      </c>
      <c r="J152" s="152" t="s">
        <v>714</v>
      </c>
      <c r="K152" s="151">
        <v>-17474</v>
      </c>
      <c r="L152" s="151" t="s">
        <v>369</v>
      </c>
      <c r="M152" s="152" t="s">
        <v>279</v>
      </c>
      <c r="N152" s="152"/>
      <c r="O152" s="153" t="s">
        <v>715</v>
      </c>
      <c r="P152" s="153" t="s">
        <v>716</v>
      </c>
    </row>
    <row r="153" spans="1:16" ht="13.5" thickBot="1">
      <c r="A153" s="133" t="str">
        <f t="shared" si="12"/>
        <v> BBS 87 </v>
      </c>
      <c r="B153" s="19" t="str">
        <f t="shared" si="13"/>
        <v>I</v>
      </c>
      <c r="C153" s="133">
        <f t="shared" si="14"/>
        <v>47205.334999999999</v>
      </c>
      <c r="D153" s="15" t="str">
        <f t="shared" si="15"/>
        <v>vis</v>
      </c>
      <c r="E153" s="150">
        <f>VLOOKUP(C153,Active!C$21:E$973,3,FALSE)</f>
        <v>17142.085713242221</v>
      </c>
      <c r="F153" s="19" t="s">
        <v>224</v>
      </c>
      <c r="G153" s="15" t="str">
        <f t="shared" si="16"/>
        <v>47205.335</v>
      </c>
      <c r="H153" s="133">
        <f t="shared" si="17"/>
        <v>-17359</v>
      </c>
      <c r="I153" s="151" t="s">
        <v>717</v>
      </c>
      <c r="J153" s="152" t="s">
        <v>718</v>
      </c>
      <c r="K153" s="151">
        <v>-17359</v>
      </c>
      <c r="L153" s="151" t="s">
        <v>719</v>
      </c>
      <c r="M153" s="152" t="s">
        <v>279</v>
      </c>
      <c r="N153" s="152"/>
      <c r="O153" s="153" t="s">
        <v>715</v>
      </c>
      <c r="P153" s="153" t="s">
        <v>716</v>
      </c>
    </row>
    <row r="154" spans="1:16" ht="13.5" thickBot="1">
      <c r="A154" s="133" t="str">
        <f t="shared" si="12"/>
        <v> BBS 88 </v>
      </c>
      <c r="B154" s="19" t="str">
        <f t="shared" si="13"/>
        <v>II</v>
      </c>
      <c r="C154" s="133">
        <f t="shared" si="14"/>
        <v>47322.597000000002</v>
      </c>
      <c r="D154" s="15" t="str">
        <f t="shared" si="15"/>
        <v>vis</v>
      </c>
      <c r="E154" s="150">
        <f>VLOOKUP(C154,Active!C$21:E$973,3,FALSE)</f>
        <v>17526.528913278962</v>
      </c>
      <c r="F154" s="19" t="s">
        <v>224</v>
      </c>
      <c r="G154" s="15" t="str">
        <f t="shared" si="16"/>
        <v>47322.597</v>
      </c>
      <c r="H154" s="133">
        <f t="shared" si="17"/>
        <v>-16974.5</v>
      </c>
      <c r="I154" s="151" t="s">
        <v>720</v>
      </c>
      <c r="J154" s="152" t="s">
        <v>721</v>
      </c>
      <c r="K154" s="151">
        <v>-16974.5</v>
      </c>
      <c r="L154" s="151" t="s">
        <v>463</v>
      </c>
      <c r="M154" s="152" t="s">
        <v>279</v>
      </c>
      <c r="N154" s="152"/>
      <c r="O154" s="153" t="s">
        <v>280</v>
      </c>
      <c r="P154" s="153" t="s">
        <v>722</v>
      </c>
    </row>
    <row r="155" spans="1:16" ht="13.5" thickBot="1">
      <c r="A155" s="133" t="str">
        <f t="shared" si="12"/>
        <v> BBS 90 </v>
      </c>
      <c r="B155" s="19" t="str">
        <f t="shared" si="13"/>
        <v>II</v>
      </c>
      <c r="C155" s="133">
        <f t="shared" si="14"/>
        <v>47451.319000000003</v>
      </c>
      <c r="D155" s="15" t="str">
        <f t="shared" si="15"/>
        <v>vis</v>
      </c>
      <c r="E155" s="150">
        <f>VLOOKUP(C155,Active!C$21:E$973,3,FALSE)</f>
        <v>17948.543697225414</v>
      </c>
      <c r="F155" s="19" t="s">
        <v>224</v>
      </c>
      <c r="G155" s="15" t="str">
        <f t="shared" si="16"/>
        <v>47451.319</v>
      </c>
      <c r="H155" s="133">
        <f t="shared" si="17"/>
        <v>-16552.5</v>
      </c>
      <c r="I155" s="151" t="s">
        <v>723</v>
      </c>
      <c r="J155" s="152" t="s">
        <v>724</v>
      </c>
      <c r="K155" s="151">
        <v>-16552.5</v>
      </c>
      <c r="L155" s="151" t="s">
        <v>601</v>
      </c>
      <c r="M155" s="152" t="s">
        <v>279</v>
      </c>
      <c r="N155" s="152"/>
      <c r="O155" s="153" t="s">
        <v>280</v>
      </c>
      <c r="P155" s="153" t="s">
        <v>725</v>
      </c>
    </row>
    <row r="156" spans="1:16" ht="13.5" thickBot="1">
      <c r="A156" s="133" t="str">
        <f t="shared" si="12"/>
        <v> BBS 90 </v>
      </c>
      <c r="B156" s="19" t="str">
        <f t="shared" si="13"/>
        <v>II</v>
      </c>
      <c r="C156" s="133">
        <f t="shared" si="14"/>
        <v>47468.385000000002</v>
      </c>
      <c r="D156" s="15" t="str">
        <f t="shared" si="15"/>
        <v>vis</v>
      </c>
      <c r="E156" s="150">
        <f>VLOOKUP(C156,Active!C$21:E$973,3,FALSE)</f>
        <v>18004.494539372288</v>
      </c>
      <c r="F156" s="19" t="s">
        <v>224</v>
      </c>
      <c r="G156" s="15" t="str">
        <f t="shared" si="16"/>
        <v>47468.385</v>
      </c>
      <c r="H156" s="133">
        <f t="shared" si="17"/>
        <v>-16496.5</v>
      </c>
      <c r="I156" s="151" t="s">
        <v>726</v>
      </c>
      <c r="J156" s="152" t="s">
        <v>727</v>
      </c>
      <c r="K156" s="151">
        <v>-16496.5</v>
      </c>
      <c r="L156" s="151" t="s">
        <v>391</v>
      </c>
      <c r="M156" s="152" t="s">
        <v>279</v>
      </c>
      <c r="N156" s="152"/>
      <c r="O156" s="153" t="s">
        <v>715</v>
      </c>
      <c r="P156" s="153" t="s">
        <v>725</v>
      </c>
    </row>
    <row r="157" spans="1:16" ht="13.5" thickBot="1">
      <c r="A157" s="133" t="str">
        <f t="shared" si="12"/>
        <v> BBS 90 </v>
      </c>
      <c r="B157" s="19" t="str">
        <f t="shared" si="13"/>
        <v>II</v>
      </c>
      <c r="C157" s="133">
        <f t="shared" si="14"/>
        <v>47483.347000000002</v>
      </c>
      <c r="D157" s="15" t="str">
        <f t="shared" si="15"/>
        <v>vis</v>
      </c>
      <c r="E157" s="150">
        <f>VLOOKUP(C157,Active!C$21:E$973,3,FALSE)</f>
        <v>18053.54742230921</v>
      </c>
      <c r="F157" s="19" t="s">
        <v>224</v>
      </c>
      <c r="G157" s="15" t="str">
        <f t="shared" si="16"/>
        <v>47483.347</v>
      </c>
      <c r="H157" s="133">
        <f t="shared" si="17"/>
        <v>-16447.5</v>
      </c>
      <c r="I157" s="151" t="s">
        <v>728</v>
      </c>
      <c r="J157" s="152" t="s">
        <v>729</v>
      </c>
      <c r="K157" s="151">
        <v>-16447.5</v>
      </c>
      <c r="L157" s="151" t="s">
        <v>361</v>
      </c>
      <c r="M157" s="152" t="s">
        <v>279</v>
      </c>
      <c r="N157" s="152"/>
      <c r="O157" s="153" t="s">
        <v>715</v>
      </c>
      <c r="P157" s="153" t="s">
        <v>725</v>
      </c>
    </row>
    <row r="158" spans="1:16" ht="13.5" thickBot="1">
      <c r="A158" s="133" t="str">
        <f t="shared" si="12"/>
        <v> BBS 90 </v>
      </c>
      <c r="B158" s="19" t="str">
        <f t="shared" si="13"/>
        <v>II</v>
      </c>
      <c r="C158" s="133">
        <f t="shared" si="14"/>
        <v>47522.413999999997</v>
      </c>
      <c r="D158" s="15" t="str">
        <f t="shared" si="15"/>
        <v>vis</v>
      </c>
      <c r="E158" s="150">
        <f>VLOOKUP(C158,Active!C$21:E$973,3,FALSE)</f>
        <v>18181.628492867731</v>
      </c>
      <c r="F158" s="19" t="s">
        <v>224</v>
      </c>
      <c r="G158" s="15" t="str">
        <f t="shared" si="16"/>
        <v>47522.414</v>
      </c>
      <c r="H158" s="133">
        <f t="shared" si="17"/>
        <v>-16319.5</v>
      </c>
      <c r="I158" s="151" t="s">
        <v>730</v>
      </c>
      <c r="J158" s="152" t="s">
        <v>731</v>
      </c>
      <c r="K158" s="151">
        <v>-16319.5</v>
      </c>
      <c r="L158" s="151" t="s">
        <v>732</v>
      </c>
      <c r="M158" s="152" t="s">
        <v>279</v>
      </c>
      <c r="N158" s="152"/>
      <c r="O158" s="153" t="s">
        <v>715</v>
      </c>
      <c r="P158" s="153" t="s">
        <v>725</v>
      </c>
    </row>
    <row r="159" spans="1:16" ht="13.5" thickBot="1">
      <c r="A159" s="133" t="str">
        <f t="shared" si="12"/>
        <v> BBS 91 </v>
      </c>
      <c r="B159" s="19" t="str">
        <f t="shared" si="13"/>
        <v>I</v>
      </c>
      <c r="C159" s="133">
        <f t="shared" si="14"/>
        <v>47535.353999999999</v>
      </c>
      <c r="D159" s="15" t="str">
        <f t="shared" si="15"/>
        <v>vis</v>
      </c>
      <c r="E159" s="150">
        <f>VLOOKUP(C159,Active!C$21:E$973,3,FALSE)</f>
        <v>18224.052253408026</v>
      </c>
      <c r="F159" s="19" t="s">
        <v>224</v>
      </c>
      <c r="G159" s="15" t="str">
        <f t="shared" si="16"/>
        <v>47535.354</v>
      </c>
      <c r="H159" s="133">
        <f t="shared" si="17"/>
        <v>-16277</v>
      </c>
      <c r="I159" s="151" t="s">
        <v>733</v>
      </c>
      <c r="J159" s="152" t="s">
        <v>734</v>
      </c>
      <c r="K159" s="151">
        <v>-16277</v>
      </c>
      <c r="L159" s="151" t="s">
        <v>325</v>
      </c>
      <c r="M159" s="152" t="s">
        <v>279</v>
      </c>
      <c r="N159" s="152"/>
      <c r="O159" s="153" t="s">
        <v>715</v>
      </c>
      <c r="P159" s="153" t="s">
        <v>735</v>
      </c>
    </row>
    <row r="160" spans="1:16" ht="13.5" thickBot="1">
      <c r="A160" s="133" t="str">
        <f t="shared" si="12"/>
        <v> BBS 91 </v>
      </c>
      <c r="B160" s="19" t="str">
        <f t="shared" si="13"/>
        <v>II</v>
      </c>
      <c r="C160" s="133">
        <f t="shared" si="14"/>
        <v>47566.311999999998</v>
      </c>
      <c r="D160" s="15" t="str">
        <f t="shared" si="15"/>
        <v>vis</v>
      </c>
      <c r="E160" s="150">
        <f>VLOOKUP(C160,Active!C$21:E$973,3,FALSE)</f>
        <v>18325.547985927828</v>
      </c>
      <c r="F160" s="19" t="s">
        <v>224</v>
      </c>
      <c r="G160" s="15" t="str">
        <f t="shared" si="16"/>
        <v>47566.312</v>
      </c>
      <c r="H160" s="133">
        <f t="shared" si="17"/>
        <v>-16175.5</v>
      </c>
      <c r="I160" s="151" t="s">
        <v>736</v>
      </c>
      <c r="J160" s="152" t="s">
        <v>737</v>
      </c>
      <c r="K160" s="151">
        <v>-16175.5</v>
      </c>
      <c r="L160" s="151" t="s">
        <v>705</v>
      </c>
      <c r="M160" s="152" t="s">
        <v>279</v>
      </c>
      <c r="N160" s="152"/>
      <c r="O160" s="153" t="s">
        <v>280</v>
      </c>
      <c r="P160" s="153" t="s">
        <v>735</v>
      </c>
    </row>
    <row r="161" spans="1:16" ht="13.5" thickBot="1">
      <c r="A161" s="133" t="str">
        <f t="shared" si="12"/>
        <v> BBS 93 </v>
      </c>
      <c r="B161" s="19" t="str">
        <f t="shared" si="13"/>
        <v>II</v>
      </c>
      <c r="C161" s="133">
        <f t="shared" si="14"/>
        <v>47762.449000000001</v>
      </c>
      <c r="D161" s="15" t="str">
        <f t="shared" si="15"/>
        <v>vis</v>
      </c>
      <c r="E161" s="150">
        <f>VLOOKUP(C161,Active!C$21:E$973,3,FALSE)</f>
        <v>18968.582693894652</v>
      </c>
      <c r="F161" s="19" t="s">
        <v>224</v>
      </c>
      <c r="G161" s="15" t="str">
        <f t="shared" si="16"/>
        <v>47762.449</v>
      </c>
      <c r="H161" s="133">
        <f t="shared" si="17"/>
        <v>-15532.5</v>
      </c>
      <c r="I161" s="151" t="s">
        <v>738</v>
      </c>
      <c r="J161" s="152" t="s">
        <v>739</v>
      </c>
      <c r="K161" s="151">
        <v>-15532.5</v>
      </c>
      <c r="L161" s="151" t="s">
        <v>740</v>
      </c>
      <c r="M161" s="152" t="s">
        <v>279</v>
      </c>
      <c r="N161" s="152"/>
      <c r="O161" s="153" t="s">
        <v>741</v>
      </c>
      <c r="P161" s="153" t="s">
        <v>742</v>
      </c>
    </row>
    <row r="162" spans="1:16" ht="13.5" thickBot="1">
      <c r="A162" s="133" t="str">
        <f t="shared" si="12"/>
        <v> BBS 93 </v>
      </c>
      <c r="B162" s="19" t="str">
        <f t="shared" si="13"/>
        <v>I</v>
      </c>
      <c r="C162" s="133">
        <f t="shared" si="14"/>
        <v>47763.466</v>
      </c>
      <c r="D162" s="15" t="str">
        <f t="shared" si="15"/>
        <v>vis</v>
      </c>
      <c r="E162" s="150">
        <f>VLOOKUP(C162,Active!C$21:E$973,3,FALSE)</f>
        <v>18971.91692607931</v>
      </c>
      <c r="F162" s="19" t="s">
        <v>224</v>
      </c>
      <c r="G162" s="15" t="str">
        <f t="shared" si="16"/>
        <v>47763.466</v>
      </c>
      <c r="H162" s="133">
        <f t="shared" si="17"/>
        <v>-15529</v>
      </c>
      <c r="I162" s="151" t="s">
        <v>743</v>
      </c>
      <c r="J162" s="152" t="s">
        <v>744</v>
      </c>
      <c r="K162" s="151">
        <v>-15529</v>
      </c>
      <c r="L162" s="151" t="s">
        <v>305</v>
      </c>
      <c r="M162" s="152" t="s">
        <v>279</v>
      </c>
      <c r="N162" s="152"/>
      <c r="O162" s="153" t="s">
        <v>745</v>
      </c>
      <c r="P162" s="153" t="s">
        <v>742</v>
      </c>
    </row>
    <row r="163" spans="1:16" ht="13.5" thickBot="1">
      <c r="A163" s="133" t="str">
        <f t="shared" si="12"/>
        <v> BRNO 30 </v>
      </c>
      <c r="B163" s="19" t="str">
        <f t="shared" si="13"/>
        <v>I</v>
      </c>
      <c r="C163" s="133">
        <f t="shared" si="14"/>
        <v>47787.599000000002</v>
      </c>
      <c r="D163" s="15" t="str">
        <f t="shared" si="15"/>
        <v>vis</v>
      </c>
      <c r="E163" s="150">
        <f>VLOOKUP(C163,Active!C$21:E$973,3,FALSE)</f>
        <v>19051.03691163718</v>
      </c>
      <c r="F163" s="19" t="s">
        <v>224</v>
      </c>
      <c r="G163" s="15" t="str">
        <f t="shared" si="16"/>
        <v>47787.599</v>
      </c>
      <c r="H163" s="133">
        <f t="shared" si="17"/>
        <v>-15450</v>
      </c>
      <c r="I163" s="151" t="s">
        <v>746</v>
      </c>
      <c r="J163" s="152" t="s">
        <v>747</v>
      </c>
      <c r="K163" s="151">
        <v>-15450</v>
      </c>
      <c r="L163" s="151" t="s">
        <v>502</v>
      </c>
      <c r="M163" s="152" t="s">
        <v>279</v>
      </c>
      <c r="N163" s="152"/>
      <c r="O163" s="153" t="s">
        <v>748</v>
      </c>
      <c r="P163" s="153" t="s">
        <v>698</v>
      </c>
    </row>
    <row r="164" spans="1:16" ht="13.5" thickBot="1">
      <c r="A164" s="133" t="str">
        <f t="shared" si="12"/>
        <v> BBS 93 </v>
      </c>
      <c r="B164" s="19" t="str">
        <f t="shared" si="13"/>
        <v>I</v>
      </c>
      <c r="C164" s="133">
        <f t="shared" si="14"/>
        <v>47825.419000000002</v>
      </c>
      <c r="D164" s="15" t="str">
        <f t="shared" si="15"/>
        <v>vis</v>
      </c>
      <c r="E164" s="150">
        <f>VLOOKUP(C164,Active!C$21:E$973,3,FALSE)</f>
        <v>19175.029695534682</v>
      </c>
      <c r="F164" s="19" t="s">
        <v>224</v>
      </c>
      <c r="G164" s="15" t="str">
        <f t="shared" si="16"/>
        <v>47825.419</v>
      </c>
      <c r="H164" s="133">
        <f t="shared" si="17"/>
        <v>-15326</v>
      </c>
      <c r="I164" s="151" t="s">
        <v>749</v>
      </c>
      <c r="J164" s="152" t="s">
        <v>750</v>
      </c>
      <c r="K164" s="151">
        <v>-15326</v>
      </c>
      <c r="L164" s="151" t="s">
        <v>751</v>
      </c>
      <c r="M164" s="152" t="s">
        <v>279</v>
      </c>
      <c r="N164" s="152"/>
      <c r="O164" s="153" t="s">
        <v>280</v>
      </c>
      <c r="P164" s="153" t="s">
        <v>742</v>
      </c>
    </row>
    <row r="165" spans="1:16" ht="13.5" thickBot="1">
      <c r="A165" s="133" t="str">
        <f t="shared" si="12"/>
        <v> BBS 94 </v>
      </c>
      <c r="B165" s="19" t="str">
        <f t="shared" si="13"/>
        <v>II</v>
      </c>
      <c r="C165" s="133">
        <f t="shared" si="14"/>
        <v>47940.260999999999</v>
      </c>
      <c r="D165" s="15" t="str">
        <f t="shared" si="15"/>
        <v>vis</v>
      </c>
      <c r="E165" s="150">
        <f>VLOOKUP(C165,Active!C$21:E$973,3,FALSE)</f>
        <v>19551.538931080875</v>
      </c>
      <c r="F165" s="19" t="s">
        <v>224</v>
      </c>
      <c r="G165" s="15" t="str">
        <f t="shared" si="16"/>
        <v>47940.261</v>
      </c>
      <c r="H165" s="133">
        <f t="shared" si="17"/>
        <v>-14949.5</v>
      </c>
      <c r="I165" s="151" t="s">
        <v>752</v>
      </c>
      <c r="J165" s="152" t="s">
        <v>753</v>
      </c>
      <c r="K165" s="151">
        <v>-14949.5</v>
      </c>
      <c r="L165" s="151" t="s">
        <v>601</v>
      </c>
      <c r="M165" s="152" t="s">
        <v>279</v>
      </c>
      <c r="N165" s="152"/>
      <c r="O165" s="153" t="s">
        <v>280</v>
      </c>
      <c r="P165" s="153" t="s">
        <v>754</v>
      </c>
    </row>
    <row r="166" spans="1:16" ht="13.5" thickBot="1">
      <c r="A166" s="133" t="str">
        <f t="shared" si="12"/>
        <v> BBS 95 </v>
      </c>
      <c r="B166" s="19" t="str">
        <f t="shared" si="13"/>
        <v>I</v>
      </c>
      <c r="C166" s="133">
        <f t="shared" si="14"/>
        <v>48067.606</v>
      </c>
      <c r="D166" s="15" t="str">
        <f t="shared" si="15"/>
        <v>vis</v>
      </c>
      <c r="E166" s="150">
        <f>VLOOKUP(C166,Active!C$21:E$973,3,FALSE)</f>
        <v>19969.039223662257</v>
      </c>
      <c r="F166" s="19" t="s">
        <v>224</v>
      </c>
      <c r="G166" s="15" t="str">
        <f t="shared" si="16"/>
        <v>48067.606</v>
      </c>
      <c r="H166" s="133">
        <f t="shared" si="17"/>
        <v>-14532</v>
      </c>
      <c r="I166" s="151" t="s">
        <v>755</v>
      </c>
      <c r="J166" s="152" t="s">
        <v>756</v>
      </c>
      <c r="K166" s="151">
        <v>-14532</v>
      </c>
      <c r="L166" s="151" t="s">
        <v>601</v>
      </c>
      <c r="M166" s="152" t="s">
        <v>279</v>
      </c>
      <c r="N166" s="152"/>
      <c r="O166" s="153" t="s">
        <v>280</v>
      </c>
      <c r="P166" s="153" t="s">
        <v>757</v>
      </c>
    </row>
    <row r="167" spans="1:16" ht="13.5" thickBot="1">
      <c r="A167" s="133" t="str">
        <f t="shared" si="12"/>
        <v> BBS 97 </v>
      </c>
      <c r="B167" s="19" t="str">
        <f t="shared" si="13"/>
        <v>II</v>
      </c>
      <c r="C167" s="133">
        <f t="shared" si="14"/>
        <v>48248.334000000003</v>
      </c>
      <c r="D167" s="15" t="str">
        <f t="shared" si="15"/>
        <v>vis</v>
      </c>
      <c r="E167" s="150">
        <f>VLOOKUP(C167,Active!C$21:E$973,3,FALSE)</f>
        <v>20561.555560209817</v>
      </c>
      <c r="F167" s="19" t="s">
        <v>224</v>
      </c>
      <c r="G167" s="15" t="str">
        <f t="shared" si="16"/>
        <v>48248.334</v>
      </c>
      <c r="H167" s="133">
        <f t="shared" si="17"/>
        <v>-13939.5</v>
      </c>
      <c r="I167" s="151" t="s">
        <v>758</v>
      </c>
      <c r="J167" s="152" t="s">
        <v>759</v>
      </c>
      <c r="K167" s="151">
        <v>-13939.5</v>
      </c>
      <c r="L167" s="151" t="s">
        <v>283</v>
      </c>
      <c r="M167" s="152" t="s">
        <v>279</v>
      </c>
      <c r="N167" s="152"/>
      <c r="O167" s="153" t="s">
        <v>280</v>
      </c>
      <c r="P167" s="153" t="s">
        <v>760</v>
      </c>
    </row>
    <row r="168" spans="1:16" ht="13.5" thickBot="1">
      <c r="A168" s="133" t="str">
        <f t="shared" si="12"/>
        <v> BBS 98 </v>
      </c>
      <c r="B168" s="19" t="str">
        <f t="shared" si="13"/>
        <v>I</v>
      </c>
      <c r="C168" s="133">
        <f t="shared" si="14"/>
        <v>48493.411</v>
      </c>
      <c r="D168" s="15" t="str">
        <f t="shared" si="15"/>
        <v>vis</v>
      </c>
      <c r="E168" s="150">
        <f>VLOOKUP(C168,Active!C$21:E$973,3,FALSE)</f>
        <v>21365.039946757901</v>
      </c>
      <c r="F168" s="19" t="s">
        <v>224</v>
      </c>
      <c r="G168" s="15" t="str">
        <f t="shared" si="16"/>
        <v>48493.411</v>
      </c>
      <c r="H168" s="133">
        <f t="shared" si="17"/>
        <v>-13136</v>
      </c>
      <c r="I168" s="151" t="s">
        <v>761</v>
      </c>
      <c r="J168" s="152" t="s">
        <v>762</v>
      </c>
      <c r="K168" s="151">
        <v>-13136</v>
      </c>
      <c r="L168" s="151" t="s">
        <v>705</v>
      </c>
      <c r="M168" s="152" t="s">
        <v>279</v>
      </c>
      <c r="N168" s="152"/>
      <c r="O168" s="153" t="s">
        <v>280</v>
      </c>
      <c r="P168" s="153" t="s">
        <v>763</v>
      </c>
    </row>
    <row r="169" spans="1:16" ht="13.5" thickBot="1">
      <c r="A169" s="133" t="str">
        <f t="shared" si="12"/>
        <v> BBS 99 </v>
      </c>
      <c r="B169" s="19" t="str">
        <f t="shared" si="13"/>
        <v>II</v>
      </c>
      <c r="C169" s="133">
        <f t="shared" si="14"/>
        <v>48532.296000000002</v>
      </c>
      <c r="D169" s="15" t="str">
        <f t="shared" si="15"/>
        <v>vis</v>
      </c>
      <c r="E169" s="150">
        <f>VLOOKUP(C169,Active!C$21:E$973,3,FALSE)</f>
        <v>21492.524330730794</v>
      </c>
      <c r="F169" s="19" t="s">
        <v>224</v>
      </c>
      <c r="G169" s="15" t="str">
        <f t="shared" si="16"/>
        <v>48532.296</v>
      </c>
      <c r="H169" s="133">
        <f t="shared" si="17"/>
        <v>-13008.5</v>
      </c>
      <c r="I169" s="151" t="s">
        <v>764</v>
      </c>
      <c r="J169" s="152" t="s">
        <v>765</v>
      </c>
      <c r="K169" s="151">
        <v>-13008.5</v>
      </c>
      <c r="L169" s="151" t="s">
        <v>751</v>
      </c>
      <c r="M169" s="152" t="s">
        <v>279</v>
      </c>
      <c r="N169" s="152"/>
      <c r="O169" s="153" t="s">
        <v>280</v>
      </c>
      <c r="P169" s="153" t="s">
        <v>766</v>
      </c>
    </row>
    <row r="170" spans="1:16" ht="13.5" thickBot="1">
      <c r="A170" s="133" t="str">
        <f t="shared" si="12"/>
        <v>BAVM 62 </v>
      </c>
      <c r="B170" s="19" t="str">
        <f t="shared" si="13"/>
        <v>II</v>
      </c>
      <c r="C170" s="133">
        <f t="shared" si="14"/>
        <v>48925.472600000001</v>
      </c>
      <c r="D170" s="15" t="str">
        <f t="shared" si="15"/>
        <v>vis</v>
      </c>
      <c r="E170" s="150">
        <f>VLOOKUP(C170,Active!C$21:E$973,3,FALSE)</f>
        <v>22781.552918709527</v>
      </c>
      <c r="F170" s="19" t="s">
        <v>224</v>
      </c>
      <c r="G170" s="15" t="str">
        <f t="shared" si="16"/>
        <v>48925.4726</v>
      </c>
      <c r="H170" s="133">
        <f t="shared" si="17"/>
        <v>-11719.5</v>
      </c>
      <c r="I170" s="151" t="s">
        <v>767</v>
      </c>
      <c r="J170" s="152" t="s">
        <v>768</v>
      </c>
      <c r="K170" s="151">
        <v>-11719.5</v>
      </c>
      <c r="L170" s="151" t="s">
        <v>769</v>
      </c>
      <c r="M170" s="152" t="s">
        <v>287</v>
      </c>
      <c r="N170" s="152" t="s">
        <v>770</v>
      </c>
      <c r="O170" s="153" t="s">
        <v>771</v>
      </c>
      <c r="P170" s="154" t="s">
        <v>772</v>
      </c>
    </row>
    <row r="171" spans="1:16" ht="13.5" thickBot="1">
      <c r="A171" s="133" t="str">
        <f t="shared" si="12"/>
        <v> BBS 102 </v>
      </c>
      <c r="B171" s="19" t="str">
        <f t="shared" si="13"/>
        <v>I</v>
      </c>
      <c r="C171" s="133">
        <f t="shared" si="14"/>
        <v>48946.358999999997</v>
      </c>
      <c r="D171" s="15" t="str">
        <f t="shared" si="15"/>
        <v>vis</v>
      </c>
      <c r="E171" s="150">
        <f>VLOOKUP(C171,Active!C$21:E$973,3,FALSE)</f>
        <v>22850.028933558719</v>
      </c>
      <c r="F171" s="19" t="s">
        <v>224</v>
      </c>
      <c r="G171" s="15" t="str">
        <f t="shared" si="16"/>
        <v>48946.359</v>
      </c>
      <c r="H171" s="133">
        <f t="shared" si="17"/>
        <v>-11651</v>
      </c>
      <c r="I171" s="151" t="s">
        <v>773</v>
      </c>
      <c r="J171" s="152" t="s">
        <v>774</v>
      </c>
      <c r="K171" s="151">
        <v>-11651</v>
      </c>
      <c r="L171" s="151" t="s">
        <v>601</v>
      </c>
      <c r="M171" s="152" t="s">
        <v>279</v>
      </c>
      <c r="N171" s="152"/>
      <c r="O171" s="153" t="s">
        <v>715</v>
      </c>
      <c r="P171" s="153" t="s">
        <v>775</v>
      </c>
    </row>
    <row r="172" spans="1:16" ht="13.5" thickBot="1">
      <c r="A172" s="133" t="str">
        <f t="shared" si="12"/>
        <v> BBS 104 </v>
      </c>
      <c r="B172" s="19" t="str">
        <f t="shared" si="13"/>
        <v>I</v>
      </c>
      <c r="C172" s="133">
        <f t="shared" si="14"/>
        <v>49202.576000000001</v>
      </c>
      <c r="D172" s="15" t="str">
        <f t="shared" si="15"/>
        <v>vis</v>
      </c>
      <c r="E172" s="150">
        <f>VLOOKUP(C172,Active!C$21:E$973,3,FALSE)</f>
        <v>23690.035784745065</v>
      </c>
      <c r="F172" s="19" t="s">
        <v>224</v>
      </c>
      <c r="G172" s="15" t="str">
        <f t="shared" si="16"/>
        <v>49202.576</v>
      </c>
      <c r="H172" s="133">
        <f t="shared" si="17"/>
        <v>-10811</v>
      </c>
      <c r="I172" s="151" t="s">
        <v>776</v>
      </c>
      <c r="J172" s="152" t="s">
        <v>777</v>
      </c>
      <c r="K172" s="151">
        <v>-10811</v>
      </c>
      <c r="L172" s="151" t="s">
        <v>325</v>
      </c>
      <c r="M172" s="152" t="s">
        <v>279</v>
      </c>
      <c r="N172" s="152"/>
      <c r="O172" s="153" t="s">
        <v>280</v>
      </c>
      <c r="P172" s="153" t="s">
        <v>778</v>
      </c>
    </row>
    <row r="173" spans="1:16" ht="13.5" thickBot="1">
      <c r="A173" s="133" t="str">
        <f t="shared" si="12"/>
        <v> BBS 106 </v>
      </c>
      <c r="B173" s="19" t="str">
        <f t="shared" si="13"/>
        <v>II</v>
      </c>
      <c r="C173" s="133">
        <f t="shared" si="14"/>
        <v>49426.302000000003</v>
      </c>
      <c r="D173" s="15" t="str">
        <f t="shared" si="15"/>
        <v>vis</v>
      </c>
      <c r="E173" s="150">
        <f>VLOOKUP(C173,Active!C$21:E$973,3,FALSE)</f>
        <v>24423.520966401687</v>
      </c>
      <c r="F173" s="19" t="s">
        <v>224</v>
      </c>
      <c r="G173" s="15" t="str">
        <f t="shared" si="16"/>
        <v>49426.302</v>
      </c>
      <c r="H173" s="133">
        <f t="shared" si="17"/>
        <v>-10077.5</v>
      </c>
      <c r="I173" s="151" t="s">
        <v>779</v>
      </c>
      <c r="J173" s="152" t="s">
        <v>780</v>
      </c>
      <c r="K173" s="151">
        <v>-10077.5</v>
      </c>
      <c r="L173" s="151" t="s">
        <v>502</v>
      </c>
      <c r="M173" s="152" t="s">
        <v>279</v>
      </c>
      <c r="N173" s="152"/>
      <c r="O173" s="153" t="s">
        <v>280</v>
      </c>
      <c r="P173" s="153" t="s">
        <v>781</v>
      </c>
    </row>
    <row r="174" spans="1:16" ht="13.5" thickBot="1">
      <c r="A174" s="133" t="str">
        <f t="shared" si="12"/>
        <v> BBS 108 </v>
      </c>
      <c r="B174" s="19" t="str">
        <f t="shared" si="13"/>
        <v>II</v>
      </c>
      <c r="C174" s="133">
        <f t="shared" si="14"/>
        <v>49732.241000000002</v>
      </c>
      <c r="D174" s="15" t="str">
        <f t="shared" si="15"/>
        <v>vis</v>
      </c>
      <c r="E174" s="150">
        <f>VLOOKUP(C174,Active!C$21:E$973,3,FALSE)</f>
        <v>25426.541281388963</v>
      </c>
      <c r="F174" s="19" t="s">
        <v>224</v>
      </c>
      <c r="G174" s="15" t="str">
        <f t="shared" si="16"/>
        <v>49732.241</v>
      </c>
      <c r="H174" s="133">
        <f t="shared" si="17"/>
        <v>-9074.5</v>
      </c>
      <c r="I174" s="151" t="s">
        <v>782</v>
      </c>
      <c r="J174" s="152" t="s">
        <v>783</v>
      </c>
      <c r="K174" s="151">
        <v>-9074.5</v>
      </c>
      <c r="L174" s="151" t="s">
        <v>283</v>
      </c>
      <c r="M174" s="152" t="s">
        <v>279</v>
      </c>
      <c r="N174" s="152"/>
      <c r="O174" s="153" t="s">
        <v>280</v>
      </c>
      <c r="P174" s="153" t="s">
        <v>784</v>
      </c>
    </row>
    <row r="175" spans="1:16" ht="13.5" thickBot="1">
      <c r="A175" s="133" t="str">
        <f t="shared" si="12"/>
        <v> BBS 110 </v>
      </c>
      <c r="B175" s="19" t="str">
        <f t="shared" si="13"/>
        <v>I</v>
      </c>
      <c r="C175" s="133">
        <f t="shared" si="14"/>
        <v>49945.608</v>
      </c>
      <c r="D175" s="15" t="str">
        <f t="shared" si="15"/>
        <v>vis</v>
      </c>
      <c r="E175" s="150">
        <f>VLOOKUP(C175,Active!C$21:E$973,3,FALSE)</f>
        <v>26126.064505129281</v>
      </c>
      <c r="F175" s="19" t="s">
        <v>224</v>
      </c>
      <c r="G175" s="15" t="str">
        <f t="shared" si="16"/>
        <v>49945.608</v>
      </c>
      <c r="H175" s="133">
        <f t="shared" si="17"/>
        <v>-8375</v>
      </c>
      <c r="I175" s="151" t="s">
        <v>785</v>
      </c>
      <c r="J175" s="152" t="s">
        <v>786</v>
      </c>
      <c r="K175" s="151">
        <v>-8375</v>
      </c>
      <c r="L175" s="151" t="s">
        <v>740</v>
      </c>
      <c r="M175" s="152" t="s">
        <v>279</v>
      </c>
      <c r="N175" s="152"/>
      <c r="O175" s="153" t="s">
        <v>280</v>
      </c>
      <c r="P175" s="153" t="s">
        <v>787</v>
      </c>
    </row>
    <row r="176" spans="1:16" ht="13.5" thickBot="1">
      <c r="A176" s="133" t="str">
        <f t="shared" si="12"/>
        <v> BBS 114 </v>
      </c>
      <c r="B176" s="19" t="str">
        <f t="shared" si="13"/>
        <v>II</v>
      </c>
      <c r="C176" s="133">
        <f t="shared" si="14"/>
        <v>50390.466999999997</v>
      </c>
      <c r="D176" s="15" t="str">
        <f t="shared" si="15"/>
        <v>vis</v>
      </c>
      <c r="E176" s="150">
        <f>VLOOKUP(C176,Active!C$21:E$973,3,FALSE)</f>
        <v>27584.533723845831</v>
      </c>
      <c r="F176" s="19" t="s">
        <v>224</v>
      </c>
      <c r="G176" s="15" t="str">
        <f t="shared" si="16"/>
        <v>50390.467</v>
      </c>
      <c r="H176" s="133">
        <f t="shared" si="17"/>
        <v>-6916.5</v>
      </c>
      <c r="I176" s="151" t="s">
        <v>788</v>
      </c>
      <c r="J176" s="152" t="s">
        <v>789</v>
      </c>
      <c r="K176" s="151">
        <v>-6916.5</v>
      </c>
      <c r="L176" s="151" t="s">
        <v>790</v>
      </c>
      <c r="M176" s="152" t="s">
        <v>279</v>
      </c>
      <c r="N176" s="152"/>
      <c r="O176" s="153" t="s">
        <v>280</v>
      </c>
      <c r="P176" s="153" t="s">
        <v>791</v>
      </c>
    </row>
    <row r="177" spans="1:16" ht="13.5" thickBot="1">
      <c r="A177" s="133" t="str">
        <f t="shared" si="12"/>
        <v> JAAVSO 39;177 </v>
      </c>
      <c r="B177" s="19" t="str">
        <f t="shared" si="13"/>
        <v>I</v>
      </c>
      <c r="C177" s="133">
        <f t="shared" si="14"/>
        <v>50749.627</v>
      </c>
      <c r="D177" s="15" t="str">
        <f t="shared" si="15"/>
        <v>vis</v>
      </c>
      <c r="E177" s="150">
        <f>VLOOKUP(C177,Active!C$21:E$973,3,FALSE)</f>
        <v>28762.038966168104</v>
      </c>
      <c r="F177" s="19" t="s">
        <v>224</v>
      </c>
      <c r="G177" s="15" t="str">
        <f t="shared" si="16"/>
        <v>50749.627</v>
      </c>
      <c r="H177" s="133">
        <f t="shared" si="17"/>
        <v>-5739</v>
      </c>
      <c r="I177" s="151" t="s">
        <v>792</v>
      </c>
      <c r="J177" s="152" t="s">
        <v>793</v>
      </c>
      <c r="K177" s="151">
        <v>-5739</v>
      </c>
      <c r="L177" s="151" t="s">
        <v>794</v>
      </c>
      <c r="M177" s="152" t="s">
        <v>795</v>
      </c>
      <c r="N177" s="152" t="s">
        <v>770</v>
      </c>
      <c r="O177" s="153" t="s">
        <v>796</v>
      </c>
      <c r="P177" s="153" t="s">
        <v>797</v>
      </c>
    </row>
    <row r="178" spans="1:16" ht="13.5" thickBot="1">
      <c r="A178" s="133" t="str">
        <f t="shared" si="12"/>
        <v> BBS 117 </v>
      </c>
      <c r="B178" s="19" t="str">
        <f t="shared" si="13"/>
        <v>I</v>
      </c>
      <c r="C178" s="133">
        <f t="shared" si="14"/>
        <v>50925.322999999997</v>
      </c>
      <c r="D178" s="15" t="str">
        <f t="shared" si="15"/>
        <v>vis</v>
      </c>
      <c r="E178" s="150">
        <f>VLOOKUP(C178,Active!C$21:E$973,3,FALSE)</f>
        <v>29338.057902171691</v>
      </c>
      <c r="F178" s="19" t="s">
        <v>224</v>
      </c>
      <c r="G178" s="15" t="str">
        <f t="shared" si="16"/>
        <v>50925.323</v>
      </c>
      <c r="H178" s="133">
        <f t="shared" si="17"/>
        <v>-5163</v>
      </c>
      <c r="I178" s="151" t="s">
        <v>798</v>
      </c>
      <c r="J178" s="152" t="s">
        <v>799</v>
      </c>
      <c r="K178" s="151">
        <v>-5163</v>
      </c>
      <c r="L178" s="151" t="s">
        <v>281</v>
      </c>
      <c r="M178" s="152" t="s">
        <v>279</v>
      </c>
      <c r="N178" s="152"/>
      <c r="O178" s="153" t="s">
        <v>280</v>
      </c>
      <c r="P178" s="153" t="s">
        <v>800</v>
      </c>
    </row>
    <row r="179" spans="1:16" ht="13.5" thickBot="1">
      <c r="A179" s="133" t="str">
        <f t="shared" si="12"/>
        <v> BBS 120 </v>
      </c>
      <c r="B179" s="19" t="str">
        <f t="shared" si="13"/>
        <v>II</v>
      </c>
      <c r="C179" s="133">
        <f t="shared" si="14"/>
        <v>51384.521999999997</v>
      </c>
      <c r="D179" s="15" t="str">
        <f t="shared" si="15"/>
        <v>vis</v>
      </c>
      <c r="E179" s="150">
        <f>VLOOKUP(C179,Active!C$21:E$973,3,FALSE)</f>
        <v>30843.540778241244</v>
      </c>
      <c r="F179" s="19" t="s">
        <v>224</v>
      </c>
      <c r="G179" s="15" t="str">
        <f t="shared" si="16"/>
        <v>51384.522</v>
      </c>
      <c r="H179" s="133">
        <f t="shared" si="17"/>
        <v>-3657.5</v>
      </c>
      <c r="I179" s="151" t="s">
        <v>801</v>
      </c>
      <c r="J179" s="152" t="s">
        <v>802</v>
      </c>
      <c r="K179" s="151">
        <v>-3657.5</v>
      </c>
      <c r="L179" s="151" t="s">
        <v>803</v>
      </c>
      <c r="M179" s="152" t="s">
        <v>279</v>
      </c>
      <c r="N179" s="152"/>
      <c r="O179" s="153" t="s">
        <v>280</v>
      </c>
      <c r="P179" s="153" t="s">
        <v>804</v>
      </c>
    </row>
    <row r="180" spans="1:16" ht="13.5" thickBot="1">
      <c r="A180" s="133" t="str">
        <f t="shared" si="12"/>
        <v>IBVS 5583 </v>
      </c>
      <c r="B180" s="19" t="str">
        <f t="shared" si="13"/>
        <v>II</v>
      </c>
      <c r="C180" s="133">
        <f t="shared" si="14"/>
        <v>52145.539199999999</v>
      </c>
      <c r="D180" s="15" t="str">
        <f t="shared" si="15"/>
        <v>vis</v>
      </c>
      <c r="E180" s="150">
        <f>VLOOKUP(C180,Active!C$21:E$973,3,FALSE)</f>
        <v>33338.533935879663</v>
      </c>
      <c r="F180" s="19" t="s">
        <v>224</v>
      </c>
      <c r="G180" s="15" t="str">
        <f t="shared" si="16"/>
        <v>52145.5392</v>
      </c>
      <c r="H180" s="133">
        <f t="shared" si="17"/>
        <v>-1162.5</v>
      </c>
      <c r="I180" s="151" t="s">
        <v>811</v>
      </c>
      <c r="J180" s="152" t="s">
        <v>812</v>
      </c>
      <c r="K180" s="151">
        <v>-1162.5</v>
      </c>
      <c r="L180" s="151" t="s">
        <v>813</v>
      </c>
      <c r="M180" s="152" t="s">
        <v>287</v>
      </c>
      <c r="N180" s="152" t="s">
        <v>288</v>
      </c>
      <c r="O180" s="153" t="s">
        <v>814</v>
      </c>
      <c r="P180" s="154" t="s">
        <v>815</v>
      </c>
    </row>
    <row r="181" spans="1:16" ht="13.5" thickBot="1">
      <c r="A181" s="133" t="str">
        <f t="shared" si="12"/>
        <v>IBVS 5623 </v>
      </c>
      <c r="B181" s="19" t="str">
        <f t="shared" si="13"/>
        <v>II</v>
      </c>
      <c r="C181" s="133">
        <f t="shared" si="14"/>
        <v>52230.333700000003</v>
      </c>
      <c r="D181" s="15" t="str">
        <f t="shared" si="15"/>
        <v>vis</v>
      </c>
      <c r="E181" s="150">
        <f>VLOOKUP(C181,Active!C$21:E$973,3,FALSE)</f>
        <v>33616.532511083191</v>
      </c>
      <c r="F181" s="19" t="s">
        <v>224</v>
      </c>
      <c r="G181" s="15" t="str">
        <f t="shared" si="16"/>
        <v>52230.3337</v>
      </c>
      <c r="H181" s="133">
        <f t="shared" si="17"/>
        <v>-884.5</v>
      </c>
      <c r="I181" s="151" t="s">
        <v>816</v>
      </c>
      <c r="J181" s="152" t="s">
        <v>817</v>
      </c>
      <c r="K181" s="151">
        <v>-884.5</v>
      </c>
      <c r="L181" s="151" t="s">
        <v>818</v>
      </c>
      <c r="M181" s="152" t="s">
        <v>287</v>
      </c>
      <c r="N181" s="152" t="s">
        <v>288</v>
      </c>
      <c r="O181" s="153" t="s">
        <v>819</v>
      </c>
      <c r="P181" s="154" t="s">
        <v>820</v>
      </c>
    </row>
    <row r="182" spans="1:16" ht="13.5" thickBot="1">
      <c r="A182" s="133" t="str">
        <f t="shared" si="12"/>
        <v>IBVS 5623 </v>
      </c>
      <c r="B182" s="19" t="str">
        <f t="shared" si="13"/>
        <v>I</v>
      </c>
      <c r="C182" s="133">
        <f t="shared" si="14"/>
        <v>52230.486900000004</v>
      </c>
      <c r="D182" s="15" t="str">
        <f t="shared" si="15"/>
        <v>vis</v>
      </c>
      <c r="E182" s="150">
        <f>VLOOKUP(C182,Active!C$21:E$973,3,FALSE)</f>
        <v>33617.034776934408</v>
      </c>
      <c r="F182" s="19" t="s">
        <v>224</v>
      </c>
      <c r="G182" s="15" t="str">
        <f t="shared" si="16"/>
        <v>52230.4869</v>
      </c>
      <c r="H182" s="133">
        <f t="shared" si="17"/>
        <v>-884</v>
      </c>
      <c r="I182" s="151" t="s">
        <v>821</v>
      </c>
      <c r="J182" s="152" t="s">
        <v>822</v>
      </c>
      <c r="K182" s="151">
        <v>-884</v>
      </c>
      <c r="L182" s="151" t="s">
        <v>823</v>
      </c>
      <c r="M182" s="152" t="s">
        <v>287</v>
      </c>
      <c r="N182" s="152" t="s">
        <v>288</v>
      </c>
      <c r="O182" s="153" t="s">
        <v>819</v>
      </c>
      <c r="P182" s="154" t="s">
        <v>820</v>
      </c>
    </row>
    <row r="183" spans="1:16" ht="13.5" thickBot="1">
      <c r="A183" s="133" t="str">
        <f t="shared" si="12"/>
        <v>IBVS 5378 </v>
      </c>
      <c r="B183" s="19" t="str">
        <f t="shared" si="13"/>
        <v>II</v>
      </c>
      <c r="C183" s="133">
        <f t="shared" si="14"/>
        <v>52504.848899999997</v>
      </c>
      <c r="D183" s="15" t="str">
        <f t="shared" si="15"/>
        <v>vis</v>
      </c>
      <c r="E183" s="150">
        <f>VLOOKUP(C183,Active!C$21:E$973,3,FALSE)</f>
        <v>34516.529969311101</v>
      </c>
      <c r="F183" s="19" t="s">
        <v>224</v>
      </c>
      <c r="G183" s="15" t="str">
        <f t="shared" si="16"/>
        <v>52504.8489</v>
      </c>
      <c r="H183" s="133">
        <f t="shared" si="17"/>
        <v>15.5</v>
      </c>
      <c r="I183" s="151" t="s">
        <v>824</v>
      </c>
      <c r="J183" s="152" t="s">
        <v>825</v>
      </c>
      <c r="K183" s="151">
        <v>15.5</v>
      </c>
      <c r="L183" s="151" t="s">
        <v>818</v>
      </c>
      <c r="M183" s="152" t="s">
        <v>287</v>
      </c>
      <c r="N183" s="152" t="s">
        <v>288</v>
      </c>
      <c r="O183" s="153" t="s">
        <v>826</v>
      </c>
      <c r="P183" s="154" t="s">
        <v>827</v>
      </c>
    </row>
    <row r="184" spans="1:16" ht="13.5" thickBot="1">
      <c r="A184" s="133" t="str">
        <f t="shared" si="12"/>
        <v>BAVM 172 </v>
      </c>
      <c r="B184" s="19" t="str">
        <f t="shared" si="13"/>
        <v>II</v>
      </c>
      <c r="C184" s="133">
        <f t="shared" si="14"/>
        <v>52896.49</v>
      </c>
      <c r="D184" s="15" t="str">
        <f t="shared" si="15"/>
        <v>vis</v>
      </c>
      <c r="E184" s="150">
        <f>VLOOKUP(C184,Active!C$21:E$973,3,FALSE)</f>
        <v>35800.524424035626</v>
      </c>
      <c r="F184" s="19" t="s">
        <v>224</v>
      </c>
      <c r="G184" s="15" t="str">
        <f t="shared" si="16"/>
        <v>52896.4900</v>
      </c>
      <c r="H184" s="133">
        <f t="shared" si="17"/>
        <v>1299.5</v>
      </c>
      <c r="I184" s="151" t="s">
        <v>832</v>
      </c>
      <c r="J184" s="152" t="s">
        <v>833</v>
      </c>
      <c r="K184" s="151">
        <v>1299.5</v>
      </c>
      <c r="L184" s="151" t="s">
        <v>834</v>
      </c>
      <c r="M184" s="152" t="s">
        <v>287</v>
      </c>
      <c r="N184" s="152" t="s">
        <v>835</v>
      </c>
      <c r="O184" s="153" t="s">
        <v>836</v>
      </c>
      <c r="P184" s="154" t="s">
        <v>837</v>
      </c>
    </row>
    <row r="185" spans="1:16" ht="13.5" thickBot="1">
      <c r="A185" s="133" t="str">
        <f t="shared" si="12"/>
        <v>IBVS 5592 </v>
      </c>
      <c r="B185" s="19" t="str">
        <f t="shared" si="13"/>
        <v>II</v>
      </c>
      <c r="C185" s="133">
        <f t="shared" si="14"/>
        <v>52926.381800000003</v>
      </c>
      <c r="D185" s="15" t="str">
        <f t="shared" si="15"/>
        <v>vis</v>
      </c>
      <c r="E185" s="150">
        <f>VLOOKUP(C185,Active!C$21:E$973,3,FALSE)</f>
        <v>35898.524622282792</v>
      </c>
      <c r="F185" s="19" t="s">
        <v>224</v>
      </c>
      <c r="G185" s="15" t="str">
        <f t="shared" si="16"/>
        <v>52926.3818</v>
      </c>
      <c r="H185" s="133">
        <f t="shared" si="17"/>
        <v>1397.5</v>
      </c>
      <c r="I185" s="151" t="s">
        <v>848</v>
      </c>
      <c r="J185" s="152" t="s">
        <v>849</v>
      </c>
      <c r="K185" s="151" t="s">
        <v>850</v>
      </c>
      <c r="L185" s="151" t="s">
        <v>851</v>
      </c>
      <c r="M185" s="152" t="s">
        <v>287</v>
      </c>
      <c r="N185" s="152" t="s">
        <v>288</v>
      </c>
      <c r="O185" s="153" t="s">
        <v>852</v>
      </c>
      <c r="P185" s="154" t="s">
        <v>853</v>
      </c>
    </row>
    <row r="186" spans="1:16" ht="13.5" thickBot="1">
      <c r="A186" s="133" t="str">
        <f t="shared" si="12"/>
        <v>IBVS 5583 </v>
      </c>
      <c r="B186" s="19" t="str">
        <f t="shared" si="13"/>
        <v>II</v>
      </c>
      <c r="C186" s="133">
        <f t="shared" si="14"/>
        <v>52941.328099999999</v>
      </c>
      <c r="D186" s="15" t="str">
        <f t="shared" si="15"/>
        <v>vis</v>
      </c>
      <c r="E186" s="150">
        <f>VLOOKUP(C186,Active!C$21:E$973,3,FALSE)</f>
        <v>35947.52603280545</v>
      </c>
      <c r="F186" s="19" t="s">
        <v>224</v>
      </c>
      <c r="G186" s="15" t="str">
        <f t="shared" si="16"/>
        <v>52941.3281</v>
      </c>
      <c r="H186" s="133">
        <f t="shared" si="17"/>
        <v>1446.5</v>
      </c>
      <c r="I186" s="151" t="s">
        <v>854</v>
      </c>
      <c r="J186" s="152" t="s">
        <v>855</v>
      </c>
      <c r="K186" s="151" t="s">
        <v>856</v>
      </c>
      <c r="L186" s="151" t="s">
        <v>857</v>
      </c>
      <c r="M186" s="152" t="s">
        <v>287</v>
      </c>
      <c r="N186" s="152" t="s">
        <v>288</v>
      </c>
      <c r="O186" s="153" t="s">
        <v>814</v>
      </c>
      <c r="P186" s="154" t="s">
        <v>815</v>
      </c>
    </row>
    <row r="187" spans="1:16" ht="13.5" thickBot="1">
      <c r="A187" s="133" t="str">
        <f t="shared" si="12"/>
        <v>IBVS 5583 </v>
      </c>
      <c r="B187" s="19" t="str">
        <f t="shared" si="13"/>
        <v>I</v>
      </c>
      <c r="C187" s="133">
        <f t="shared" si="14"/>
        <v>52941.481</v>
      </c>
      <c r="D187" s="15" t="str">
        <f t="shared" si="15"/>
        <v>vis</v>
      </c>
      <c r="E187" s="150">
        <f>VLOOKUP(C187,Active!C$21:E$973,3,FALSE)</f>
        <v>35948.027315107356</v>
      </c>
      <c r="F187" s="19" t="s">
        <v>224</v>
      </c>
      <c r="G187" s="15" t="str">
        <f t="shared" si="16"/>
        <v>52941.4810</v>
      </c>
      <c r="H187" s="133">
        <f t="shared" si="17"/>
        <v>1447</v>
      </c>
      <c r="I187" s="151" t="s">
        <v>858</v>
      </c>
      <c r="J187" s="152" t="s">
        <v>859</v>
      </c>
      <c r="K187" s="151" t="s">
        <v>860</v>
      </c>
      <c r="L187" s="151" t="s">
        <v>861</v>
      </c>
      <c r="M187" s="152" t="s">
        <v>287</v>
      </c>
      <c r="N187" s="152" t="s">
        <v>288</v>
      </c>
      <c r="O187" s="153" t="s">
        <v>814</v>
      </c>
      <c r="P187" s="154" t="s">
        <v>815</v>
      </c>
    </row>
    <row r="188" spans="1:16" ht="13.5" thickBot="1">
      <c r="A188" s="133" t="str">
        <f t="shared" si="12"/>
        <v>IBVS 5583 </v>
      </c>
      <c r="B188" s="19" t="str">
        <f t="shared" si="13"/>
        <v>II</v>
      </c>
      <c r="C188" s="133">
        <f t="shared" si="14"/>
        <v>52982.505299999997</v>
      </c>
      <c r="D188" s="15" t="str">
        <f t="shared" si="15"/>
        <v>vis</v>
      </c>
      <c r="E188" s="150">
        <f>VLOOKUP(C188,Active!C$21:E$973,3,FALSE)</f>
        <v>36082.525389259819</v>
      </c>
      <c r="F188" s="19" t="s">
        <v>224</v>
      </c>
      <c r="G188" s="15" t="str">
        <f t="shared" si="16"/>
        <v>52982.5053</v>
      </c>
      <c r="H188" s="133">
        <f t="shared" si="17"/>
        <v>1581.5</v>
      </c>
      <c r="I188" s="151" t="s">
        <v>862</v>
      </c>
      <c r="J188" s="152" t="s">
        <v>863</v>
      </c>
      <c r="K188" s="151" t="s">
        <v>864</v>
      </c>
      <c r="L188" s="151" t="s">
        <v>865</v>
      </c>
      <c r="M188" s="152" t="s">
        <v>287</v>
      </c>
      <c r="N188" s="152" t="s">
        <v>288</v>
      </c>
      <c r="O188" s="153" t="s">
        <v>814</v>
      </c>
      <c r="P188" s="154" t="s">
        <v>815</v>
      </c>
    </row>
    <row r="189" spans="1:16" ht="13.5" thickBot="1">
      <c r="A189" s="133" t="str">
        <f t="shared" si="12"/>
        <v> BBS 130 </v>
      </c>
      <c r="B189" s="19" t="str">
        <f t="shared" si="13"/>
        <v>II</v>
      </c>
      <c r="C189" s="133">
        <f t="shared" si="14"/>
        <v>52991.353999999999</v>
      </c>
      <c r="D189" s="15" t="str">
        <f t="shared" si="15"/>
        <v>vis</v>
      </c>
      <c r="E189" s="150">
        <f>VLOOKUP(C189,Active!C$21:E$973,3,FALSE)</f>
        <v>36111.535832064525</v>
      </c>
      <c r="F189" s="19" t="s">
        <v>224</v>
      </c>
      <c r="G189" s="15" t="str">
        <f t="shared" si="16"/>
        <v>52991.354</v>
      </c>
      <c r="H189" s="133">
        <f t="shared" si="17"/>
        <v>1610.5</v>
      </c>
      <c r="I189" s="151" t="s">
        <v>866</v>
      </c>
      <c r="J189" s="152" t="s">
        <v>867</v>
      </c>
      <c r="K189" s="151" t="s">
        <v>868</v>
      </c>
      <c r="L189" s="151" t="s">
        <v>740</v>
      </c>
      <c r="M189" s="152" t="s">
        <v>279</v>
      </c>
      <c r="N189" s="152"/>
      <c r="O189" s="153" t="s">
        <v>280</v>
      </c>
      <c r="P189" s="153" t="s">
        <v>869</v>
      </c>
    </row>
    <row r="190" spans="1:16" ht="13.5" thickBot="1">
      <c r="A190" s="133" t="str">
        <f t="shared" si="12"/>
        <v>IBVS 5583 </v>
      </c>
      <c r="B190" s="19" t="str">
        <f t="shared" si="13"/>
        <v>II</v>
      </c>
      <c r="C190" s="133">
        <f t="shared" si="14"/>
        <v>53000.501700000001</v>
      </c>
      <c r="D190" s="15" t="str">
        <f t="shared" si="15"/>
        <v>vis</v>
      </c>
      <c r="E190" s="150">
        <f>VLOOKUP(C190,Active!C$21:E$973,3,FALSE)</f>
        <v>36141.526545688517</v>
      </c>
      <c r="F190" s="19" t="s">
        <v>224</v>
      </c>
      <c r="G190" s="15" t="str">
        <f t="shared" si="16"/>
        <v>53000.5017</v>
      </c>
      <c r="H190" s="133">
        <f t="shared" si="17"/>
        <v>1640.5</v>
      </c>
      <c r="I190" s="151" t="s">
        <v>870</v>
      </c>
      <c r="J190" s="152" t="s">
        <v>871</v>
      </c>
      <c r="K190" s="151" t="s">
        <v>872</v>
      </c>
      <c r="L190" s="151" t="s">
        <v>861</v>
      </c>
      <c r="M190" s="152" t="s">
        <v>287</v>
      </c>
      <c r="N190" s="152" t="s">
        <v>288</v>
      </c>
      <c r="O190" s="153" t="s">
        <v>814</v>
      </c>
      <c r="P190" s="154" t="s">
        <v>815</v>
      </c>
    </row>
    <row r="191" spans="1:16" ht="13.5" thickBot="1">
      <c r="A191" s="133" t="str">
        <f t="shared" si="12"/>
        <v> JAAVSO 39;177 </v>
      </c>
      <c r="B191" s="19" t="str">
        <f t="shared" si="13"/>
        <v>II</v>
      </c>
      <c r="C191" s="133">
        <f t="shared" si="14"/>
        <v>53000.502</v>
      </c>
      <c r="D191" s="15" t="str">
        <f t="shared" si="15"/>
        <v>vis</v>
      </c>
      <c r="E191" s="150">
        <f>VLOOKUP(C191,Active!C$21:E$973,3,FALSE)</f>
        <v>36141.527529237836</v>
      </c>
      <c r="F191" s="19" t="s">
        <v>224</v>
      </c>
      <c r="G191" s="15" t="str">
        <f t="shared" si="16"/>
        <v>53000.502</v>
      </c>
      <c r="H191" s="133">
        <f t="shared" si="17"/>
        <v>1640.5</v>
      </c>
      <c r="I191" s="151" t="s">
        <v>873</v>
      </c>
      <c r="J191" s="152" t="s">
        <v>871</v>
      </c>
      <c r="K191" s="151" t="s">
        <v>872</v>
      </c>
      <c r="L191" s="151" t="s">
        <v>874</v>
      </c>
      <c r="M191" s="152" t="s">
        <v>795</v>
      </c>
      <c r="N191" s="152" t="s">
        <v>224</v>
      </c>
      <c r="O191" s="153" t="s">
        <v>826</v>
      </c>
      <c r="P191" s="153" t="s">
        <v>797</v>
      </c>
    </row>
    <row r="192" spans="1:16" ht="13.5" thickBot="1">
      <c r="A192" s="133" t="str">
        <f t="shared" si="12"/>
        <v>OEJV 0003 </v>
      </c>
      <c r="B192" s="19" t="str">
        <f t="shared" si="13"/>
        <v>I</v>
      </c>
      <c r="C192" s="133">
        <f t="shared" si="14"/>
        <v>53173.597000000002</v>
      </c>
      <c r="D192" s="15" t="str">
        <f t="shared" si="15"/>
        <v>vis</v>
      </c>
      <c r="E192" s="150">
        <f>VLOOKUP(C192,Active!C$21:E$973,3,FALSE)</f>
        <v>36709.019092662973</v>
      </c>
      <c r="F192" s="19" t="s">
        <v>224</v>
      </c>
      <c r="G192" s="15" t="str">
        <f t="shared" si="16"/>
        <v>53173.597</v>
      </c>
      <c r="H192" s="133">
        <f t="shared" si="17"/>
        <v>2208</v>
      </c>
      <c r="I192" s="151" t="s">
        <v>875</v>
      </c>
      <c r="J192" s="152" t="s">
        <v>876</v>
      </c>
      <c r="K192" s="151" t="s">
        <v>877</v>
      </c>
      <c r="L192" s="151" t="s">
        <v>878</v>
      </c>
      <c r="M192" s="152" t="s">
        <v>279</v>
      </c>
      <c r="N192" s="152"/>
      <c r="O192" s="153" t="s">
        <v>280</v>
      </c>
      <c r="P192" s="154" t="s">
        <v>879</v>
      </c>
    </row>
    <row r="193" spans="1:16" ht="13.5" thickBot="1">
      <c r="A193" s="133" t="str">
        <f t="shared" si="12"/>
        <v>IBVS 5741 </v>
      </c>
      <c r="B193" s="19" t="str">
        <f t="shared" si="13"/>
        <v>II</v>
      </c>
      <c r="C193" s="133">
        <f t="shared" si="14"/>
        <v>53255.495799999997</v>
      </c>
      <c r="D193" s="15" t="str">
        <f t="shared" si="15"/>
        <v>vis</v>
      </c>
      <c r="E193" s="150">
        <f>VLOOKUP(C193,Active!C$21:E$973,3,FALSE)</f>
        <v>36977.524122008937</v>
      </c>
      <c r="F193" s="19" t="s">
        <v>224</v>
      </c>
      <c r="G193" s="15" t="str">
        <f t="shared" si="16"/>
        <v>53255.4958</v>
      </c>
      <c r="H193" s="133">
        <f t="shared" si="17"/>
        <v>2476.5</v>
      </c>
      <c r="I193" s="151" t="s">
        <v>885</v>
      </c>
      <c r="J193" s="152" t="s">
        <v>886</v>
      </c>
      <c r="K193" s="151" t="s">
        <v>887</v>
      </c>
      <c r="L193" s="151" t="s">
        <v>888</v>
      </c>
      <c r="M193" s="152" t="s">
        <v>287</v>
      </c>
      <c r="N193" s="152" t="s">
        <v>288</v>
      </c>
      <c r="O193" s="153" t="s">
        <v>889</v>
      </c>
      <c r="P193" s="154" t="s">
        <v>890</v>
      </c>
    </row>
    <row r="194" spans="1:16" ht="13.5" thickBot="1">
      <c r="A194" s="133" t="str">
        <f t="shared" si="12"/>
        <v>IBVS 5694 </v>
      </c>
      <c r="B194" s="19" t="str">
        <f t="shared" si="13"/>
        <v>I</v>
      </c>
      <c r="C194" s="133">
        <f t="shared" si="14"/>
        <v>53309.0268</v>
      </c>
      <c r="D194" s="15" t="str">
        <f t="shared" si="15"/>
        <v>vis</v>
      </c>
      <c r="E194" s="150">
        <f>VLOOKUP(C194,Active!C$21:E$973,3,FALSE)</f>
        <v>37153.025383638174</v>
      </c>
      <c r="F194" s="19" t="s">
        <v>224</v>
      </c>
      <c r="G194" s="15" t="str">
        <f t="shared" si="16"/>
        <v>53309.0268</v>
      </c>
      <c r="H194" s="133">
        <f t="shared" si="17"/>
        <v>2652</v>
      </c>
      <c r="I194" s="151" t="s">
        <v>891</v>
      </c>
      <c r="J194" s="152" t="s">
        <v>892</v>
      </c>
      <c r="K194" s="151" t="s">
        <v>893</v>
      </c>
      <c r="L194" s="151" t="s">
        <v>894</v>
      </c>
      <c r="M194" s="152" t="s">
        <v>287</v>
      </c>
      <c r="N194" s="152" t="s">
        <v>288</v>
      </c>
      <c r="O194" s="153" t="s">
        <v>895</v>
      </c>
      <c r="P194" s="154" t="s">
        <v>896</v>
      </c>
    </row>
    <row r="195" spans="1:16" ht="13.5" thickBot="1">
      <c r="A195" s="133" t="str">
        <f t="shared" si="12"/>
        <v>BAVM 173 </v>
      </c>
      <c r="B195" s="19" t="str">
        <f t="shared" si="13"/>
        <v>II</v>
      </c>
      <c r="C195" s="133">
        <f t="shared" si="14"/>
        <v>53316.499400000001</v>
      </c>
      <c r="D195" s="15" t="str">
        <f t="shared" si="15"/>
        <v>vis</v>
      </c>
      <c r="E195" s="150">
        <f>VLOOKUP(C195,Active!C$21:E$973,3,FALSE)</f>
        <v>37177.524285725762</v>
      </c>
      <c r="F195" s="19" t="s">
        <v>224</v>
      </c>
      <c r="G195" s="15" t="str">
        <f t="shared" si="16"/>
        <v>53316.4994</v>
      </c>
      <c r="H195" s="133">
        <f t="shared" si="17"/>
        <v>2676.5</v>
      </c>
      <c r="I195" s="151" t="s">
        <v>897</v>
      </c>
      <c r="J195" s="152" t="s">
        <v>898</v>
      </c>
      <c r="K195" s="151" t="s">
        <v>899</v>
      </c>
      <c r="L195" s="151" t="s">
        <v>900</v>
      </c>
      <c r="M195" s="152" t="s">
        <v>287</v>
      </c>
      <c r="N195" s="152" t="s">
        <v>835</v>
      </c>
      <c r="O195" s="153" t="s">
        <v>901</v>
      </c>
      <c r="P195" s="154" t="s">
        <v>902</v>
      </c>
    </row>
    <row r="196" spans="1:16" ht="13.5" thickBot="1">
      <c r="A196" s="133" t="str">
        <f t="shared" si="12"/>
        <v>IBVS 5741 </v>
      </c>
      <c r="B196" s="19" t="str">
        <f t="shared" si="13"/>
        <v>II</v>
      </c>
      <c r="C196" s="133">
        <f t="shared" si="14"/>
        <v>53344.256999999998</v>
      </c>
      <c r="D196" s="15" t="str">
        <f t="shared" si="15"/>
        <v>vis</v>
      </c>
      <c r="E196" s="150">
        <f>VLOOKUP(C196,Active!C$21:E$973,3,FALSE)</f>
        <v>37268.527514131718</v>
      </c>
      <c r="F196" s="19" t="s">
        <v>224</v>
      </c>
      <c r="G196" s="15" t="str">
        <f t="shared" si="16"/>
        <v>53344.2570</v>
      </c>
      <c r="H196" s="133">
        <f t="shared" si="17"/>
        <v>2767.5</v>
      </c>
      <c r="I196" s="151" t="s">
        <v>903</v>
      </c>
      <c r="J196" s="152" t="s">
        <v>904</v>
      </c>
      <c r="K196" s="151" t="s">
        <v>905</v>
      </c>
      <c r="L196" s="151" t="s">
        <v>906</v>
      </c>
      <c r="M196" s="152" t="s">
        <v>287</v>
      </c>
      <c r="N196" s="152" t="s">
        <v>288</v>
      </c>
      <c r="O196" s="153" t="s">
        <v>907</v>
      </c>
      <c r="P196" s="154" t="s">
        <v>890</v>
      </c>
    </row>
    <row r="197" spans="1:16" ht="13.5" thickBot="1">
      <c r="A197" s="133" t="str">
        <f t="shared" si="12"/>
        <v>IBVS 5741 </v>
      </c>
      <c r="B197" s="19" t="str">
        <f t="shared" si="13"/>
        <v>I</v>
      </c>
      <c r="C197" s="133">
        <f t="shared" si="14"/>
        <v>53344.408799999997</v>
      </c>
      <c r="D197" s="15" t="str">
        <f t="shared" si="15"/>
        <v>vis</v>
      </c>
      <c r="E197" s="150">
        <f>VLOOKUP(C197,Active!C$21:E$973,3,FALSE)</f>
        <v>37269.025190086119</v>
      </c>
      <c r="F197" s="19" t="s">
        <v>224</v>
      </c>
      <c r="G197" s="15" t="str">
        <f t="shared" si="16"/>
        <v>53344.4088</v>
      </c>
      <c r="H197" s="133">
        <f t="shared" si="17"/>
        <v>2768</v>
      </c>
      <c r="I197" s="151" t="s">
        <v>908</v>
      </c>
      <c r="J197" s="152" t="s">
        <v>909</v>
      </c>
      <c r="K197" s="151" t="s">
        <v>910</v>
      </c>
      <c r="L197" s="151" t="s">
        <v>894</v>
      </c>
      <c r="M197" s="152" t="s">
        <v>287</v>
      </c>
      <c r="N197" s="152" t="s">
        <v>288</v>
      </c>
      <c r="O197" s="153" t="s">
        <v>907</v>
      </c>
      <c r="P197" s="154" t="s">
        <v>890</v>
      </c>
    </row>
    <row r="198" spans="1:16" ht="13.5" thickBot="1">
      <c r="A198" s="133" t="str">
        <f t="shared" si="12"/>
        <v>BAVM 173 </v>
      </c>
      <c r="B198" s="19" t="str">
        <f t="shared" si="13"/>
        <v>I</v>
      </c>
      <c r="C198" s="133">
        <f t="shared" si="14"/>
        <v>53349.2889</v>
      </c>
      <c r="D198" s="15" t="str">
        <f t="shared" si="15"/>
        <v>vis</v>
      </c>
      <c r="E198" s="150">
        <f>VLOOKUP(C198,Active!C$21:E$973,3,FALSE)</f>
        <v>37285.024586825901</v>
      </c>
      <c r="F198" s="19" t="s">
        <v>224</v>
      </c>
      <c r="G198" s="15" t="str">
        <f t="shared" si="16"/>
        <v>53349.2889</v>
      </c>
      <c r="H198" s="133">
        <f t="shared" si="17"/>
        <v>2784</v>
      </c>
      <c r="I198" s="151" t="s">
        <v>911</v>
      </c>
      <c r="J198" s="152" t="s">
        <v>912</v>
      </c>
      <c r="K198" s="151" t="s">
        <v>913</v>
      </c>
      <c r="L198" s="151" t="s">
        <v>914</v>
      </c>
      <c r="M198" s="152" t="s">
        <v>287</v>
      </c>
      <c r="N198" s="152" t="s">
        <v>770</v>
      </c>
      <c r="O198" s="153" t="s">
        <v>915</v>
      </c>
      <c r="P198" s="154" t="s">
        <v>902</v>
      </c>
    </row>
    <row r="199" spans="1:16" ht="13.5" thickBot="1">
      <c r="A199" s="133" t="str">
        <f t="shared" si="12"/>
        <v>BAVM 173 </v>
      </c>
      <c r="B199" s="19" t="str">
        <f t="shared" si="13"/>
        <v>I</v>
      </c>
      <c r="C199" s="133">
        <f t="shared" si="14"/>
        <v>53360.270900000003</v>
      </c>
      <c r="D199" s="15" t="str">
        <f t="shared" si="15"/>
        <v>vis</v>
      </c>
      <c r="E199" s="150">
        <f>VLOOKUP(C199,Active!C$21:E$973,3,FALSE)</f>
        <v>37321.029048823861</v>
      </c>
      <c r="F199" s="19" t="s">
        <v>224</v>
      </c>
      <c r="G199" s="15" t="str">
        <f t="shared" si="16"/>
        <v>53360.2709</v>
      </c>
      <c r="H199" s="133">
        <f t="shared" si="17"/>
        <v>2820</v>
      </c>
      <c r="I199" s="151" t="s">
        <v>916</v>
      </c>
      <c r="J199" s="152" t="s">
        <v>917</v>
      </c>
      <c r="K199" s="151" t="s">
        <v>918</v>
      </c>
      <c r="L199" s="151" t="s">
        <v>919</v>
      </c>
      <c r="M199" s="152" t="s">
        <v>287</v>
      </c>
      <c r="N199" s="152" t="s">
        <v>770</v>
      </c>
      <c r="O199" s="153" t="s">
        <v>920</v>
      </c>
      <c r="P199" s="154" t="s">
        <v>902</v>
      </c>
    </row>
    <row r="200" spans="1:16" ht="13.5" thickBot="1">
      <c r="A200" s="133" t="str">
        <f t="shared" si="12"/>
        <v>OEJV 0003 </v>
      </c>
      <c r="B200" s="19" t="str">
        <f t="shared" si="13"/>
        <v>II</v>
      </c>
      <c r="C200" s="133">
        <f t="shared" si="14"/>
        <v>53563.56</v>
      </c>
      <c r="D200" s="15" t="str">
        <f t="shared" si="15"/>
        <v>vis</v>
      </c>
      <c r="E200" s="150">
        <f>VLOOKUP(C200,Active!C$21:E$973,3,FALSE)</f>
        <v>37987.511900357909</v>
      </c>
      <c r="F200" s="19" t="s">
        <v>224</v>
      </c>
      <c r="G200" s="15" t="str">
        <f t="shared" si="16"/>
        <v>53563.560</v>
      </c>
      <c r="H200" s="133">
        <f t="shared" si="17"/>
        <v>3486.5</v>
      </c>
      <c r="I200" s="151" t="s">
        <v>921</v>
      </c>
      <c r="J200" s="152" t="s">
        <v>922</v>
      </c>
      <c r="K200" s="151" t="s">
        <v>923</v>
      </c>
      <c r="L200" s="151" t="s">
        <v>282</v>
      </c>
      <c r="M200" s="152" t="s">
        <v>279</v>
      </c>
      <c r="N200" s="152"/>
      <c r="O200" s="153" t="s">
        <v>280</v>
      </c>
      <c r="P200" s="154" t="s">
        <v>879</v>
      </c>
    </row>
    <row r="201" spans="1:16" ht="13.5" thickBot="1">
      <c r="A201" s="133" t="str">
        <f t="shared" si="12"/>
        <v>IBVS 5677 </v>
      </c>
      <c r="B201" s="19" t="str">
        <f t="shared" si="13"/>
        <v>II</v>
      </c>
      <c r="C201" s="133">
        <f t="shared" si="14"/>
        <v>53638.902900000001</v>
      </c>
      <c r="D201" s="15" t="str">
        <f t="shared" si="15"/>
        <v>vis</v>
      </c>
      <c r="E201" s="150">
        <f>VLOOKUP(C201,Active!C$21:E$973,3,FALSE)</f>
        <v>38234.523426479318</v>
      </c>
      <c r="F201" s="19" t="s">
        <v>224</v>
      </c>
      <c r="G201" s="15" t="str">
        <f t="shared" si="16"/>
        <v>53638.9029</v>
      </c>
      <c r="H201" s="133">
        <f t="shared" si="17"/>
        <v>3733.5</v>
      </c>
      <c r="I201" s="151" t="s">
        <v>924</v>
      </c>
      <c r="J201" s="152" t="s">
        <v>925</v>
      </c>
      <c r="K201" s="151" t="s">
        <v>926</v>
      </c>
      <c r="L201" s="151" t="s">
        <v>927</v>
      </c>
      <c r="M201" s="152" t="s">
        <v>287</v>
      </c>
      <c r="N201" s="152" t="s">
        <v>288</v>
      </c>
      <c r="O201" s="153" t="s">
        <v>826</v>
      </c>
      <c r="P201" s="154" t="s">
        <v>928</v>
      </c>
    </row>
    <row r="202" spans="1:16" ht="13.5" thickBot="1">
      <c r="A202" s="133" t="str">
        <f t="shared" si="12"/>
        <v>BAVM 178 </v>
      </c>
      <c r="B202" s="19" t="str">
        <f t="shared" si="13"/>
        <v>I</v>
      </c>
      <c r="C202" s="133">
        <f t="shared" si="14"/>
        <v>53701.277000000002</v>
      </c>
      <c r="D202" s="15" t="str">
        <f t="shared" si="15"/>
        <v>vis</v>
      </c>
      <c r="E202" s="150">
        <f>VLOOKUP(C202,Active!C$21:E$973,3,FALSE)</f>
        <v>38439.016771326002</v>
      </c>
      <c r="F202" s="19" t="s">
        <v>224</v>
      </c>
      <c r="G202" s="15" t="str">
        <f t="shared" si="16"/>
        <v>53701.2770</v>
      </c>
      <c r="H202" s="133">
        <f t="shared" si="17"/>
        <v>3938</v>
      </c>
      <c r="I202" s="151" t="s">
        <v>929</v>
      </c>
      <c r="J202" s="152" t="s">
        <v>930</v>
      </c>
      <c r="K202" s="151" t="s">
        <v>931</v>
      </c>
      <c r="L202" s="151" t="s">
        <v>932</v>
      </c>
      <c r="M202" s="152" t="s">
        <v>795</v>
      </c>
      <c r="N202" s="152" t="s">
        <v>770</v>
      </c>
      <c r="O202" s="153" t="s">
        <v>915</v>
      </c>
      <c r="P202" s="154" t="s">
        <v>933</v>
      </c>
    </row>
    <row r="203" spans="1:16" ht="13.5" thickBot="1">
      <c r="A203" s="133" t="str">
        <f t="shared" ref="A203:A263" si="18">P203</f>
        <v>OEJV 0074 </v>
      </c>
      <c r="B203" s="19" t="str">
        <f t="shared" ref="B203:B263" si="19">IF(H203=INT(H203),"I","II")</f>
        <v>II</v>
      </c>
      <c r="C203" s="133">
        <f t="shared" ref="C203:C263" si="20">1*G203</f>
        <v>53705.395709999997</v>
      </c>
      <c r="D203" s="15" t="str">
        <f t="shared" ref="D203:D263" si="21">VLOOKUP(F203,I$1:J$5,2,FALSE)</f>
        <v>vis</v>
      </c>
      <c r="E203" s="150">
        <f>VLOOKUP(C203,Active!C$21:E$973,3,FALSE)</f>
        <v>38452.519952684168</v>
      </c>
      <c r="F203" s="19" t="s">
        <v>224</v>
      </c>
      <c r="G203" s="15" t="str">
        <f t="shared" ref="G203:G263" si="22">MID(I203,3,LEN(I203)-3)</f>
        <v>53705.39571</v>
      </c>
      <c r="H203" s="133">
        <f t="shared" ref="H203:H263" si="23">1*K203</f>
        <v>3951.5</v>
      </c>
      <c r="I203" s="151" t="s">
        <v>934</v>
      </c>
      <c r="J203" s="152" t="s">
        <v>935</v>
      </c>
      <c r="K203" s="151" t="s">
        <v>936</v>
      </c>
      <c r="L203" s="151" t="s">
        <v>937</v>
      </c>
      <c r="M203" s="152" t="s">
        <v>795</v>
      </c>
      <c r="N203" s="152" t="s">
        <v>126</v>
      </c>
      <c r="O203" s="153" t="s">
        <v>938</v>
      </c>
      <c r="P203" s="154" t="s">
        <v>831</v>
      </c>
    </row>
    <row r="204" spans="1:16" ht="13.5" thickBot="1">
      <c r="A204" s="133" t="str">
        <f t="shared" si="18"/>
        <v>OEJV 0074 </v>
      </c>
      <c r="B204" s="19" t="str">
        <f t="shared" si="19"/>
        <v>II</v>
      </c>
      <c r="C204" s="133">
        <f t="shared" si="20"/>
        <v>53709.360849999997</v>
      </c>
      <c r="D204" s="15" t="str">
        <f t="shared" si="21"/>
        <v>vis</v>
      </c>
      <c r="E204" s="150">
        <f>VLOOKUP(C204,Active!C$21:E$973,3,FALSE)</f>
        <v>38465.519655146978</v>
      </c>
      <c r="F204" s="19" t="s">
        <v>224</v>
      </c>
      <c r="G204" s="15" t="str">
        <f t="shared" si="22"/>
        <v>53709.36085</v>
      </c>
      <c r="H204" s="133">
        <f t="shared" si="23"/>
        <v>3964.5</v>
      </c>
      <c r="I204" s="151" t="s">
        <v>939</v>
      </c>
      <c r="J204" s="152" t="s">
        <v>940</v>
      </c>
      <c r="K204" s="151" t="s">
        <v>941</v>
      </c>
      <c r="L204" s="151" t="s">
        <v>942</v>
      </c>
      <c r="M204" s="152" t="s">
        <v>795</v>
      </c>
      <c r="N204" s="152" t="s">
        <v>126</v>
      </c>
      <c r="O204" s="153" t="s">
        <v>938</v>
      </c>
      <c r="P204" s="154" t="s">
        <v>831</v>
      </c>
    </row>
    <row r="205" spans="1:16" ht="13.5" thickBot="1">
      <c r="A205" s="133" t="str">
        <f t="shared" si="18"/>
        <v>IBVS 5777 </v>
      </c>
      <c r="B205" s="19" t="str">
        <f t="shared" si="19"/>
        <v>I</v>
      </c>
      <c r="C205" s="133">
        <f t="shared" si="20"/>
        <v>53943.462</v>
      </c>
      <c r="D205" s="15" t="str">
        <f t="shared" si="21"/>
        <v>vis</v>
      </c>
      <c r="E205" s="150">
        <f>VLOOKUP(C205,Active!C$21:E$973,3,FALSE)</f>
        <v>39233.019742458127</v>
      </c>
      <c r="F205" s="19" t="s">
        <v>224</v>
      </c>
      <c r="G205" s="15" t="str">
        <f t="shared" si="22"/>
        <v>53943.4620</v>
      </c>
      <c r="H205" s="133">
        <f t="shared" si="23"/>
        <v>4732</v>
      </c>
      <c r="I205" s="151" t="s">
        <v>943</v>
      </c>
      <c r="J205" s="152" t="s">
        <v>944</v>
      </c>
      <c r="K205" s="151" t="s">
        <v>945</v>
      </c>
      <c r="L205" s="151" t="s">
        <v>894</v>
      </c>
      <c r="M205" s="152" t="s">
        <v>795</v>
      </c>
      <c r="N205" s="152" t="s">
        <v>224</v>
      </c>
      <c r="O205" s="153" t="s">
        <v>946</v>
      </c>
      <c r="P205" s="154" t="s">
        <v>947</v>
      </c>
    </row>
    <row r="206" spans="1:16" ht="13.5" thickBot="1">
      <c r="A206" s="133" t="str">
        <f t="shared" si="18"/>
        <v>IBVS 5777 </v>
      </c>
      <c r="B206" s="19" t="str">
        <f t="shared" si="19"/>
        <v>I</v>
      </c>
      <c r="C206" s="133">
        <f t="shared" si="20"/>
        <v>53947.461600000002</v>
      </c>
      <c r="D206" s="15" t="str">
        <f t="shared" si="21"/>
        <v>vis</v>
      </c>
      <c r="E206" s="150">
        <f>VLOOKUP(C206,Active!C$21:E$973,3,FALSE)</f>
        <v>39246.13242195249</v>
      </c>
      <c r="F206" s="19" t="s">
        <v>224</v>
      </c>
      <c r="G206" s="15" t="str">
        <f t="shared" si="22"/>
        <v>53947.4616</v>
      </c>
      <c r="H206" s="133">
        <f t="shared" si="23"/>
        <v>4745</v>
      </c>
      <c r="I206" s="151" t="s">
        <v>948</v>
      </c>
      <c r="J206" s="152" t="s">
        <v>949</v>
      </c>
      <c r="K206" s="151" t="s">
        <v>950</v>
      </c>
      <c r="L206" s="151" t="s">
        <v>951</v>
      </c>
      <c r="M206" s="152" t="s">
        <v>795</v>
      </c>
      <c r="N206" s="152" t="s">
        <v>224</v>
      </c>
      <c r="O206" s="153" t="s">
        <v>946</v>
      </c>
      <c r="P206" s="154" t="s">
        <v>947</v>
      </c>
    </row>
    <row r="207" spans="1:16" ht="13.5" thickBot="1">
      <c r="A207" s="133" t="str">
        <f t="shared" si="18"/>
        <v>IBVS 5777 </v>
      </c>
      <c r="B207" s="19" t="str">
        <f t="shared" si="19"/>
        <v>I</v>
      </c>
      <c r="C207" s="133">
        <f t="shared" si="20"/>
        <v>54027.341999999997</v>
      </c>
      <c r="D207" s="15" t="str">
        <f t="shared" si="21"/>
        <v>vis</v>
      </c>
      <c r="E207" s="150">
        <f>VLOOKUP(C207,Active!C$21:E$973,3,FALSE)</f>
        <v>39508.02013149362</v>
      </c>
      <c r="F207" s="19" t="s">
        <v>224</v>
      </c>
      <c r="G207" s="15" t="str">
        <f t="shared" si="22"/>
        <v>54027.3420</v>
      </c>
      <c r="H207" s="133">
        <f t="shared" si="23"/>
        <v>5007</v>
      </c>
      <c r="I207" s="151" t="s">
        <v>952</v>
      </c>
      <c r="J207" s="152" t="s">
        <v>953</v>
      </c>
      <c r="K207" s="151" t="s">
        <v>954</v>
      </c>
      <c r="L207" s="151" t="s">
        <v>955</v>
      </c>
      <c r="M207" s="152" t="s">
        <v>795</v>
      </c>
      <c r="N207" s="152" t="s">
        <v>224</v>
      </c>
      <c r="O207" s="153" t="s">
        <v>946</v>
      </c>
      <c r="P207" s="154" t="s">
        <v>947</v>
      </c>
    </row>
    <row r="208" spans="1:16" ht="13.5" thickBot="1">
      <c r="A208" s="133" t="str">
        <f t="shared" si="18"/>
        <v>IBVS 5736 </v>
      </c>
      <c r="B208" s="19" t="str">
        <f t="shared" si="19"/>
        <v>I</v>
      </c>
      <c r="C208" s="133">
        <f t="shared" si="20"/>
        <v>54059.367700000003</v>
      </c>
      <c r="D208" s="15" t="str">
        <f t="shared" si="21"/>
        <v>vis</v>
      </c>
      <c r="E208" s="150">
        <f>VLOOKUP(C208,Active!C$21:E$973,3,FALSE)</f>
        <v>39613.016316032677</v>
      </c>
      <c r="F208" s="19" t="s">
        <v>224</v>
      </c>
      <c r="G208" s="15" t="str">
        <f t="shared" si="22"/>
        <v>54059.3677</v>
      </c>
      <c r="H208" s="133">
        <f t="shared" si="23"/>
        <v>5112</v>
      </c>
      <c r="I208" s="151" t="s">
        <v>956</v>
      </c>
      <c r="J208" s="152" t="s">
        <v>957</v>
      </c>
      <c r="K208" s="151" t="s">
        <v>958</v>
      </c>
      <c r="L208" s="151" t="s">
        <v>813</v>
      </c>
      <c r="M208" s="152" t="s">
        <v>287</v>
      </c>
      <c r="N208" s="152" t="s">
        <v>288</v>
      </c>
      <c r="O208" s="153" t="s">
        <v>959</v>
      </c>
      <c r="P208" s="154" t="s">
        <v>960</v>
      </c>
    </row>
    <row r="209" spans="1:16" ht="13.5" thickBot="1">
      <c r="A209" s="133" t="str">
        <f t="shared" si="18"/>
        <v>IBVS 5898 </v>
      </c>
      <c r="B209" s="19" t="str">
        <f t="shared" si="19"/>
        <v>I</v>
      </c>
      <c r="C209" s="133">
        <f t="shared" si="20"/>
        <v>54779.203399999999</v>
      </c>
      <c r="D209" s="15" t="str">
        <f t="shared" si="21"/>
        <v>vis</v>
      </c>
      <c r="E209" s="150">
        <f>VLOOKUP(C209,Active!C$21:E$973,3,FALSE)</f>
        <v>41972.996019676488</v>
      </c>
      <c r="F209" s="19" t="s">
        <v>224</v>
      </c>
      <c r="G209" s="15" t="str">
        <f t="shared" si="22"/>
        <v>54779.2034</v>
      </c>
      <c r="H209" s="133">
        <f t="shared" si="23"/>
        <v>7472</v>
      </c>
      <c r="I209" s="151" t="s">
        <v>965</v>
      </c>
      <c r="J209" s="152" t="s">
        <v>966</v>
      </c>
      <c r="K209" s="151" t="s">
        <v>967</v>
      </c>
      <c r="L209" s="151" t="s">
        <v>968</v>
      </c>
      <c r="M209" s="152" t="s">
        <v>795</v>
      </c>
      <c r="N209" s="152" t="s">
        <v>770</v>
      </c>
      <c r="O209" s="153" t="s">
        <v>946</v>
      </c>
      <c r="P209" s="154" t="s">
        <v>969</v>
      </c>
    </row>
    <row r="210" spans="1:16" ht="13.5" thickBot="1">
      <c r="A210" s="133" t="str">
        <f t="shared" si="18"/>
        <v>IBVS 5898 </v>
      </c>
      <c r="B210" s="19" t="str">
        <f t="shared" si="19"/>
        <v>II</v>
      </c>
      <c r="C210" s="133">
        <f t="shared" si="20"/>
        <v>54779.356599999999</v>
      </c>
      <c r="D210" s="15" t="str">
        <f t="shared" si="21"/>
        <v>vis</v>
      </c>
      <c r="E210" s="150">
        <f>VLOOKUP(C210,Active!C$21:E$973,3,FALSE)</f>
        <v>41973.498285527705</v>
      </c>
      <c r="F210" s="19" t="s">
        <v>224</v>
      </c>
      <c r="G210" s="15" t="str">
        <f t="shared" si="22"/>
        <v>54779.3566</v>
      </c>
      <c r="H210" s="133">
        <f t="shared" si="23"/>
        <v>7472.5</v>
      </c>
      <c r="I210" s="151" t="s">
        <v>970</v>
      </c>
      <c r="J210" s="152" t="s">
        <v>971</v>
      </c>
      <c r="K210" s="151" t="s">
        <v>972</v>
      </c>
      <c r="L210" s="151" t="s">
        <v>973</v>
      </c>
      <c r="M210" s="152" t="s">
        <v>795</v>
      </c>
      <c r="N210" s="152" t="s">
        <v>770</v>
      </c>
      <c r="O210" s="153" t="s">
        <v>946</v>
      </c>
      <c r="P210" s="154" t="s">
        <v>969</v>
      </c>
    </row>
    <row r="211" spans="1:16" ht="13.5" thickBot="1">
      <c r="A211" s="133" t="str">
        <f t="shared" si="18"/>
        <v>BAVM 209 </v>
      </c>
      <c r="B211" s="19" t="str">
        <f t="shared" si="19"/>
        <v>I</v>
      </c>
      <c r="C211" s="133">
        <f t="shared" si="20"/>
        <v>54829.228999999999</v>
      </c>
      <c r="D211" s="15" t="str">
        <f t="shared" si="21"/>
        <v>vis</v>
      </c>
      <c r="E211" s="150">
        <f>VLOOKUP(C211,Active!C$21:E$973,3,FALSE)</f>
        <v>42137.004835386251</v>
      </c>
      <c r="F211" s="19" t="s">
        <v>224</v>
      </c>
      <c r="G211" s="15" t="str">
        <f t="shared" si="22"/>
        <v>54829.2290</v>
      </c>
      <c r="H211" s="133">
        <f t="shared" si="23"/>
        <v>7636</v>
      </c>
      <c r="I211" s="151" t="s">
        <v>974</v>
      </c>
      <c r="J211" s="152" t="s">
        <v>975</v>
      </c>
      <c r="K211" s="151" t="s">
        <v>976</v>
      </c>
      <c r="L211" s="151" t="s">
        <v>847</v>
      </c>
      <c r="M211" s="152" t="s">
        <v>795</v>
      </c>
      <c r="N211" s="152" t="s">
        <v>977</v>
      </c>
      <c r="O211" s="153" t="s">
        <v>978</v>
      </c>
      <c r="P211" s="154" t="s">
        <v>979</v>
      </c>
    </row>
    <row r="212" spans="1:16" ht="13.5" thickBot="1">
      <c r="A212" s="133" t="str">
        <f t="shared" si="18"/>
        <v>IBVS 5898 </v>
      </c>
      <c r="B212" s="19" t="str">
        <f t="shared" si="19"/>
        <v>I</v>
      </c>
      <c r="C212" s="133">
        <f t="shared" si="20"/>
        <v>55038.4709</v>
      </c>
      <c r="D212" s="15" t="str">
        <f t="shared" si="21"/>
        <v>vis</v>
      </c>
      <c r="E212" s="150">
        <f>VLOOKUP(C212,Active!C$21:E$973,3,FALSE)</f>
        <v>42823.003928167935</v>
      </c>
      <c r="F212" s="19" t="s">
        <v>224</v>
      </c>
      <c r="G212" s="15" t="str">
        <f t="shared" si="22"/>
        <v>55038.4709</v>
      </c>
      <c r="H212" s="133">
        <f t="shared" si="23"/>
        <v>8322</v>
      </c>
      <c r="I212" s="151" t="s">
        <v>986</v>
      </c>
      <c r="J212" s="152" t="s">
        <v>987</v>
      </c>
      <c r="K212" s="151" t="s">
        <v>988</v>
      </c>
      <c r="L212" s="151" t="s">
        <v>989</v>
      </c>
      <c r="M212" s="152" t="s">
        <v>795</v>
      </c>
      <c r="N212" s="152" t="s">
        <v>224</v>
      </c>
      <c r="O212" s="153" t="s">
        <v>946</v>
      </c>
      <c r="P212" s="154" t="s">
        <v>969</v>
      </c>
    </row>
    <row r="213" spans="1:16" ht="13.5" thickBot="1">
      <c r="A213" s="133" t="str">
        <f t="shared" si="18"/>
        <v>IBVS 5920 </v>
      </c>
      <c r="B213" s="19" t="str">
        <f t="shared" si="19"/>
        <v>II</v>
      </c>
      <c r="C213" s="133">
        <f t="shared" si="20"/>
        <v>55114.878499999999</v>
      </c>
      <c r="D213" s="15" t="str">
        <f t="shared" si="21"/>
        <v>vis</v>
      </c>
      <c r="E213" s="150">
        <f>VLOOKUP(C213,Active!C$21:E$973,3,FALSE)</f>
        <v>43073.506070815398</v>
      </c>
      <c r="F213" s="19" t="s">
        <v>224</v>
      </c>
      <c r="G213" s="15" t="str">
        <f t="shared" si="22"/>
        <v>55114.8785</v>
      </c>
      <c r="H213" s="133">
        <f t="shared" si="23"/>
        <v>8572.5</v>
      </c>
      <c r="I213" s="151" t="s">
        <v>990</v>
      </c>
      <c r="J213" s="152" t="s">
        <v>991</v>
      </c>
      <c r="K213" s="151" t="s">
        <v>992</v>
      </c>
      <c r="L213" s="151" t="s">
        <v>818</v>
      </c>
      <c r="M213" s="152" t="s">
        <v>795</v>
      </c>
      <c r="N213" s="152" t="s">
        <v>224</v>
      </c>
      <c r="O213" s="153" t="s">
        <v>387</v>
      </c>
      <c r="P213" s="154" t="s">
        <v>993</v>
      </c>
    </row>
    <row r="214" spans="1:16" ht="13.5" thickBot="1">
      <c r="A214" s="133" t="str">
        <f t="shared" si="18"/>
        <v>IBVS 5980 </v>
      </c>
      <c r="B214" s="19" t="str">
        <f t="shared" si="19"/>
        <v>I</v>
      </c>
      <c r="C214" s="133">
        <f t="shared" si="20"/>
        <v>55213.245499999997</v>
      </c>
      <c r="D214" s="15" t="str">
        <f t="shared" si="21"/>
        <v>vis</v>
      </c>
      <c r="E214" s="150">
        <f>VLOOKUP(C214,Active!C$21:E$973,3,FALSE)</f>
        <v>43396.002056369223</v>
      </c>
      <c r="F214" s="19" t="s">
        <v>224</v>
      </c>
      <c r="G214" s="15" t="str">
        <f t="shared" si="22"/>
        <v>55213.2455</v>
      </c>
      <c r="H214" s="133">
        <f t="shared" si="23"/>
        <v>8895</v>
      </c>
      <c r="I214" s="151" t="s">
        <v>1003</v>
      </c>
      <c r="J214" s="152" t="s">
        <v>1004</v>
      </c>
      <c r="K214" s="151" t="s">
        <v>1005</v>
      </c>
      <c r="L214" s="151" t="s">
        <v>1006</v>
      </c>
      <c r="M214" s="152" t="s">
        <v>795</v>
      </c>
      <c r="N214" s="152" t="s">
        <v>224</v>
      </c>
      <c r="O214" s="153" t="s">
        <v>946</v>
      </c>
      <c r="P214" s="154" t="s">
        <v>1007</v>
      </c>
    </row>
    <row r="215" spans="1:16" ht="13.5" thickBot="1">
      <c r="A215" s="133" t="str">
        <f t="shared" si="18"/>
        <v>IBVS 5960 </v>
      </c>
      <c r="B215" s="19" t="str">
        <f t="shared" si="19"/>
        <v>II</v>
      </c>
      <c r="C215" s="133">
        <f t="shared" si="20"/>
        <v>55533.665099999998</v>
      </c>
      <c r="D215" s="15" t="str">
        <f t="shared" si="21"/>
        <v>vis</v>
      </c>
      <c r="E215" s="150">
        <f>VLOOKUP(C215,Active!C$21:E$973,3,FALSE)</f>
        <v>44446.496985489401</v>
      </c>
      <c r="F215" s="19" t="s">
        <v>224</v>
      </c>
      <c r="G215" s="15" t="str">
        <f t="shared" si="22"/>
        <v>55533.6651</v>
      </c>
      <c r="H215" s="133">
        <f t="shared" si="23"/>
        <v>9945.5</v>
      </c>
      <c r="I215" s="151" t="s">
        <v>1017</v>
      </c>
      <c r="J215" s="152" t="s">
        <v>1018</v>
      </c>
      <c r="K215" s="151" t="s">
        <v>1019</v>
      </c>
      <c r="L215" s="151" t="s">
        <v>1020</v>
      </c>
      <c r="M215" s="152" t="s">
        <v>795</v>
      </c>
      <c r="N215" s="152" t="s">
        <v>224</v>
      </c>
      <c r="O215" s="153" t="s">
        <v>387</v>
      </c>
      <c r="P215" s="154" t="s">
        <v>1021</v>
      </c>
    </row>
    <row r="216" spans="1:16" ht="13.5" thickBot="1">
      <c r="A216" s="133" t="str">
        <f t="shared" si="18"/>
        <v> JAAVSO 39;177 </v>
      </c>
      <c r="B216" s="19" t="str">
        <f t="shared" si="19"/>
        <v>I</v>
      </c>
      <c r="C216" s="133">
        <f t="shared" si="20"/>
        <v>55614.342600000004</v>
      </c>
      <c r="D216" s="15" t="str">
        <f t="shared" si="21"/>
        <v>vis</v>
      </c>
      <c r="E216" s="150">
        <f>VLOOKUP(C216,Active!C$21:E$973,3,FALSE)</f>
        <v>44710.99798556586</v>
      </c>
      <c r="F216" s="19" t="s">
        <v>224</v>
      </c>
      <c r="G216" s="15" t="str">
        <f t="shared" si="22"/>
        <v>55614.3426</v>
      </c>
      <c r="H216" s="133">
        <f t="shared" si="23"/>
        <v>10210</v>
      </c>
      <c r="I216" s="151" t="s">
        <v>1027</v>
      </c>
      <c r="J216" s="152" t="s">
        <v>1028</v>
      </c>
      <c r="K216" s="151" t="s">
        <v>1029</v>
      </c>
      <c r="L216" s="151" t="s">
        <v>1030</v>
      </c>
      <c r="M216" s="152" t="s">
        <v>795</v>
      </c>
      <c r="N216" s="152" t="s">
        <v>770</v>
      </c>
      <c r="O216" s="153" t="s">
        <v>1031</v>
      </c>
      <c r="P216" s="153" t="s">
        <v>797</v>
      </c>
    </row>
    <row r="217" spans="1:16" ht="13.5" thickBot="1">
      <c r="A217" s="133" t="str">
        <f t="shared" si="18"/>
        <v>IBVS 6011 </v>
      </c>
      <c r="B217" s="19" t="str">
        <f t="shared" si="19"/>
        <v>II</v>
      </c>
      <c r="C217" s="133">
        <f t="shared" si="20"/>
        <v>55843.868799999997</v>
      </c>
      <c r="D217" s="15" t="str">
        <f t="shared" si="21"/>
        <v>vis</v>
      </c>
      <c r="E217" s="150">
        <f>VLOOKUP(C217,Active!C$21:E$973,3,FALSE)</f>
        <v>45463.499109717493</v>
      </c>
      <c r="F217" s="19" t="s">
        <v>224</v>
      </c>
      <c r="G217" s="15" t="str">
        <f t="shared" si="22"/>
        <v>55843.8688</v>
      </c>
      <c r="H217" s="133">
        <f t="shared" si="23"/>
        <v>10962.5</v>
      </c>
      <c r="I217" s="151" t="s">
        <v>1032</v>
      </c>
      <c r="J217" s="152" t="s">
        <v>1033</v>
      </c>
      <c r="K217" s="151" t="s">
        <v>1034</v>
      </c>
      <c r="L217" s="151" t="s">
        <v>1035</v>
      </c>
      <c r="M217" s="152" t="s">
        <v>795</v>
      </c>
      <c r="N217" s="152" t="s">
        <v>224</v>
      </c>
      <c r="O217" s="153" t="s">
        <v>387</v>
      </c>
      <c r="P217" s="154" t="s">
        <v>1036</v>
      </c>
    </row>
    <row r="218" spans="1:16" ht="13.5" thickBot="1">
      <c r="A218" s="133" t="str">
        <f t="shared" si="18"/>
        <v>OEJV 0160 </v>
      </c>
      <c r="B218" s="19" t="str">
        <f t="shared" si="19"/>
        <v>I</v>
      </c>
      <c r="C218" s="133">
        <f t="shared" si="20"/>
        <v>56247.248870000003</v>
      </c>
      <c r="D218" s="15" t="str">
        <f t="shared" si="21"/>
        <v>vis</v>
      </c>
      <c r="E218" s="150">
        <f>VLOOKUP(C218,Active!C$21:E$973,3,FALSE)</f>
        <v>46785.979750861632</v>
      </c>
      <c r="F218" s="19" t="s">
        <v>224</v>
      </c>
      <c r="G218" s="15" t="str">
        <f t="shared" si="22"/>
        <v>56247.24887</v>
      </c>
      <c r="H218" s="133">
        <f t="shared" si="23"/>
        <v>12285</v>
      </c>
      <c r="I218" s="151" t="s">
        <v>1051</v>
      </c>
      <c r="J218" s="152" t="s">
        <v>1052</v>
      </c>
      <c r="K218" s="151">
        <v>12285</v>
      </c>
      <c r="L218" s="151" t="s">
        <v>1053</v>
      </c>
      <c r="M218" s="152" t="s">
        <v>795</v>
      </c>
      <c r="N218" s="152" t="s">
        <v>126</v>
      </c>
      <c r="O218" s="153" t="s">
        <v>938</v>
      </c>
      <c r="P218" s="154" t="s">
        <v>1054</v>
      </c>
    </row>
    <row r="219" spans="1:16" ht="13.5" thickBot="1">
      <c r="A219" s="133" t="str">
        <f t="shared" si="18"/>
        <v>OEJV 0160 </v>
      </c>
      <c r="B219" s="19" t="str">
        <f t="shared" si="19"/>
        <v>I</v>
      </c>
      <c r="C219" s="133">
        <f t="shared" si="20"/>
        <v>56247.250899999999</v>
      </c>
      <c r="D219" s="15" t="str">
        <f t="shared" si="21"/>
        <v>vis</v>
      </c>
      <c r="E219" s="150">
        <f>VLOOKUP(C219,Active!C$21:E$973,3,FALSE)</f>
        <v>46785.986406211996</v>
      </c>
      <c r="F219" s="19" t="s">
        <v>224</v>
      </c>
      <c r="G219" s="15" t="str">
        <f t="shared" si="22"/>
        <v>56247.2509</v>
      </c>
      <c r="H219" s="133">
        <f t="shared" si="23"/>
        <v>12285</v>
      </c>
      <c r="I219" s="151" t="s">
        <v>1055</v>
      </c>
      <c r="J219" s="152" t="s">
        <v>1056</v>
      </c>
      <c r="K219" s="151">
        <v>12285</v>
      </c>
      <c r="L219" s="151" t="s">
        <v>1057</v>
      </c>
      <c r="M219" s="152" t="s">
        <v>795</v>
      </c>
      <c r="N219" s="152" t="s">
        <v>224</v>
      </c>
      <c r="O219" s="153" t="s">
        <v>938</v>
      </c>
      <c r="P219" s="154" t="s">
        <v>1054</v>
      </c>
    </row>
    <row r="220" spans="1:16" ht="13.5" thickBot="1">
      <c r="A220" s="133" t="str">
        <f t="shared" si="18"/>
        <v>OEJV 0160 </v>
      </c>
      <c r="B220" s="19" t="str">
        <f t="shared" si="19"/>
        <v>I</v>
      </c>
      <c r="C220" s="133">
        <f t="shared" si="20"/>
        <v>56247.252009999997</v>
      </c>
      <c r="D220" s="15" t="str">
        <f t="shared" si="21"/>
        <v>vis</v>
      </c>
      <c r="E220" s="150">
        <f>VLOOKUP(C220,Active!C$21:E$973,3,FALSE)</f>
        <v>46785.990045344464</v>
      </c>
      <c r="F220" s="19" t="s">
        <v>224</v>
      </c>
      <c r="G220" s="15" t="str">
        <f t="shared" si="22"/>
        <v>56247.25201</v>
      </c>
      <c r="H220" s="133">
        <f t="shared" si="23"/>
        <v>12285</v>
      </c>
      <c r="I220" s="151" t="s">
        <v>1058</v>
      </c>
      <c r="J220" s="152" t="s">
        <v>1059</v>
      </c>
      <c r="K220" s="151">
        <v>12285</v>
      </c>
      <c r="L220" s="151" t="s">
        <v>1060</v>
      </c>
      <c r="M220" s="152" t="s">
        <v>795</v>
      </c>
      <c r="N220" s="152" t="s">
        <v>206</v>
      </c>
      <c r="O220" s="153" t="s">
        <v>938</v>
      </c>
      <c r="P220" s="154" t="s">
        <v>1054</v>
      </c>
    </row>
    <row r="221" spans="1:16" ht="13.5" thickBot="1">
      <c r="A221" s="133" t="str">
        <f t="shared" si="18"/>
        <v>IBVS 6042 </v>
      </c>
      <c r="B221" s="19" t="str">
        <f t="shared" si="19"/>
        <v>II</v>
      </c>
      <c r="C221" s="133">
        <f t="shared" si="20"/>
        <v>56273.635399999999</v>
      </c>
      <c r="D221" s="15" t="str">
        <f t="shared" si="21"/>
        <v>vis</v>
      </c>
      <c r="E221" s="150">
        <f>VLOOKUP(C221,Active!C$21:E$973,3,FALSE)</f>
        <v>46872.48792939401</v>
      </c>
      <c r="F221" s="19" t="s">
        <v>224</v>
      </c>
      <c r="G221" s="15" t="str">
        <f t="shared" si="22"/>
        <v>56273.6354</v>
      </c>
      <c r="H221" s="133">
        <f t="shared" si="23"/>
        <v>12371.5</v>
      </c>
      <c r="I221" s="151" t="s">
        <v>1065</v>
      </c>
      <c r="J221" s="152" t="s">
        <v>1066</v>
      </c>
      <c r="K221" s="151">
        <v>12371.5</v>
      </c>
      <c r="L221" s="151" t="s">
        <v>1067</v>
      </c>
      <c r="M221" s="152" t="s">
        <v>795</v>
      </c>
      <c r="N221" s="152" t="s">
        <v>224</v>
      </c>
      <c r="O221" s="153" t="s">
        <v>387</v>
      </c>
      <c r="P221" s="154" t="s">
        <v>1068</v>
      </c>
    </row>
    <row r="222" spans="1:16" ht="13.5" thickBot="1">
      <c r="A222" s="133" t="str">
        <f t="shared" si="18"/>
        <v>IBVS 6042 </v>
      </c>
      <c r="B222" s="19" t="str">
        <f t="shared" si="19"/>
        <v>I</v>
      </c>
      <c r="C222" s="133">
        <f t="shared" si="20"/>
        <v>56273.786800000002</v>
      </c>
      <c r="D222" s="15" t="str">
        <f t="shared" si="21"/>
        <v>vis</v>
      </c>
      <c r="E222" s="150">
        <f>VLOOKUP(C222,Active!C$21:E$973,3,FALSE)</f>
        <v>46872.984293949332</v>
      </c>
      <c r="F222" s="19" t="s">
        <v>224</v>
      </c>
      <c r="G222" s="15" t="str">
        <f t="shared" si="22"/>
        <v>56273.7868</v>
      </c>
      <c r="H222" s="133">
        <f t="shared" si="23"/>
        <v>12372</v>
      </c>
      <c r="I222" s="151" t="s">
        <v>1069</v>
      </c>
      <c r="J222" s="152" t="s">
        <v>1070</v>
      </c>
      <c r="K222" s="151">
        <v>12372</v>
      </c>
      <c r="L222" s="151" t="s">
        <v>1071</v>
      </c>
      <c r="M222" s="152" t="s">
        <v>795</v>
      </c>
      <c r="N222" s="152" t="s">
        <v>224</v>
      </c>
      <c r="O222" s="153" t="s">
        <v>387</v>
      </c>
      <c r="P222" s="154" t="s">
        <v>1068</v>
      </c>
    </row>
    <row r="223" spans="1:16" ht="13.5" thickBot="1">
      <c r="A223" s="133" t="str">
        <f t="shared" si="18"/>
        <v>BAVM 231 </v>
      </c>
      <c r="B223" s="19" t="str">
        <f t="shared" si="19"/>
        <v>II</v>
      </c>
      <c r="C223" s="133">
        <f t="shared" si="20"/>
        <v>56281.262199999997</v>
      </c>
      <c r="D223" s="15" t="str">
        <f t="shared" si="21"/>
        <v>vis</v>
      </c>
      <c r="E223" s="150">
        <f>VLOOKUP(C223,Active!C$21:E$973,3,FALSE)</f>
        <v>46897.49237583053</v>
      </c>
      <c r="F223" s="19" t="s">
        <v>224</v>
      </c>
      <c r="G223" s="15" t="str">
        <f t="shared" si="22"/>
        <v>56281.2622</v>
      </c>
      <c r="H223" s="133">
        <f t="shared" si="23"/>
        <v>12396.5</v>
      </c>
      <c r="I223" s="151" t="s">
        <v>1072</v>
      </c>
      <c r="J223" s="152" t="s">
        <v>1073</v>
      </c>
      <c r="K223" s="151">
        <v>12396.5</v>
      </c>
      <c r="L223" s="151" t="s">
        <v>1006</v>
      </c>
      <c r="M223" s="152" t="s">
        <v>795</v>
      </c>
      <c r="N223" s="152" t="s">
        <v>770</v>
      </c>
      <c r="O223" s="153" t="s">
        <v>920</v>
      </c>
      <c r="P223" s="154" t="s">
        <v>1074</v>
      </c>
    </row>
    <row r="224" spans="1:16" ht="13.5" thickBot="1">
      <c r="A224" s="133" t="str">
        <f t="shared" si="18"/>
        <v>BAVM 231 </v>
      </c>
      <c r="B224" s="19" t="str">
        <f t="shared" si="19"/>
        <v>I</v>
      </c>
      <c r="C224" s="133">
        <f t="shared" si="20"/>
        <v>56281.4113</v>
      </c>
      <c r="D224" s="15" t="str">
        <f t="shared" si="21"/>
        <v>vis</v>
      </c>
      <c r="E224" s="150">
        <f>VLOOKUP(C224,Active!C$21:E$973,3,FALSE)</f>
        <v>46897.981199841095</v>
      </c>
      <c r="F224" s="19" t="s">
        <v>224</v>
      </c>
      <c r="G224" s="15" t="str">
        <f t="shared" si="22"/>
        <v>56281.4113</v>
      </c>
      <c r="H224" s="133">
        <f t="shared" si="23"/>
        <v>12397</v>
      </c>
      <c r="I224" s="151" t="s">
        <v>1075</v>
      </c>
      <c r="J224" s="152" t="s">
        <v>1076</v>
      </c>
      <c r="K224" s="151">
        <v>12397</v>
      </c>
      <c r="L224" s="151" t="s">
        <v>1077</v>
      </c>
      <c r="M224" s="152" t="s">
        <v>795</v>
      </c>
      <c r="N224" s="152" t="s">
        <v>770</v>
      </c>
      <c r="O224" s="153" t="s">
        <v>920</v>
      </c>
      <c r="P224" s="154" t="s">
        <v>1074</v>
      </c>
    </row>
    <row r="225" spans="1:16" ht="13.5" thickBot="1">
      <c r="A225" s="133" t="str">
        <f t="shared" si="18"/>
        <v>BAVM 231 </v>
      </c>
      <c r="B225" s="19" t="str">
        <f t="shared" si="19"/>
        <v>II</v>
      </c>
      <c r="C225" s="133">
        <f t="shared" si="20"/>
        <v>56281.563000000002</v>
      </c>
      <c r="D225" s="15" t="str">
        <f t="shared" si="21"/>
        <v>vis</v>
      </c>
      <c r="E225" s="150">
        <f>VLOOKUP(C225,Active!C$21:E$973,3,FALSE)</f>
        <v>46898.478547945735</v>
      </c>
      <c r="F225" s="19" t="s">
        <v>224</v>
      </c>
      <c r="G225" s="15" t="str">
        <f t="shared" si="22"/>
        <v>56281.5630</v>
      </c>
      <c r="H225" s="133">
        <f t="shared" si="23"/>
        <v>12397.5</v>
      </c>
      <c r="I225" s="151" t="s">
        <v>1078</v>
      </c>
      <c r="J225" s="152" t="s">
        <v>1079</v>
      </c>
      <c r="K225" s="151">
        <v>12397.5</v>
      </c>
      <c r="L225" s="151" t="s">
        <v>1080</v>
      </c>
      <c r="M225" s="152" t="s">
        <v>795</v>
      </c>
      <c r="N225" s="152" t="s">
        <v>770</v>
      </c>
      <c r="O225" s="153" t="s">
        <v>920</v>
      </c>
      <c r="P225" s="154" t="s">
        <v>1074</v>
      </c>
    </row>
    <row r="226" spans="1:16" ht="13.5" thickBot="1">
      <c r="A226" s="133" t="str">
        <f t="shared" si="18"/>
        <v> BBS 18 </v>
      </c>
      <c r="B226" s="19" t="str">
        <f t="shared" si="19"/>
        <v>I</v>
      </c>
      <c r="C226" s="133">
        <f t="shared" si="20"/>
        <v>42373.550999999999</v>
      </c>
      <c r="D226" s="15" t="str">
        <f t="shared" si="21"/>
        <v>vis</v>
      </c>
      <c r="E226" s="150">
        <f>VLOOKUP(C226,Active!C$21:E$973,3,FALSE)</f>
        <v>1301.092869471104</v>
      </c>
      <c r="F226" s="19" t="s">
        <v>224</v>
      </c>
      <c r="G226" s="15" t="str">
        <f t="shared" si="22"/>
        <v>42373.551</v>
      </c>
      <c r="H226" s="133">
        <f t="shared" si="23"/>
        <v>-33200</v>
      </c>
      <c r="I226" s="151" t="s">
        <v>359</v>
      </c>
      <c r="J226" s="152" t="s">
        <v>360</v>
      </c>
      <c r="K226" s="151">
        <v>-33200</v>
      </c>
      <c r="L226" s="151" t="s">
        <v>361</v>
      </c>
      <c r="M226" s="152" t="s">
        <v>279</v>
      </c>
      <c r="N226" s="152"/>
      <c r="O226" s="153" t="s">
        <v>280</v>
      </c>
      <c r="P226" s="153" t="s">
        <v>358</v>
      </c>
    </row>
    <row r="227" spans="1:16" ht="13.5" thickBot="1">
      <c r="A227" s="133" t="str">
        <f t="shared" si="18"/>
        <v> BBS 53 </v>
      </c>
      <c r="B227" s="19" t="str">
        <f t="shared" si="19"/>
        <v>II</v>
      </c>
      <c r="C227" s="133">
        <f t="shared" si="20"/>
        <v>44639.348100000003</v>
      </c>
      <c r="D227" s="15" t="str">
        <f t="shared" si="21"/>
        <v>vis</v>
      </c>
      <c r="E227" s="150">
        <f>VLOOKUP(C227,Active!C$21:E$973,3,FALSE)</f>
        <v>8729.5035034186076</v>
      </c>
      <c r="F227" s="19" t="s">
        <v>224</v>
      </c>
      <c r="G227" s="15" t="str">
        <f t="shared" si="22"/>
        <v>44639.3481</v>
      </c>
      <c r="H227" s="133">
        <f t="shared" si="23"/>
        <v>-25771.5</v>
      </c>
      <c r="I227" s="151" t="s">
        <v>516</v>
      </c>
      <c r="J227" s="152" t="s">
        <v>517</v>
      </c>
      <c r="K227" s="151">
        <v>-25771.5</v>
      </c>
      <c r="L227" s="151" t="s">
        <v>518</v>
      </c>
      <c r="M227" s="152" t="s">
        <v>287</v>
      </c>
      <c r="N227" s="152" t="s">
        <v>288</v>
      </c>
      <c r="O227" s="153" t="s">
        <v>514</v>
      </c>
      <c r="P227" s="153" t="s">
        <v>515</v>
      </c>
    </row>
    <row r="228" spans="1:16" ht="13.5" thickBot="1">
      <c r="A228" s="133" t="str">
        <f t="shared" si="18"/>
        <v>IBVS 3080 </v>
      </c>
      <c r="B228" s="19" t="str">
        <f t="shared" si="19"/>
        <v>II</v>
      </c>
      <c r="C228" s="133">
        <f t="shared" si="20"/>
        <v>45950.931799999998</v>
      </c>
      <c r="D228" s="15" t="str">
        <f t="shared" si="21"/>
        <v>vis</v>
      </c>
      <c r="E228" s="150">
        <f>VLOOKUP(C228,Active!C$21:E$973,3,FALSE)</f>
        <v>13029.527677865721</v>
      </c>
      <c r="F228" s="19" t="s">
        <v>224</v>
      </c>
      <c r="G228" s="15" t="str">
        <f t="shared" si="22"/>
        <v>45950.9318</v>
      </c>
      <c r="H228" s="133">
        <f t="shared" si="23"/>
        <v>-21471.5</v>
      </c>
      <c r="I228" s="151" t="s">
        <v>639</v>
      </c>
      <c r="J228" s="152" t="s">
        <v>640</v>
      </c>
      <c r="K228" s="151">
        <v>-21471.5</v>
      </c>
      <c r="L228" s="151" t="s">
        <v>641</v>
      </c>
      <c r="M228" s="152" t="s">
        <v>287</v>
      </c>
      <c r="N228" s="152" t="s">
        <v>288</v>
      </c>
      <c r="O228" s="153" t="s">
        <v>642</v>
      </c>
      <c r="P228" s="154" t="s">
        <v>643</v>
      </c>
    </row>
    <row r="229" spans="1:16" ht="13.5" thickBot="1">
      <c r="A229" s="133" t="str">
        <f t="shared" si="18"/>
        <v>IBVS 3080 </v>
      </c>
      <c r="B229" s="19" t="str">
        <f t="shared" si="19"/>
        <v>II</v>
      </c>
      <c r="C229" s="133">
        <f t="shared" si="20"/>
        <v>45951.846799999999</v>
      </c>
      <c r="D229" s="15" t="str">
        <f t="shared" si="21"/>
        <v>vis</v>
      </c>
      <c r="E229" s="150">
        <f>VLOOKUP(C229,Active!C$21:E$973,3,FALSE)</f>
        <v>13032.527503282599</v>
      </c>
      <c r="F229" s="19" t="s">
        <v>224</v>
      </c>
      <c r="G229" s="15" t="str">
        <f t="shared" si="22"/>
        <v>45951.8468</v>
      </c>
      <c r="H229" s="133">
        <f t="shared" si="23"/>
        <v>-21468.5</v>
      </c>
      <c r="I229" s="151" t="s">
        <v>644</v>
      </c>
      <c r="J229" s="152" t="s">
        <v>645</v>
      </c>
      <c r="K229" s="151">
        <v>-21468.5</v>
      </c>
      <c r="L229" s="151" t="s">
        <v>646</v>
      </c>
      <c r="M229" s="152" t="s">
        <v>287</v>
      </c>
      <c r="N229" s="152" t="s">
        <v>288</v>
      </c>
      <c r="O229" s="153" t="s">
        <v>642</v>
      </c>
      <c r="P229" s="154" t="s">
        <v>643</v>
      </c>
    </row>
    <row r="230" spans="1:16" ht="13.5" thickBot="1">
      <c r="A230" s="133" t="str">
        <f t="shared" si="18"/>
        <v>IBVS 3080 </v>
      </c>
      <c r="B230" s="19" t="str">
        <f t="shared" si="19"/>
        <v>I</v>
      </c>
      <c r="C230" s="133">
        <f t="shared" si="20"/>
        <v>45984.94</v>
      </c>
      <c r="D230" s="15" t="str">
        <f t="shared" si="21"/>
        <v>vis</v>
      </c>
      <c r="E230" s="150">
        <f>VLOOKUP(C230,Active!C$21:E$973,3,FALSE)</f>
        <v>13141.023484141333</v>
      </c>
      <c r="F230" s="19" t="s">
        <v>224</v>
      </c>
      <c r="G230" s="15" t="str">
        <f t="shared" si="22"/>
        <v>45984.9400</v>
      </c>
      <c r="H230" s="133">
        <f t="shared" si="23"/>
        <v>-21360</v>
      </c>
      <c r="I230" s="151" t="s">
        <v>650</v>
      </c>
      <c r="J230" s="152" t="s">
        <v>651</v>
      </c>
      <c r="K230" s="151">
        <v>-21360</v>
      </c>
      <c r="L230" s="151" t="s">
        <v>652</v>
      </c>
      <c r="M230" s="152" t="s">
        <v>287</v>
      </c>
      <c r="N230" s="152" t="s">
        <v>288</v>
      </c>
      <c r="O230" s="153" t="s">
        <v>642</v>
      </c>
      <c r="P230" s="154" t="s">
        <v>643</v>
      </c>
    </row>
    <row r="231" spans="1:16" ht="13.5" thickBot="1">
      <c r="A231" s="133" t="str">
        <f t="shared" si="18"/>
        <v>IBVS 3080 </v>
      </c>
      <c r="B231" s="19" t="str">
        <f t="shared" si="19"/>
        <v>II</v>
      </c>
      <c r="C231" s="133">
        <f t="shared" si="20"/>
        <v>45985.702499999999</v>
      </c>
      <c r="D231" s="15" t="str">
        <f t="shared" si="21"/>
        <v>vis</v>
      </c>
      <c r="E231" s="150">
        <f>VLOOKUP(C231,Active!C$21:E$973,3,FALSE)</f>
        <v>13143.523338655386</v>
      </c>
      <c r="F231" s="19" t="s">
        <v>224</v>
      </c>
      <c r="G231" s="15" t="str">
        <f t="shared" si="22"/>
        <v>45985.7025</v>
      </c>
      <c r="H231" s="133">
        <f t="shared" si="23"/>
        <v>-21357.5</v>
      </c>
      <c r="I231" s="151" t="s">
        <v>655</v>
      </c>
      <c r="J231" s="152" t="s">
        <v>656</v>
      </c>
      <c r="K231" s="151">
        <v>-21357.5</v>
      </c>
      <c r="L231" s="151" t="s">
        <v>657</v>
      </c>
      <c r="M231" s="152" t="s">
        <v>287</v>
      </c>
      <c r="N231" s="152" t="s">
        <v>288</v>
      </c>
      <c r="O231" s="153" t="s">
        <v>642</v>
      </c>
      <c r="P231" s="154" t="s">
        <v>643</v>
      </c>
    </row>
    <row r="232" spans="1:16" ht="13.5" thickBot="1">
      <c r="A232" s="133" t="str">
        <f t="shared" si="18"/>
        <v>IBVS 3080 </v>
      </c>
      <c r="B232" s="19" t="str">
        <f t="shared" si="19"/>
        <v>I</v>
      </c>
      <c r="C232" s="133">
        <f t="shared" si="20"/>
        <v>45985.855000000003</v>
      </c>
      <c r="D232" s="15" t="str">
        <f t="shared" si="21"/>
        <v>vis</v>
      </c>
      <c r="E232" s="150">
        <f>VLOOKUP(C232,Active!C$21:E$973,3,FALSE)</f>
        <v>13144.02330955821</v>
      </c>
      <c r="F232" s="19" t="s">
        <v>224</v>
      </c>
      <c r="G232" s="15" t="str">
        <f t="shared" si="22"/>
        <v>45985.8550</v>
      </c>
      <c r="H232" s="133">
        <f t="shared" si="23"/>
        <v>-21357</v>
      </c>
      <c r="I232" s="151" t="s">
        <v>658</v>
      </c>
      <c r="J232" s="152" t="s">
        <v>659</v>
      </c>
      <c r="K232" s="151">
        <v>-21357</v>
      </c>
      <c r="L232" s="151" t="s">
        <v>657</v>
      </c>
      <c r="M232" s="152" t="s">
        <v>287</v>
      </c>
      <c r="N232" s="152" t="s">
        <v>288</v>
      </c>
      <c r="O232" s="153" t="s">
        <v>642</v>
      </c>
      <c r="P232" s="154" t="s">
        <v>643</v>
      </c>
    </row>
    <row r="233" spans="1:16" ht="13.5" thickBot="1">
      <c r="A233" s="133" t="str">
        <f t="shared" si="18"/>
        <v>IBVS 3080 </v>
      </c>
      <c r="B233" s="19" t="str">
        <f t="shared" si="19"/>
        <v>II</v>
      </c>
      <c r="C233" s="133">
        <f t="shared" si="20"/>
        <v>45986.6175</v>
      </c>
      <c r="D233" s="15" t="str">
        <f t="shared" si="21"/>
        <v>vis</v>
      </c>
      <c r="E233" s="150">
        <f>VLOOKUP(C233,Active!C$21:E$973,3,FALSE)</f>
        <v>13146.523164072263</v>
      </c>
      <c r="F233" s="19" t="s">
        <v>224</v>
      </c>
      <c r="G233" s="15" t="str">
        <f t="shared" si="22"/>
        <v>45986.6175</v>
      </c>
      <c r="H233" s="133">
        <f t="shared" si="23"/>
        <v>-21354.5</v>
      </c>
      <c r="I233" s="151" t="s">
        <v>660</v>
      </c>
      <c r="J233" s="152" t="s">
        <v>661</v>
      </c>
      <c r="K233" s="151">
        <v>-21354.5</v>
      </c>
      <c r="L233" s="151" t="s">
        <v>657</v>
      </c>
      <c r="M233" s="152" t="s">
        <v>287</v>
      </c>
      <c r="N233" s="152" t="s">
        <v>288</v>
      </c>
      <c r="O233" s="153" t="s">
        <v>642</v>
      </c>
      <c r="P233" s="154" t="s">
        <v>643</v>
      </c>
    </row>
    <row r="234" spans="1:16" ht="13.5" thickBot="1">
      <c r="A234" s="133" t="str">
        <f t="shared" si="18"/>
        <v>IBVS 3080 </v>
      </c>
      <c r="B234" s="19" t="str">
        <f t="shared" si="19"/>
        <v>I</v>
      </c>
      <c r="C234" s="133">
        <f t="shared" si="20"/>
        <v>45986.77</v>
      </c>
      <c r="D234" s="15" t="str">
        <f t="shared" si="21"/>
        <v>vis</v>
      </c>
      <c r="E234" s="150">
        <f>VLOOKUP(C234,Active!C$21:E$973,3,FALSE)</f>
        <v>13147.023134975065</v>
      </c>
      <c r="F234" s="19" t="s">
        <v>224</v>
      </c>
      <c r="G234" s="15" t="str">
        <f t="shared" si="22"/>
        <v>45986.7700</v>
      </c>
      <c r="H234" s="133">
        <f t="shared" si="23"/>
        <v>-21354</v>
      </c>
      <c r="I234" s="151" t="s">
        <v>662</v>
      </c>
      <c r="J234" s="152" t="s">
        <v>663</v>
      </c>
      <c r="K234" s="151">
        <v>-21354</v>
      </c>
      <c r="L234" s="151" t="s">
        <v>657</v>
      </c>
      <c r="M234" s="152" t="s">
        <v>287</v>
      </c>
      <c r="N234" s="152" t="s">
        <v>288</v>
      </c>
      <c r="O234" s="153" t="s">
        <v>642</v>
      </c>
      <c r="P234" s="154" t="s">
        <v>643</v>
      </c>
    </row>
    <row r="235" spans="1:16" ht="13.5" thickBot="1">
      <c r="A235" s="133" t="str">
        <f t="shared" si="18"/>
        <v>IBVS 3080 </v>
      </c>
      <c r="B235" s="19" t="str">
        <f t="shared" si="19"/>
        <v>II</v>
      </c>
      <c r="C235" s="133">
        <f t="shared" si="20"/>
        <v>46007.663</v>
      </c>
      <c r="D235" s="15" t="str">
        <f t="shared" si="21"/>
        <v>vis</v>
      </c>
      <c r="E235" s="150">
        <f>VLOOKUP(C235,Active!C$21:E$973,3,FALSE)</f>
        <v>13215.520787909254</v>
      </c>
      <c r="F235" s="19" t="s">
        <v>224</v>
      </c>
      <c r="G235" s="15" t="str">
        <f t="shared" si="22"/>
        <v>46007.6630</v>
      </c>
      <c r="H235" s="133">
        <f t="shared" si="23"/>
        <v>-21285.5</v>
      </c>
      <c r="I235" s="151" t="s">
        <v>664</v>
      </c>
      <c r="J235" s="152" t="s">
        <v>665</v>
      </c>
      <c r="K235" s="151">
        <v>-21285.5</v>
      </c>
      <c r="L235" s="151" t="s">
        <v>666</v>
      </c>
      <c r="M235" s="152" t="s">
        <v>287</v>
      </c>
      <c r="N235" s="152" t="s">
        <v>288</v>
      </c>
      <c r="O235" s="153" t="s">
        <v>642</v>
      </c>
      <c r="P235" s="154" t="s">
        <v>643</v>
      </c>
    </row>
    <row r="236" spans="1:16" ht="13.5" thickBot="1">
      <c r="A236" s="133" t="str">
        <f t="shared" si="18"/>
        <v>IBVS 3080 </v>
      </c>
      <c r="B236" s="19" t="str">
        <f t="shared" si="19"/>
        <v>II</v>
      </c>
      <c r="C236" s="133">
        <f t="shared" si="20"/>
        <v>46008.578000000001</v>
      </c>
      <c r="D236" s="15" t="str">
        <f t="shared" si="21"/>
        <v>vis</v>
      </c>
      <c r="E236" s="150">
        <f>VLOOKUP(C236,Active!C$21:E$973,3,FALSE)</f>
        <v>13218.520613326131</v>
      </c>
      <c r="F236" s="19" t="s">
        <v>224</v>
      </c>
      <c r="G236" s="15" t="str">
        <f t="shared" si="22"/>
        <v>46008.5780</v>
      </c>
      <c r="H236" s="133">
        <f t="shared" si="23"/>
        <v>-21282.5</v>
      </c>
      <c r="I236" s="151" t="s">
        <v>667</v>
      </c>
      <c r="J236" s="152" t="s">
        <v>668</v>
      </c>
      <c r="K236" s="151">
        <v>-21282.5</v>
      </c>
      <c r="L236" s="151" t="s">
        <v>666</v>
      </c>
      <c r="M236" s="152" t="s">
        <v>287</v>
      </c>
      <c r="N236" s="152" t="s">
        <v>288</v>
      </c>
      <c r="O236" s="153" t="s">
        <v>642</v>
      </c>
      <c r="P236" s="154" t="s">
        <v>643</v>
      </c>
    </row>
    <row r="237" spans="1:16" ht="13.5" thickBot="1">
      <c r="A237" s="133" t="str">
        <f t="shared" si="18"/>
        <v>IBVS 3080 </v>
      </c>
      <c r="B237" s="19" t="str">
        <f t="shared" si="19"/>
        <v>I</v>
      </c>
      <c r="C237" s="133">
        <f t="shared" si="20"/>
        <v>46009.645499999999</v>
      </c>
      <c r="D237" s="15" t="str">
        <f t="shared" si="21"/>
        <v>vis</v>
      </c>
      <c r="E237" s="150">
        <f>VLOOKUP(C237,Active!C$21:E$973,3,FALSE)</f>
        <v>13222.020409645811</v>
      </c>
      <c r="F237" s="19" t="s">
        <v>224</v>
      </c>
      <c r="G237" s="15" t="str">
        <f t="shared" si="22"/>
        <v>46009.6455</v>
      </c>
      <c r="H237" s="133">
        <f t="shared" si="23"/>
        <v>-21279</v>
      </c>
      <c r="I237" s="151" t="s">
        <v>669</v>
      </c>
      <c r="J237" s="152" t="s">
        <v>670</v>
      </c>
      <c r="K237" s="151">
        <v>-21279</v>
      </c>
      <c r="L237" s="151" t="s">
        <v>671</v>
      </c>
      <c r="M237" s="152" t="s">
        <v>287</v>
      </c>
      <c r="N237" s="152" t="s">
        <v>288</v>
      </c>
      <c r="O237" s="153" t="s">
        <v>642</v>
      </c>
      <c r="P237" s="154" t="s">
        <v>643</v>
      </c>
    </row>
    <row r="238" spans="1:16" ht="13.5" thickBot="1">
      <c r="A238" s="133" t="str">
        <f t="shared" si="18"/>
        <v>IBVS 3080 </v>
      </c>
      <c r="B238" s="19" t="str">
        <f t="shared" si="19"/>
        <v>I</v>
      </c>
      <c r="C238" s="133">
        <f t="shared" si="20"/>
        <v>46013.6106</v>
      </c>
      <c r="D238" s="15" t="str">
        <f t="shared" si="21"/>
        <v>vis</v>
      </c>
      <c r="E238" s="150">
        <f>VLOOKUP(C238,Active!C$21:E$973,3,FALSE)</f>
        <v>13235.019980968713</v>
      </c>
      <c r="F238" s="19" t="s">
        <v>224</v>
      </c>
      <c r="G238" s="15" t="str">
        <f t="shared" si="22"/>
        <v>46013.6106</v>
      </c>
      <c r="H238" s="133">
        <f t="shared" si="23"/>
        <v>-21266</v>
      </c>
      <c r="I238" s="151" t="s">
        <v>674</v>
      </c>
      <c r="J238" s="152" t="s">
        <v>675</v>
      </c>
      <c r="K238" s="151">
        <v>-21266</v>
      </c>
      <c r="L238" s="151" t="s">
        <v>676</v>
      </c>
      <c r="M238" s="152" t="s">
        <v>287</v>
      </c>
      <c r="N238" s="152" t="s">
        <v>288</v>
      </c>
      <c r="O238" s="153" t="s">
        <v>642</v>
      </c>
      <c r="P238" s="154" t="s">
        <v>643</v>
      </c>
    </row>
    <row r="239" spans="1:16" ht="13.5" thickBot="1">
      <c r="A239" s="133" t="str">
        <f t="shared" si="18"/>
        <v>IBVS 3080 </v>
      </c>
      <c r="B239" s="19" t="str">
        <f t="shared" si="19"/>
        <v>II</v>
      </c>
      <c r="C239" s="133">
        <f t="shared" si="20"/>
        <v>46015.593200000003</v>
      </c>
      <c r="D239" s="15" t="str">
        <f t="shared" si="21"/>
        <v>vis</v>
      </c>
      <c r="E239" s="150">
        <f>VLOOKUP(C239,Active!C$21:E$973,3,FALSE)</f>
        <v>13241.519930555058</v>
      </c>
      <c r="F239" s="19" t="s">
        <v>224</v>
      </c>
      <c r="G239" s="15" t="str">
        <f t="shared" si="22"/>
        <v>46015.5932</v>
      </c>
      <c r="H239" s="133">
        <f t="shared" si="23"/>
        <v>-21259.5</v>
      </c>
      <c r="I239" s="151" t="s">
        <v>677</v>
      </c>
      <c r="J239" s="152" t="s">
        <v>678</v>
      </c>
      <c r="K239" s="151">
        <v>-21259.5</v>
      </c>
      <c r="L239" s="151" t="s">
        <v>676</v>
      </c>
      <c r="M239" s="152" t="s">
        <v>287</v>
      </c>
      <c r="N239" s="152" t="s">
        <v>288</v>
      </c>
      <c r="O239" s="153" t="s">
        <v>642</v>
      </c>
      <c r="P239" s="154" t="s">
        <v>643</v>
      </c>
    </row>
    <row r="240" spans="1:16" ht="13.5" thickBot="1">
      <c r="A240" s="133" t="str">
        <f t="shared" si="18"/>
        <v> BRNO 30 </v>
      </c>
      <c r="B240" s="19" t="str">
        <f t="shared" si="19"/>
        <v>I</v>
      </c>
      <c r="C240" s="133">
        <f t="shared" si="20"/>
        <v>47095.504999999997</v>
      </c>
      <c r="D240" s="15" t="str">
        <f t="shared" si="21"/>
        <v>vis</v>
      </c>
      <c r="E240" s="150">
        <f>VLOOKUP(C240,Active!C$21:E$973,3,FALSE)</f>
        <v>16782.008308285498</v>
      </c>
      <c r="F240" s="19" t="s">
        <v>224</v>
      </c>
      <c r="G240" s="15" t="str">
        <f t="shared" si="22"/>
        <v>47095.505</v>
      </c>
      <c r="H240" s="133">
        <f t="shared" si="23"/>
        <v>-17719</v>
      </c>
      <c r="I240" s="151" t="s">
        <v>708</v>
      </c>
      <c r="J240" s="152" t="s">
        <v>709</v>
      </c>
      <c r="K240" s="151">
        <v>-17719</v>
      </c>
      <c r="L240" s="151" t="s">
        <v>551</v>
      </c>
      <c r="M240" s="152" t="s">
        <v>279</v>
      </c>
      <c r="N240" s="152"/>
      <c r="O240" s="153" t="s">
        <v>697</v>
      </c>
      <c r="P240" s="153" t="s">
        <v>698</v>
      </c>
    </row>
    <row r="241" spans="1:16" ht="13.5" thickBot="1">
      <c r="A241" s="133" t="str">
        <f t="shared" si="18"/>
        <v> BBS 121 </v>
      </c>
      <c r="B241" s="19" t="str">
        <f t="shared" si="19"/>
        <v>II</v>
      </c>
      <c r="C241" s="133">
        <f t="shared" si="20"/>
        <v>51440.337</v>
      </c>
      <c r="D241" s="15" t="str">
        <f t="shared" si="21"/>
        <v>vis</v>
      </c>
      <c r="E241" s="150">
        <f>VLOOKUP(C241,Active!C$21:E$973,3,FALSE)</f>
        <v>31026.530128670634</v>
      </c>
      <c r="F241" s="19" t="s">
        <v>224</v>
      </c>
      <c r="G241" s="15" t="str">
        <f t="shared" si="22"/>
        <v>51440.337</v>
      </c>
      <c r="H241" s="133">
        <f t="shared" si="23"/>
        <v>-3474.5</v>
      </c>
      <c r="I241" s="151" t="s">
        <v>805</v>
      </c>
      <c r="J241" s="152" t="s">
        <v>806</v>
      </c>
      <c r="K241" s="151">
        <v>-3474.5</v>
      </c>
      <c r="L241" s="151" t="s">
        <v>282</v>
      </c>
      <c r="M241" s="152" t="s">
        <v>279</v>
      </c>
      <c r="N241" s="152"/>
      <c r="O241" s="153" t="s">
        <v>280</v>
      </c>
      <c r="P241" s="153" t="s">
        <v>807</v>
      </c>
    </row>
    <row r="242" spans="1:16" ht="13.5" thickBot="1">
      <c r="A242" s="133" t="str">
        <f t="shared" si="18"/>
        <v> BBS 123 </v>
      </c>
      <c r="B242" s="19" t="str">
        <f t="shared" si="19"/>
        <v>I</v>
      </c>
      <c r="C242" s="133">
        <f t="shared" si="20"/>
        <v>51712.563000000002</v>
      </c>
      <c r="D242" s="15" t="str">
        <f t="shared" si="21"/>
        <v>vis</v>
      </c>
      <c r="E242" s="150">
        <f>VLOOKUP(C242,Active!C$21:E$973,3,FALSE)</f>
        <v>31919.022449910259</v>
      </c>
      <c r="F242" s="19" t="s">
        <v>224</v>
      </c>
      <c r="G242" s="15" t="str">
        <f t="shared" si="22"/>
        <v>51712.563</v>
      </c>
      <c r="H242" s="133">
        <f t="shared" si="23"/>
        <v>-2582</v>
      </c>
      <c r="I242" s="151" t="s">
        <v>808</v>
      </c>
      <c r="J242" s="152" t="s">
        <v>809</v>
      </c>
      <c r="K242" s="151">
        <v>-2582</v>
      </c>
      <c r="L242" s="151" t="s">
        <v>283</v>
      </c>
      <c r="M242" s="152" t="s">
        <v>279</v>
      </c>
      <c r="N242" s="152"/>
      <c r="O242" s="153" t="s">
        <v>280</v>
      </c>
      <c r="P242" s="153" t="s">
        <v>810</v>
      </c>
    </row>
    <row r="243" spans="1:16" ht="13.5" thickBot="1">
      <c r="A243" s="133" t="str">
        <f t="shared" si="18"/>
        <v>OEJV 0074 </v>
      </c>
      <c r="B243" s="19" t="str">
        <f t="shared" si="19"/>
        <v>II</v>
      </c>
      <c r="C243" s="133">
        <f t="shared" si="20"/>
        <v>52878.499000000003</v>
      </c>
      <c r="D243" s="15" t="str">
        <f t="shared" si="21"/>
        <v>vis</v>
      </c>
      <c r="E243" s="150">
        <f>VLOOKUP(C243,Active!C$21:E$973,3,FALSE)</f>
        <v>35741.540971494658</v>
      </c>
      <c r="F243" s="19" t="s">
        <v>224</v>
      </c>
      <c r="G243" s="15" t="str">
        <f t="shared" si="22"/>
        <v>52878.499</v>
      </c>
      <c r="H243" s="133">
        <f t="shared" si="23"/>
        <v>1240.5</v>
      </c>
      <c r="I243" s="151" t="s">
        <v>828</v>
      </c>
      <c r="J243" s="152" t="s">
        <v>829</v>
      </c>
      <c r="K243" s="151">
        <v>1240.5</v>
      </c>
      <c r="L243" s="151" t="s">
        <v>281</v>
      </c>
      <c r="M243" s="152" t="s">
        <v>279</v>
      </c>
      <c r="N243" s="152"/>
      <c r="O243" s="153" t="s">
        <v>830</v>
      </c>
      <c r="P243" s="154" t="s">
        <v>831</v>
      </c>
    </row>
    <row r="244" spans="1:16" ht="13.5" thickBot="1">
      <c r="A244" s="133" t="str">
        <f t="shared" si="18"/>
        <v>VSB 42 </v>
      </c>
      <c r="B244" s="19" t="str">
        <f t="shared" si="19"/>
        <v>I</v>
      </c>
      <c r="C244" s="133">
        <f t="shared" si="20"/>
        <v>52917.0772</v>
      </c>
      <c r="D244" s="15" t="str">
        <f t="shared" si="21"/>
        <v>vis</v>
      </c>
      <c r="E244" s="150">
        <f>VLOOKUP(C244,Active!C$21:E$973,3,FALSE)</f>
        <v>35868.019512366001</v>
      </c>
      <c r="F244" s="19" t="s">
        <v>224</v>
      </c>
      <c r="G244" s="15" t="str">
        <f t="shared" si="22"/>
        <v>52917.0772</v>
      </c>
      <c r="H244" s="133">
        <f t="shared" si="23"/>
        <v>1367</v>
      </c>
      <c r="I244" s="151" t="s">
        <v>838</v>
      </c>
      <c r="J244" s="152" t="s">
        <v>839</v>
      </c>
      <c r="K244" s="151" t="s">
        <v>840</v>
      </c>
      <c r="L244" s="151" t="s">
        <v>841</v>
      </c>
      <c r="M244" s="152" t="s">
        <v>287</v>
      </c>
      <c r="N244" s="152" t="s">
        <v>288</v>
      </c>
      <c r="O244" s="153" t="s">
        <v>842</v>
      </c>
      <c r="P244" s="154" t="s">
        <v>843</v>
      </c>
    </row>
    <row r="245" spans="1:16" ht="13.5" thickBot="1">
      <c r="A245" s="133" t="str">
        <f t="shared" si="18"/>
        <v>VSB 42 </v>
      </c>
      <c r="B245" s="19" t="str">
        <f t="shared" si="19"/>
        <v>II</v>
      </c>
      <c r="C245" s="133">
        <f t="shared" si="20"/>
        <v>52917.230600000003</v>
      </c>
      <c r="D245" s="15" t="str">
        <f t="shared" si="21"/>
        <v>vis</v>
      </c>
      <c r="E245" s="150">
        <f>VLOOKUP(C245,Active!C$21:E$973,3,FALSE)</f>
        <v>35868.522433916776</v>
      </c>
      <c r="F245" s="19" t="s">
        <v>224</v>
      </c>
      <c r="G245" s="15" t="str">
        <f t="shared" si="22"/>
        <v>52917.2306</v>
      </c>
      <c r="H245" s="133">
        <f t="shared" si="23"/>
        <v>1367.5</v>
      </c>
      <c r="I245" s="151" t="s">
        <v>844</v>
      </c>
      <c r="J245" s="152" t="s">
        <v>845</v>
      </c>
      <c r="K245" s="151" t="s">
        <v>846</v>
      </c>
      <c r="L245" s="151" t="s">
        <v>847</v>
      </c>
      <c r="M245" s="152" t="s">
        <v>287</v>
      </c>
      <c r="N245" s="152" t="s">
        <v>288</v>
      </c>
      <c r="O245" s="153" t="s">
        <v>842</v>
      </c>
      <c r="P245" s="154" t="s">
        <v>843</v>
      </c>
    </row>
    <row r="246" spans="1:16" ht="13.5" thickBot="1">
      <c r="A246" s="133" t="str">
        <f t="shared" si="18"/>
        <v>IBVS 5579 </v>
      </c>
      <c r="B246" s="19" t="str">
        <f t="shared" si="19"/>
        <v>II</v>
      </c>
      <c r="C246" s="133">
        <f t="shared" si="20"/>
        <v>53248.479700000004</v>
      </c>
      <c r="D246" s="15" t="str">
        <f t="shared" si="21"/>
        <v>vis</v>
      </c>
      <c r="E246" s="150">
        <f>VLOOKUP(C246,Active!C$21:E$973,3,FALSE)</f>
        <v>36954.521854132094</v>
      </c>
      <c r="F246" s="19" t="s">
        <v>224</v>
      </c>
      <c r="G246" s="15" t="str">
        <f t="shared" si="22"/>
        <v>53248.4797</v>
      </c>
      <c r="H246" s="133">
        <f t="shared" si="23"/>
        <v>2453.5</v>
      </c>
      <c r="I246" s="151" t="s">
        <v>880</v>
      </c>
      <c r="J246" s="152" t="s">
        <v>881</v>
      </c>
      <c r="K246" s="151" t="s">
        <v>882</v>
      </c>
      <c r="L246" s="151" t="s">
        <v>851</v>
      </c>
      <c r="M246" s="152" t="s">
        <v>287</v>
      </c>
      <c r="N246" s="152" t="s">
        <v>288</v>
      </c>
      <c r="O246" s="153" t="s">
        <v>883</v>
      </c>
      <c r="P246" s="154" t="s">
        <v>884</v>
      </c>
    </row>
    <row r="247" spans="1:16" ht="13.5" thickBot="1">
      <c r="A247" s="133" t="str">
        <f t="shared" si="18"/>
        <v>BAVM 193 </v>
      </c>
      <c r="B247" s="19" t="str">
        <f t="shared" si="19"/>
        <v>I</v>
      </c>
      <c r="C247" s="133">
        <f t="shared" si="20"/>
        <v>54433.318200000002</v>
      </c>
      <c r="D247" s="15" t="str">
        <f t="shared" si="21"/>
        <v>vis</v>
      </c>
      <c r="E247" s="150">
        <f>VLOOKUP(C247,Active!C$21:E$973,3,FALSE)</f>
        <v>40839.012178932302</v>
      </c>
      <c r="F247" s="19" t="s">
        <v>224</v>
      </c>
      <c r="G247" s="15" t="str">
        <f t="shared" si="22"/>
        <v>54433.3182</v>
      </c>
      <c r="H247" s="133">
        <f t="shared" si="23"/>
        <v>6338</v>
      </c>
      <c r="I247" s="151" t="s">
        <v>961</v>
      </c>
      <c r="J247" s="152" t="s">
        <v>962</v>
      </c>
      <c r="K247" s="151" t="s">
        <v>963</v>
      </c>
      <c r="L247" s="151" t="s">
        <v>865</v>
      </c>
      <c r="M247" s="152" t="s">
        <v>795</v>
      </c>
      <c r="N247" s="152" t="s">
        <v>770</v>
      </c>
      <c r="O247" s="153" t="s">
        <v>915</v>
      </c>
      <c r="P247" s="154" t="s">
        <v>964</v>
      </c>
    </row>
    <row r="248" spans="1:16" ht="13.5" thickBot="1">
      <c r="A248" s="133" t="str">
        <f t="shared" si="18"/>
        <v>OEJV 0107 </v>
      </c>
      <c r="B248" s="19" t="str">
        <f t="shared" si="19"/>
        <v>II</v>
      </c>
      <c r="C248" s="133">
        <f t="shared" si="20"/>
        <v>54844.326500000003</v>
      </c>
      <c r="D248" s="15" t="str">
        <f t="shared" si="21"/>
        <v>vis</v>
      </c>
      <c r="E248" s="150">
        <f>VLOOKUP(C248,Active!C$21:E$973,3,FALSE)</f>
        <v>42186.501954764695</v>
      </c>
      <c r="F248" s="19" t="s">
        <v>224</v>
      </c>
      <c r="G248" s="15" t="str">
        <f t="shared" si="22"/>
        <v>54844.3265</v>
      </c>
      <c r="H248" s="133">
        <f t="shared" si="23"/>
        <v>7685.5</v>
      </c>
      <c r="I248" s="151" t="s">
        <v>980</v>
      </c>
      <c r="J248" s="152" t="s">
        <v>981</v>
      </c>
      <c r="K248" s="151" t="s">
        <v>982</v>
      </c>
      <c r="L248" s="151" t="s">
        <v>841</v>
      </c>
      <c r="M248" s="152" t="s">
        <v>795</v>
      </c>
      <c r="N248" s="152" t="s">
        <v>224</v>
      </c>
      <c r="O248" s="153" t="s">
        <v>938</v>
      </c>
      <c r="P248" s="154" t="s">
        <v>983</v>
      </c>
    </row>
    <row r="249" spans="1:16" ht="13.5" thickBot="1">
      <c r="A249" s="133" t="str">
        <f t="shared" si="18"/>
        <v>OEJV 0107 </v>
      </c>
      <c r="B249" s="19" t="str">
        <f t="shared" si="19"/>
        <v>II</v>
      </c>
      <c r="C249" s="133">
        <f t="shared" si="20"/>
        <v>54844.326500000003</v>
      </c>
      <c r="D249" s="15" t="str">
        <f t="shared" si="21"/>
        <v>vis</v>
      </c>
      <c r="E249" s="150">
        <f>VLOOKUP(C249,Active!C$21:E$973,3,FALSE)</f>
        <v>42186.501954764695</v>
      </c>
      <c r="F249" s="19" t="s">
        <v>224</v>
      </c>
      <c r="G249" s="15" t="str">
        <f t="shared" si="22"/>
        <v>54844.3265</v>
      </c>
      <c r="H249" s="133">
        <f t="shared" si="23"/>
        <v>7685.5</v>
      </c>
      <c r="I249" s="151" t="s">
        <v>980</v>
      </c>
      <c r="J249" s="152" t="s">
        <v>981</v>
      </c>
      <c r="K249" s="151" t="s">
        <v>982</v>
      </c>
      <c r="L249" s="151" t="s">
        <v>841</v>
      </c>
      <c r="M249" s="152" t="s">
        <v>795</v>
      </c>
      <c r="N249" s="152" t="s">
        <v>126</v>
      </c>
      <c r="O249" s="153" t="s">
        <v>938</v>
      </c>
      <c r="P249" s="154" t="s">
        <v>983</v>
      </c>
    </row>
    <row r="250" spans="1:16" ht="13.5" thickBot="1">
      <c r="A250" s="133" t="str">
        <f t="shared" si="18"/>
        <v>OEJV 0107 </v>
      </c>
      <c r="B250" s="19" t="str">
        <f t="shared" si="19"/>
        <v>II</v>
      </c>
      <c r="C250" s="133">
        <f t="shared" si="20"/>
        <v>54844.3266</v>
      </c>
      <c r="D250" s="15" t="str">
        <f t="shared" si="21"/>
        <v>vis</v>
      </c>
      <c r="E250" s="150">
        <f>VLOOKUP(C250,Active!C$21:E$973,3,FALSE)</f>
        <v>42186.502282614463</v>
      </c>
      <c r="F250" s="19" t="s">
        <v>224</v>
      </c>
      <c r="G250" s="15" t="str">
        <f t="shared" si="22"/>
        <v>54844.3266</v>
      </c>
      <c r="H250" s="133">
        <f t="shared" si="23"/>
        <v>7685.5</v>
      </c>
      <c r="I250" s="151" t="s">
        <v>984</v>
      </c>
      <c r="J250" s="152" t="s">
        <v>981</v>
      </c>
      <c r="K250" s="151" t="s">
        <v>982</v>
      </c>
      <c r="L250" s="151" t="s">
        <v>985</v>
      </c>
      <c r="M250" s="152" t="s">
        <v>795</v>
      </c>
      <c r="N250" s="152" t="s">
        <v>206</v>
      </c>
      <c r="O250" s="153" t="s">
        <v>938</v>
      </c>
      <c r="P250" s="154" t="s">
        <v>983</v>
      </c>
    </row>
    <row r="251" spans="1:16" ht="13.5" thickBot="1">
      <c r="A251" s="133" t="str">
        <f t="shared" si="18"/>
        <v>VSB 50 </v>
      </c>
      <c r="B251" s="19" t="str">
        <f t="shared" si="19"/>
        <v>II</v>
      </c>
      <c r="C251" s="133">
        <f t="shared" si="20"/>
        <v>55156.968000000001</v>
      </c>
      <c r="D251" s="15" t="str">
        <f t="shared" si="21"/>
        <v>vis</v>
      </c>
      <c r="E251" s="150">
        <f>VLOOKUP(C251,Active!C$21:E$973,3,FALSE)</f>
        <v>43211.496400742799</v>
      </c>
      <c r="F251" s="19" t="s">
        <v>224</v>
      </c>
      <c r="G251" s="15" t="str">
        <f t="shared" si="22"/>
        <v>55156.968</v>
      </c>
      <c r="H251" s="133">
        <f t="shared" si="23"/>
        <v>8710.5</v>
      </c>
      <c r="I251" s="151" t="s">
        <v>994</v>
      </c>
      <c r="J251" s="152" t="s">
        <v>995</v>
      </c>
      <c r="K251" s="151" t="s">
        <v>996</v>
      </c>
      <c r="L251" s="151" t="s">
        <v>282</v>
      </c>
      <c r="M251" s="152" t="s">
        <v>795</v>
      </c>
      <c r="N251" s="152" t="s">
        <v>224</v>
      </c>
      <c r="O251" s="153" t="s">
        <v>997</v>
      </c>
      <c r="P251" s="154" t="s">
        <v>998</v>
      </c>
    </row>
    <row r="252" spans="1:16" ht="13.5" thickBot="1">
      <c r="A252" s="133" t="str">
        <f t="shared" si="18"/>
        <v>VSB 50 </v>
      </c>
      <c r="B252" s="19" t="str">
        <f t="shared" si="19"/>
        <v>I</v>
      </c>
      <c r="C252" s="133">
        <f t="shared" si="20"/>
        <v>55157.122100000001</v>
      </c>
      <c r="D252" s="15" t="str">
        <f t="shared" si="21"/>
        <v>vis</v>
      </c>
      <c r="E252" s="150">
        <f>VLOOKUP(C252,Active!C$21:E$973,3,FALSE)</f>
        <v>43212.001617241964</v>
      </c>
      <c r="F252" s="19" t="s">
        <v>224</v>
      </c>
      <c r="G252" s="15" t="str">
        <f t="shared" si="22"/>
        <v>55157.1221</v>
      </c>
      <c r="H252" s="133">
        <f t="shared" si="23"/>
        <v>8711</v>
      </c>
      <c r="I252" s="151" t="s">
        <v>999</v>
      </c>
      <c r="J252" s="152" t="s">
        <v>1000</v>
      </c>
      <c r="K252" s="151" t="s">
        <v>1001</v>
      </c>
      <c r="L252" s="151" t="s">
        <v>1002</v>
      </c>
      <c r="M252" s="152" t="s">
        <v>795</v>
      </c>
      <c r="N252" s="152" t="s">
        <v>224</v>
      </c>
      <c r="O252" s="153" t="s">
        <v>997</v>
      </c>
      <c r="P252" s="154" t="s">
        <v>998</v>
      </c>
    </row>
    <row r="253" spans="1:16" ht="13.5" thickBot="1">
      <c r="A253" s="133" t="str">
        <f t="shared" si="18"/>
        <v>OEJV 0137 </v>
      </c>
      <c r="B253" s="19" t="str">
        <f t="shared" si="19"/>
        <v>II</v>
      </c>
      <c r="C253" s="133">
        <f t="shared" si="20"/>
        <v>55462.5959</v>
      </c>
      <c r="D253" s="15" t="str">
        <f t="shared" si="21"/>
        <v>vis</v>
      </c>
      <c r="E253" s="150">
        <f>VLOOKUP(C253,Active!C$21:E$973,3,FALSE)</f>
        <v>44213.496775088337</v>
      </c>
      <c r="F253" s="19" t="s">
        <v>224</v>
      </c>
      <c r="G253" s="15" t="str">
        <f t="shared" si="22"/>
        <v>55462.5959</v>
      </c>
      <c r="H253" s="133">
        <f t="shared" si="23"/>
        <v>9712.5</v>
      </c>
      <c r="I253" s="151" t="s">
        <v>1008</v>
      </c>
      <c r="J253" s="152" t="s">
        <v>1009</v>
      </c>
      <c r="K253" s="151" t="s">
        <v>1010</v>
      </c>
      <c r="L253" s="151" t="s">
        <v>1011</v>
      </c>
      <c r="M253" s="152" t="s">
        <v>795</v>
      </c>
      <c r="N253" s="152" t="s">
        <v>126</v>
      </c>
      <c r="O253" s="153" t="s">
        <v>938</v>
      </c>
      <c r="P253" s="154" t="s">
        <v>1012</v>
      </c>
    </row>
    <row r="254" spans="1:16" ht="13.5" thickBot="1">
      <c r="A254" s="133" t="str">
        <f t="shared" si="18"/>
        <v>OEJV 0137 </v>
      </c>
      <c r="B254" s="19" t="str">
        <f t="shared" si="19"/>
        <v>II</v>
      </c>
      <c r="C254" s="133">
        <f t="shared" si="20"/>
        <v>55462.5962</v>
      </c>
      <c r="D254" s="15" t="str">
        <f t="shared" si="21"/>
        <v>vis</v>
      </c>
      <c r="E254" s="150">
        <f>VLOOKUP(C254,Active!C$21:E$973,3,FALSE)</f>
        <v>44213.497758637648</v>
      </c>
      <c r="F254" s="19" t="s">
        <v>224</v>
      </c>
      <c r="G254" s="15" t="str">
        <f t="shared" si="22"/>
        <v>55462.5962</v>
      </c>
      <c r="H254" s="133">
        <f t="shared" si="23"/>
        <v>9712.5</v>
      </c>
      <c r="I254" s="151" t="s">
        <v>1013</v>
      </c>
      <c r="J254" s="152" t="s">
        <v>1009</v>
      </c>
      <c r="K254" s="151" t="s">
        <v>1010</v>
      </c>
      <c r="L254" s="151" t="s">
        <v>1014</v>
      </c>
      <c r="M254" s="152" t="s">
        <v>795</v>
      </c>
      <c r="N254" s="152" t="s">
        <v>224</v>
      </c>
      <c r="O254" s="153" t="s">
        <v>938</v>
      </c>
      <c r="P254" s="154" t="s">
        <v>1012</v>
      </c>
    </row>
    <row r="255" spans="1:16" ht="13.5" thickBot="1">
      <c r="A255" s="133" t="str">
        <f t="shared" si="18"/>
        <v>OEJV 0137 </v>
      </c>
      <c r="B255" s="19" t="str">
        <f t="shared" si="19"/>
        <v>II</v>
      </c>
      <c r="C255" s="133">
        <f t="shared" si="20"/>
        <v>55462.596400000002</v>
      </c>
      <c r="D255" s="15" t="str">
        <f t="shared" si="21"/>
        <v>vis</v>
      </c>
      <c r="E255" s="150">
        <f>VLOOKUP(C255,Active!C$21:E$973,3,FALSE)</f>
        <v>44213.498414337206</v>
      </c>
      <c r="F255" s="19" t="s">
        <v>224</v>
      </c>
      <c r="G255" s="15" t="str">
        <f t="shared" si="22"/>
        <v>55462.5964</v>
      </c>
      <c r="H255" s="133">
        <f t="shared" si="23"/>
        <v>9712.5</v>
      </c>
      <c r="I255" s="151" t="s">
        <v>1015</v>
      </c>
      <c r="J255" s="152" t="s">
        <v>1009</v>
      </c>
      <c r="K255" s="151" t="s">
        <v>1010</v>
      </c>
      <c r="L255" s="151" t="s">
        <v>1016</v>
      </c>
      <c r="M255" s="152" t="s">
        <v>795</v>
      </c>
      <c r="N255" s="152" t="s">
        <v>206</v>
      </c>
      <c r="O255" s="153" t="s">
        <v>938</v>
      </c>
      <c r="P255" s="154" t="s">
        <v>1012</v>
      </c>
    </row>
    <row r="256" spans="1:16" ht="13.5" thickBot="1">
      <c r="A256" s="133" t="str">
        <f t="shared" si="18"/>
        <v>VSB 53 </v>
      </c>
      <c r="B256" s="19" t="str">
        <f t="shared" si="19"/>
        <v>I</v>
      </c>
      <c r="C256" s="133">
        <f t="shared" si="20"/>
        <v>55577.436999999998</v>
      </c>
      <c r="D256" s="15" t="str">
        <f t="shared" si="21"/>
        <v>vis</v>
      </c>
      <c r="E256" s="150">
        <f>VLOOKUP(C256,Active!C$21:E$973,3,FALSE)</f>
        <v>44590.003059986579</v>
      </c>
      <c r="F256" s="19" t="s">
        <v>224</v>
      </c>
      <c r="G256" s="15" t="str">
        <f t="shared" si="22"/>
        <v>55577.437</v>
      </c>
      <c r="H256" s="133">
        <f t="shared" si="23"/>
        <v>10089</v>
      </c>
      <c r="I256" s="151" t="s">
        <v>1022</v>
      </c>
      <c r="J256" s="152" t="s">
        <v>1023</v>
      </c>
      <c r="K256" s="151" t="s">
        <v>1024</v>
      </c>
      <c r="L256" s="151" t="s">
        <v>803</v>
      </c>
      <c r="M256" s="152" t="s">
        <v>795</v>
      </c>
      <c r="N256" s="152" t="s">
        <v>224</v>
      </c>
      <c r="O256" s="153" t="s">
        <v>1025</v>
      </c>
      <c r="P256" s="154" t="s">
        <v>1026</v>
      </c>
    </row>
    <row r="257" spans="1:16" ht="13.5" thickBot="1">
      <c r="A257" s="133" t="str">
        <f t="shared" si="18"/>
        <v>BAVM 225 </v>
      </c>
      <c r="B257" s="19" t="str">
        <f t="shared" si="19"/>
        <v>II</v>
      </c>
      <c r="C257" s="133">
        <f t="shared" si="20"/>
        <v>55850.273000000001</v>
      </c>
      <c r="D257" s="15" t="str">
        <f t="shared" si="21"/>
        <v>vis</v>
      </c>
      <c r="E257" s="150">
        <f>VLOOKUP(C257,Active!C$21:E$973,3,FALSE)</f>
        <v>45484.495264837453</v>
      </c>
      <c r="F257" s="19" t="s">
        <v>224</v>
      </c>
      <c r="G257" s="15" t="str">
        <f t="shared" si="22"/>
        <v>55850.2730</v>
      </c>
      <c r="H257" s="133">
        <f t="shared" si="23"/>
        <v>10983.5</v>
      </c>
      <c r="I257" s="151" t="s">
        <v>1037</v>
      </c>
      <c r="J257" s="152" t="s">
        <v>1038</v>
      </c>
      <c r="K257" s="151" t="s">
        <v>1039</v>
      </c>
      <c r="L257" s="151" t="s">
        <v>1002</v>
      </c>
      <c r="M257" s="152" t="s">
        <v>795</v>
      </c>
      <c r="N257" s="155" t="s">
        <v>835</v>
      </c>
      <c r="O257" s="153" t="s">
        <v>771</v>
      </c>
      <c r="P257" s="154" t="s">
        <v>1040</v>
      </c>
    </row>
    <row r="258" spans="1:16" ht="13.5" thickBot="1">
      <c r="A258" s="133" t="str">
        <f t="shared" si="18"/>
        <v>BAVM 225 </v>
      </c>
      <c r="B258" s="19" t="str">
        <f t="shared" si="19"/>
        <v>I</v>
      </c>
      <c r="C258" s="133">
        <f t="shared" si="20"/>
        <v>55850.425799999997</v>
      </c>
      <c r="D258" s="15" t="str">
        <f t="shared" si="21"/>
        <v>vis</v>
      </c>
      <c r="E258" s="150">
        <f>VLOOKUP(C258,Active!C$21:E$973,3,FALSE)</f>
        <v>45484.996219289569</v>
      </c>
      <c r="F258" s="19" t="s">
        <v>224</v>
      </c>
      <c r="G258" s="15" t="str">
        <f t="shared" si="22"/>
        <v>55850.4258</v>
      </c>
      <c r="H258" s="133">
        <f t="shared" si="23"/>
        <v>10984</v>
      </c>
      <c r="I258" s="151" t="s">
        <v>1041</v>
      </c>
      <c r="J258" s="152" t="s">
        <v>1042</v>
      </c>
      <c r="K258" s="151">
        <v>10984</v>
      </c>
      <c r="L258" s="151" t="s">
        <v>1006</v>
      </c>
      <c r="M258" s="152" t="s">
        <v>795</v>
      </c>
      <c r="N258" s="155" t="s">
        <v>835</v>
      </c>
      <c r="O258" s="153" t="s">
        <v>771</v>
      </c>
      <c r="P258" s="154" t="s">
        <v>1040</v>
      </c>
    </row>
    <row r="259" spans="1:16" ht="13.5" thickBot="1">
      <c r="A259" s="133" t="str">
        <f t="shared" si="18"/>
        <v>BAVM 225 </v>
      </c>
      <c r="B259" s="19" t="str">
        <f t="shared" si="19"/>
        <v>II</v>
      </c>
      <c r="C259" s="133">
        <f t="shared" si="20"/>
        <v>55850.577599999997</v>
      </c>
      <c r="D259" s="15" t="str">
        <f t="shared" si="21"/>
        <v>vis</v>
      </c>
      <c r="E259" s="150">
        <f>VLOOKUP(C259,Active!C$21:E$973,3,FALSE)</f>
        <v>45485.493895243977</v>
      </c>
      <c r="F259" s="19" t="s">
        <v>224</v>
      </c>
      <c r="G259" s="15" t="str">
        <f t="shared" si="22"/>
        <v>55850.5776</v>
      </c>
      <c r="H259" s="133">
        <f t="shared" si="23"/>
        <v>10984.5</v>
      </c>
      <c r="I259" s="151" t="s">
        <v>1043</v>
      </c>
      <c r="J259" s="152" t="s">
        <v>1044</v>
      </c>
      <c r="K259" s="151">
        <v>10984.5</v>
      </c>
      <c r="L259" s="151" t="s">
        <v>1020</v>
      </c>
      <c r="M259" s="152" t="s">
        <v>795</v>
      </c>
      <c r="N259" s="155" t="s">
        <v>835</v>
      </c>
      <c r="O259" s="153" t="s">
        <v>771</v>
      </c>
      <c r="P259" s="154" t="s">
        <v>1040</v>
      </c>
    </row>
    <row r="260" spans="1:16" ht="13.5" thickBot="1">
      <c r="A260" s="133" t="str">
        <f t="shared" si="18"/>
        <v>BAVM 225 </v>
      </c>
      <c r="B260" s="19" t="str">
        <f t="shared" si="19"/>
        <v>I</v>
      </c>
      <c r="C260" s="133">
        <f t="shared" si="20"/>
        <v>55872.3868</v>
      </c>
      <c r="D260" s="15" t="str">
        <f t="shared" si="21"/>
        <v>vis</v>
      </c>
      <c r="E260" s="150">
        <f>VLOOKUP(C260,Active!C$21:E$973,3,FALSE)</f>
        <v>45556.995307792306</v>
      </c>
      <c r="F260" s="19" t="s">
        <v>224</v>
      </c>
      <c r="G260" s="15" t="str">
        <f t="shared" si="22"/>
        <v>55872.3868</v>
      </c>
      <c r="H260" s="133">
        <f t="shared" si="23"/>
        <v>11056</v>
      </c>
      <c r="I260" s="151" t="s">
        <v>1045</v>
      </c>
      <c r="J260" s="152" t="s">
        <v>1046</v>
      </c>
      <c r="K260" s="151">
        <v>11056</v>
      </c>
      <c r="L260" s="151" t="s">
        <v>847</v>
      </c>
      <c r="M260" s="152" t="s">
        <v>795</v>
      </c>
      <c r="N260" s="152" t="s">
        <v>770</v>
      </c>
      <c r="O260" s="153" t="s">
        <v>915</v>
      </c>
      <c r="P260" s="154" t="s">
        <v>1040</v>
      </c>
    </row>
    <row r="261" spans="1:16" ht="13.5" thickBot="1">
      <c r="A261" s="133" t="str">
        <f t="shared" si="18"/>
        <v>BAVM 225 </v>
      </c>
      <c r="B261" s="19" t="str">
        <f t="shared" si="19"/>
        <v>I</v>
      </c>
      <c r="C261" s="133">
        <f t="shared" si="20"/>
        <v>55880.317000000003</v>
      </c>
      <c r="D261" s="15" t="str">
        <f t="shared" si="21"/>
        <v>vis</v>
      </c>
      <c r="E261" s="150">
        <f>VLOOKUP(C261,Active!C$21:E$973,3,FALSE)</f>
        <v>45582.994450438113</v>
      </c>
      <c r="F261" s="19" t="s">
        <v>224</v>
      </c>
      <c r="G261" s="15" t="str">
        <f t="shared" si="22"/>
        <v>55880.3170</v>
      </c>
      <c r="H261" s="133">
        <f t="shared" si="23"/>
        <v>11082</v>
      </c>
      <c r="I261" s="151" t="s">
        <v>1047</v>
      </c>
      <c r="J261" s="152" t="s">
        <v>1048</v>
      </c>
      <c r="K261" s="151">
        <v>11082</v>
      </c>
      <c r="L261" s="151" t="s">
        <v>1049</v>
      </c>
      <c r="M261" s="152" t="s">
        <v>795</v>
      </c>
      <c r="N261" s="155" t="s">
        <v>835</v>
      </c>
      <c r="O261" s="153" t="s">
        <v>1050</v>
      </c>
      <c r="P261" s="154" t="s">
        <v>1040</v>
      </c>
    </row>
    <row r="262" spans="1:16" ht="13.5" thickBot="1">
      <c r="A262" s="133" t="str">
        <f t="shared" si="18"/>
        <v>VSB 55 </v>
      </c>
      <c r="B262" s="19" t="str">
        <f t="shared" si="19"/>
        <v>I</v>
      </c>
      <c r="C262" s="133">
        <f t="shared" si="20"/>
        <v>56249.9954</v>
      </c>
      <c r="D262" s="15" t="str">
        <f t="shared" si="21"/>
        <v>vis</v>
      </c>
      <c r="E262" s="150">
        <f>VLOOKUP(C262,Active!C$21:E$973,3,FALSE)</f>
        <v>46794.984243213759</v>
      </c>
      <c r="F262" s="19" t="s">
        <v>224</v>
      </c>
      <c r="G262" s="15" t="str">
        <f t="shared" si="22"/>
        <v>56249.9954</v>
      </c>
      <c r="H262" s="133">
        <f t="shared" si="23"/>
        <v>12294</v>
      </c>
      <c r="I262" s="151" t="s">
        <v>1061</v>
      </c>
      <c r="J262" s="152" t="s">
        <v>1062</v>
      </c>
      <c r="K262" s="151">
        <v>12294</v>
      </c>
      <c r="L262" s="151" t="s">
        <v>1063</v>
      </c>
      <c r="M262" s="152" t="s">
        <v>795</v>
      </c>
      <c r="N262" s="152" t="s">
        <v>224</v>
      </c>
      <c r="O262" s="153" t="s">
        <v>997</v>
      </c>
      <c r="P262" s="154" t="s">
        <v>1064</v>
      </c>
    </row>
    <row r="263" spans="1:16" ht="13.5" thickBot="1">
      <c r="A263" s="133" t="str">
        <f t="shared" si="18"/>
        <v>VSB 56 </v>
      </c>
      <c r="B263" s="19" t="str">
        <f t="shared" si="19"/>
        <v>I</v>
      </c>
      <c r="C263" s="133">
        <f t="shared" si="20"/>
        <v>56593.139600000002</v>
      </c>
      <c r="D263" s="15" t="str">
        <f t="shared" si="21"/>
        <v>vis</v>
      </c>
      <c r="E263" s="150">
        <f>VLOOKUP(C263,Active!C$21:E$973,3,FALSE)</f>
        <v>47919.981721698234</v>
      </c>
      <c r="F263" s="19" t="s">
        <v>224</v>
      </c>
      <c r="G263" s="15" t="str">
        <f t="shared" si="22"/>
        <v>56593.1396</v>
      </c>
      <c r="H263" s="133">
        <f t="shared" si="23"/>
        <v>13419</v>
      </c>
      <c r="I263" s="151" t="s">
        <v>1081</v>
      </c>
      <c r="J263" s="152" t="s">
        <v>1082</v>
      </c>
      <c r="K263" s="151">
        <v>13419</v>
      </c>
      <c r="L263" s="151" t="s">
        <v>973</v>
      </c>
      <c r="M263" s="152" t="s">
        <v>795</v>
      </c>
      <c r="N263" s="152" t="s">
        <v>224</v>
      </c>
      <c r="O263" s="153" t="s">
        <v>997</v>
      </c>
      <c r="P263" s="154" t="s">
        <v>1083</v>
      </c>
    </row>
    <row r="264" spans="1:16">
      <c r="B264" s="19"/>
      <c r="E264" s="150"/>
      <c r="F264" s="19"/>
    </row>
    <row r="265" spans="1:16">
      <c r="B265" s="19"/>
      <c r="E265" s="150"/>
      <c r="F265" s="19"/>
    </row>
    <row r="266" spans="1:16">
      <c r="B266" s="19"/>
      <c r="E266" s="150"/>
      <c r="F266" s="19"/>
    </row>
    <row r="267" spans="1:16">
      <c r="B267" s="19"/>
      <c r="E267" s="150"/>
      <c r="F267" s="19"/>
    </row>
    <row r="268" spans="1:16">
      <c r="B268" s="19"/>
      <c r="E268" s="150"/>
      <c r="F268" s="19"/>
    </row>
    <row r="269" spans="1:16">
      <c r="B269" s="19"/>
      <c r="E269" s="150"/>
      <c r="F269" s="19"/>
    </row>
    <row r="270" spans="1:16">
      <c r="B270" s="19"/>
      <c r="E270" s="150"/>
      <c r="F270" s="19"/>
    </row>
    <row r="271" spans="1:16">
      <c r="B271" s="19"/>
      <c r="E271" s="150"/>
      <c r="F271" s="19"/>
    </row>
    <row r="272" spans="1:16">
      <c r="B272" s="19"/>
      <c r="E272" s="150"/>
      <c r="F272" s="19"/>
    </row>
    <row r="273" spans="2:6">
      <c r="B273" s="19"/>
      <c r="E273" s="150"/>
      <c r="F273" s="19"/>
    </row>
    <row r="274" spans="2:6">
      <c r="B274" s="19"/>
      <c r="E274" s="150"/>
      <c r="F274" s="19"/>
    </row>
    <row r="275" spans="2:6">
      <c r="B275" s="19"/>
      <c r="E275" s="150"/>
      <c r="F275" s="19"/>
    </row>
    <row r="276" spans="2:6">
      <c r="B276" s="19"/>
      <c r="E276" s="150"/>
      <c r="F276" s="19"/>
    </row>
    <row r="277" spans="2:6">
      <c r="B277" s="19"/>
      <c r="E277" s="150"/>
      <c r="F277" s="19"/>
    </row>
    <row r="278" spans="2:6">
      <c r="B278" s="19"/>
      <c r="E278" s="150"/>
      <c r="F278" s="19"/>
    </row>
    <row r="279" spans="2:6">
      <c r="B279" s="19"/>
      <c r="E279" s="150"/>
      <c r="F279" s="19"/>
    </row>
    <row r="280" spans="2:6">
      <c r="B280" s="19"/>
      <c r="E280" s="150"/>
      <c r="F280" s="19"/>
    </row>
    <row r="281" spans="2:6">
      <c r="B281" s="19"/>
      <c r="E281" s="150"/>
      <c r="F281" s="19"/>
    </row>
    <row r="282" spans="2:6">
      <c r="B282" s="19"/>
      <c r="E282" s="150"/>
      <c r="F282" s="19"/>
    </row>
    <row r="283" spans="2:6">
      <c r="B283" s="19"/>
      <c r="E283" s="150"/>
      <c r="F283" s="19"/>
    </row>
    <row r="284" spans="2:6">
      <c r="B284" s="19"/>
      <c r="E284" s="150"/>
      <c r="F284" s="19"/>
    </row>
    <row r="285" spans="2:6">
      <c r="B285" s="19"/>
      <c r="E285" s="150"/>
      <c r="F285" s="19"/>
    </row>
    <row r="286" spans="2:6">
      <c r="B286" s="19"/>
      <c r="E286" s="150"/>
      <c r="F286" s="19"/>
    </row>
    <row r="287" spans="2:6">
      <c r="B287" s="19"/>
      <c r="E287" s="150"/>
      <c r="F287" s="19"/>
    </row>
    <row r="288" spans="2:6">
      <c r="B288" s="19"/>
      <c r="E288" s="150"/>
      <c r="F288" s="19"/>
    </row>
    <row r="289" spans="2:6">
      <c r="B289" s="19"/>
      <c r="E289" s="150"/>
      <c r="F289" s="19"/>
    </row>
    <row r="290" spans="2:6">
      <c r="B290" s="19"/>
      <c r="E290" s="150"/>
      <c r="F290" s="19"/>
    </row>
    <row r="291" spans="2:6">
      <c r="B291" s="19"/>
      <c r="E291" s="150"/>
      <c r="F291" s="19"/>
    </row>
    <row r="292" spans="2:6">
      <c r="B292" s="19"/>
      <c r="E292" s="150"/>
      <c r="F292" s="19"/>
    </row>
    <row r="293" spans="2:6">
      <c r="B293" s="19"/>
      <c r="E293" s="150"/>
      <c r="F293" s="19"/>
    </row>
    <row r="294" spans="2:6">
      <c r="B294" s="19"/>
      <c r="E294" s="150"/>
      <c r="F294" s="19"/>
    </row>
    <row r="295" spans="2:6">
      <c r="B295" s="19"/>
      <c r="E295" s="150"/>
      <c r="F295" s="19"/>
    </row>
    <row r="296" spans="2:6">
      <c r="B296" s="19"/>
      <c r="E296" s="150"/>
      <c r="F296" s="19"/>
    </row>
    <row r="297" spans="2:6">
      <c r="B297" s="19"/>
      <c r="E297" s="150"/>
      <c r="F297" s="19"/>
    </row>
    <row r="298" spans="2:6">
      <c r="B298" s="19"/>
      <c r="E298" s="150"/>
      <c r="F298" s="19"/>
    </row>
    <row r="299" spans="2:6">
      <c r="B299" s="19"/>
      <c r="E299" s="150"/>
      <c r="F299" s="19"/>
    </row>
    <row r="300" spans="2:6">
      <c r="B300" s="19"/>
      <c r="E300" s="150"/>
      <c r="F300" s="19"/>
    </row>
    <row r="301" spans="2:6">
      <c r="B301" s="19"/>
      <c r="E301" s="150"/>
      <c r="F301" s="19"/>
    </row>
    <row r="302" spans="2:6">
      <c r="B302" s="19"/>
      <c r="E302" s="150"/>
      <c r="F302" s="19"/>
    </row>
    <row r="303" spans="2:6">
      <c r="B303" s="19"/>
      <c r="E303" s="150"/>
      <c r="F303" s="19"/>
    </row>
    <row r="304" spans="2:6">
      <c r="B304" s="19"/>
      <c r="E304" s="150"/>
      <c r="F304" s="19"/>
    </row>
    <row r="305" spans="2:6">
      <c r="B305" s="19"/>
      <c r="E305" s="150"/>
      <c r="F305" s="19"/>
    </row>
    <row r="306" spans="2:6">
      <c r="B306" s="19"/>
      <c r="E306" s="150"/>
      <c r="F306" s="19"/>
    </row>
    <row r="307" spans="2:6">
      <c r="B307" s="19"/>
      <c r="E307" s="150"/>
      <c r="F307" s="19"/>
    </row>
    <row r="308" spans="2:6">
      <c r="B308" s="19"/>
      <c r="E308" s="150"/>
      <c r="F308" s="19"/>
    </row>
    <row r="309" spans="2:6">
      <c r="B309" s="19"/>
      <c r="E309" s="150"/>
      <c r="F309" s="19"/>
    </row>
    <row r="310" spans="2:6">
      <c r="B310" s="19"/>
      <c r="E310" s="150"/>
      <c r="F310" s="19"/>
    </row>
    <row r="311" spans="2:6">
      <c r="B311" s="19"/>
      <c r="E311" s="150"/>
      <c r="F311" s="19"/>
    </row>
    <row r="312" spans="2:6">
      <c r="B312" s="19"/>
      <c r="E312" s="150"/>
      <c r="F312" s="19"/>
    </row>
    <row r="313" spans="2:6">
      <c r="B313" s="19"/>
      <c r="E313" s="150"/>
      <c r="F313" s="19"/>
    </row>
    <row r="314" spans="2:6">
      <c r="B314" s="19"/>
      <c r="E314" s="150"/>
      <c r="F314" s="19"/>
    </row>
    <row r="315" spans="2:6">
      <c r="B315" s="19"/>
      <c r="E315" s="150"/>
      <c r="F315" s="19"/>
    </row>
    <row r="316" spans="2:6">
      <c r="B316" s="19"/>
      <c r="E316" s="150"/>
      <c r="F316" s="19"/>
    </row>
    <row r="317" spans="2:6">
      <c r="B317" s="19"/>
      <c r="E317" s="150"/>
      <c r="F317" s="19"/>
    </row>
    <row r="318" spans="2:6">
      <c r="B318" s="19"/>
      <c r="E318" s="150"/>
      <c r="F318" s="19"/>
    </row>
    <row r="319" spans="2:6">
      <c r="B319" s="19"/>
      <c r="E319" s="150"/>
      <c r="F319" s="19"/>
    </row>
    <row r="320" spans="2:6">
      <c r="B320" s="19"/>
      <c r="E320" s="150"/>
      <c r="F320" s="19"/>
    </row>
    <row r="321" spans="2:6">
      <c r="B321" s="19"/>
      <c r="E321" s="150"/>
      <c r="F321" s="19"/>
    </row>
    <row r="322" spans="2:6">
      <c r="B322" s="19"/>
      <c r="E322" s="150"/>
      <c r="F322" s="19"/>
    </row>
    <row r="323" spans="2:6">
      <c r="B323" s="19"/>
      <c r="E323" s="150"/>
      <c r="F323" s="19"/>
    </row>
    <row r="324" spans="2:6">
      <c r="B324" s="19"/>
      <c r="E324" s="150"/>
      <c r="F324" s="19"/>
    </row>
    <row r="325" spans="2:6">
      <c r="B325" s="19"/>
      <c r="E325" s="150"/>
      <c r="F325" s="19"/>
    </row>
    <row r="326" spans="2:6">
      <c r="B326" s="19"/>
      <c r="E326" s="150"/>
      <c r="F326" s="19"/>
    </row>
    <row r="327" spans="2:6">
      <c r="B327" s="19"/>
      <c r="E327" s="150"/>
      <c r="F327" s="19"/>
    </row>
    <row r="328" spans="2:6">
      <c r="B328" s="19"/>
      <c r="E328" s="150"/>
      <c r="F328" s="19"/>
    </row>
    <row r="329" spans="2:6">
      <c r="B329" s="19"/>
      <c r="E329" s="150"/>
      <c r="F329" s="19"/>
    </row>
    <row r="330" spans="2:6">
      <c r="B330" s="19"/>
      <c r="E330" s="150"/>
      <c r="F330" s="19"/>
    </row>
    <row r="331" spans="2:6">
      <c r="B331" s="19"/>
      <c r="E331" s="150"/>
      <c r="F331" s="19"/>
    </row>
    <row r="332" spans="2:6">
      <c r="B332" s="19"/>
      <c r="E332" s="150"/>
      <c r="F332" s="19"/>
    </row>
    <row r="333" spans="2:6">
      <c r="B333" s="19"/>
      <c r="E333" s="150"/>
      <c r="F333" s="19"/>
    </row>
    <row r="334" spans="2:6">
      <c r="B334" s="19"/>
      <c r="E334" s="150"/>
      <c r="F334" s="19"/>
    </row>
    <row r="335" spans="2:6">
      <c r="B335" s="19"/>
      <c r="E335" s="150"/>
      <c r="F335" s="19"/>
    </row>
    <row r="336" spans="2:6">
      <c r="B336" s="19"/>
      <c r="E336" s="150"/>
      <c r="F336" s="19"/>
    </row>
    <row r="337" spans="2:6">
      <c r="B337" s="19"/>
      <c r="E337" s="150"/>
      <c r="F337" s="19"/>
    </row>
    <row r="338" spans="2:6">
      <c r="B338" s="19"/>
      <c r="E338" s="150"/>
      <c r="F338" s="19"/>
    </row>
    <row r="339" spans="2:6">
      <c r="B339" s="19"/>
      <c r="E339" s="150"/>
      <c r="F339" s="19"/>
    </row>
    <row r="340" spans="2:6">
      <c r="B340" s="19"/>
      <c r="E340" s="150"/>
      <c r="F340" s="19"/>
    </row>
    <row r="341" spans="2:6">
      <c r="B341" s="19"/>
      <c r="E341" s="150"/>
      <c r="F341" s="19"/>
    </row>
    <row r="342" spans="2:6">
      <c r="B342" s="19"/>
      <c r="E342" s="150"/>
      <c r="F342" s="19"/>
    </row>
    <row r="343" spans="2:6">
      <c r="B343" s="19"/>
      <c r="E343" s="150"/>
      <c r="F343" s="19"/>
    </row>
    <row r="344" spans="2:6">
      <c r="B344" s="19"/>
      <c r="E344" s="150"/>
      <c r="F344" s="19"/>
    </row>
    <row r="345" spans="2:6">
      <c r="B345" s="19"/>
      <c r="E345" s="150"/>
      <c r="F345" s="19"/>
    </row>
    <row r="346" spans="2:6">
      <c r="B346" s="19"/>
      <c r="E346" s="150"/>
      <c r="F346" s="19"/>
    </row>
    <row r="347" spans="2:6">
      <c r="B347" s="19"/>
      <c r="E347" s="150"/>
      <c r="F347" s="19"/>
    </row>
    <row r="348" spans="2:6">
      <c r="B348" s="19"/>
      <c r="E348" s="150"/>
      <c r="F348" s="19"/>
    </row>
    <row r="349" spans="2:6">
      <c r="B349" s="19"/>
      <c r="E349" s="150"/>
      <c r="F349" s="19"/>
    </row>
    <row r="350" spans="2:6">
      <c r="B350" s="19"/>
      <c r="E350" s="150"/>
      <c r="F350" s="19"/>
    </row>
    <row r="351" spans="2:6">
      <c r="B351" s="19"/>
      <c r="E351" s="150"/>
      <c r="F351" s="19"/>
    </row>
    <row r="352" spans="2:6">
      <c r="B352" s="19"/>
      <c r="E352" s="150"/>
      <c r="F352" s="19"/>
    </row>
    <row r="353" spans="2:6">
      <c r="B353" s="19"/>
      <c r="E353" s="150"/>
      <c r="F353" s="19"/>
    </row>
    <row r="354" spans="2:6">
      <c r="B354" s="19"/>
      <c r="E354" s="150"/>
      <c r="F354" s="19"/>
    </row>
    <row r="355" spans="2:6">
      <c r="B355" s="19"/>
      <c r="E355" s="150"/>
      <c r="F355" s="19"/>
    </row>
    <row r="356" spans="2:6">
      <c r="B356" s="19"/>
      <c r="E356" s="150"/>
      <c r="F356" s="19"/>
    </row>
    <row r="357" spans="2:6">
      <c r="B357" s="19"/>
      <c r="E357" s="150"/>
      <c r="F357" s="19"/>
    </row>
    <row r="358" spans="2:6">
      <c r="B358" s="19"/>
      <c r="E358" s="150"/>
      <c r="F358" s="19"/>
    </row>
    <row r="359" spans="2:6">
      <c r="B359" s="19"/>
      <c r="E359" s="150"/>
      <c r="F359" s="19"/>
    </row>
    <row r="360" spans="2:6">
      <c r="B360" s="19"/>
      <c r="E360" s="150"/>
      <c r="F360" s="19"/>
    </row>
    <row r="361" spans="2:6">
      <c r="B361" s="19"/>
      <c r="E361" s="150"/>
      <c r="F361" s="19"/>
    </row>
    <row r="362" spans="2:6">
      <c r="B362" s="19"/>
      <c r="E362" s="150"/>
      <c r="F362" s="19"/>
    </row>
    <row r="363" spans="2:6">
      <c r="B363" s="19"/>
      <c r="E363" s="150"/>
      <c r="F363" s="19"/>
    </row>
    <row r="364" spans="2:6">
      <c r="B364" s="19"/>
      <c r="E364" s="150"/>
      <c r="F364" s="19"/>
    </row>
    <row r="365" spans="2:6">
      <c r="B365" s="19"/>
      <c r="E365" s="150"/>
      <c r="F365" s="19"/>
    </row>
    <row r="366" spans="2:6">
      <c r="B366" s="19"/>
      <c r="E366" s="150"/>
      <c r="F366" s="19"/>
    </row>
    <row r="367" spans="2:6">
      <c r="B367" s="19"/>
      <c r="E367" s="150"/>
      <c r="F367" s="19"/>
    </row>
    <row r="368" spans="2:6">
      <c r="B368" s="19"/>
      <c r="E368" s="150"/>
      <c r="F368" s="19"/>
    </row>
    <row r="369" spans="2:6">
      <c r="B369" s="19"/>
      <c r="E369" s="150"/>
      <c r="F369" s="19"/>
    </row>
    <row r="370" spans="2:6">
      <c r="B370" s="19"/>
      <c r="E370" s="150"/>
      <c r="F370" s="19"/>
    </row>
    <row r="371" spans="2:6">
      <c r="B371" s="19"/>
      <c r="E371" s="150"/>
      <c r="F371" s="19"/>
    </row>
    <row r="372" spans="2:6">
      <c r="B372" s="19"/>
      <c r="E372" s="150"/>
      <c r="F372" s="19"/>
    </row>
    <row r="373" spans="2:6">
      <c r="B373" s="19"/>
      <c r="E373" s="150"/>
      <c r="F373" s="19"/>
    </row>
    <row r="374" spans="2:6">
      <c r="B374" s="19"/>
      <c r="E374" s="150"/>
      <c r="F374" s="19"/>
    </row>
    <row r="375" spans="2:6">
      <c r="B375" s="19"/>
      <c r="E375" s="150"/>
      <c r="F375" s="19"/>
    </row>
    <row r="376" spans="2:6">
      <c r="B376" s="19"/>
      <c r="E376" s="150"/>
      <c r="F376" s="19"/>
    </row>
    <row r="377" spans="2:6">
      <c r="B377" s="19"/>
      <c r="E377" s="150"/>
      <c r="F377" s="19"/>
    </row>
    <row r="378" spans="2:6">
      <c r="B378" s="19"/>
      <c r="E378" s="150"/>
      <c r="F378" s="19"/>
    </row>
    <row r="379" spans="2:6">
      <c r="B379" s="19"/>
      <c r="E379" s="150"/>
      <c r="F379" s="19"/>
    </row>
    <row r="380" spans="2:6">
      <c r="B380" s="19"/>
      <c r="E380" s="150"/>
      <c r="F380" s="19"/>
    </row>
    <row r="381" spans="2:6">
      <c r="B381" s="19"/>
      <c r="E381" s="150"/>
      <c r="F381" s="19"/>
    </row>
    <row r="382" spans="2:6">
      <c r="B382" s="19"/>
      <c r="E382" s="150"/>
      <c r="F382" s="19"/>
    </row>
    <row r="383" spans="2:6">
      <c r="B383" s="19"/>
      <c r="E383" s="150"/>
      <c r="F383" s="19"/>
    </row>
    <row r="384" spans="2:6">
      <c r="B384" s="19"/>
      <c r="E384" s="150"/>
      <c r="F384" s="19"/>
    </row>
    <row r="385" spans="2:6">
      <c r="B385" s="19"/>
      <c r="E385" s="150"/>
      <c r="F385" s="19"/>
    </row>
    <row r="386" spans="2:6">
      <c r="B386" s="19"/>
      <c r="E386" s="150"/>
      <c r="F386" s="19"/>
    </row>
    <row r="387" spans="2:6">
      <c r="B387" s="19"/>
      <c r="E387" s="150"/>
      <c r="F387" s="19"/>
    </row>
    <row r="388" spans="2:6">
      <c r="B388" s="19"/>
      <c r="E388" s="150"/>
      <c r="F388" s="19"/>
    </row>
    <row r="389" spans="2:6">
      <c r="B389" s="19"/>
      <c r="E389" s="150"/>
      <c r="F389" s="19"/>
    </row>
    <row r="390" spans="2:6">
      <c r="B390" s="19"/>
      <c r="E390" s="150"/>
      <c r="F390" s="19"/>
    </row>
    <row r="391" spans="2:6">
      <c r="B391" s="19"/>
      <c r="E391" s="150"/>
      <c r="F391" s="19"/>
    </row>
    <row r="392" spans="2:6">
      <c r="B392" s="19"/>
      <c r="E392" s="150"/>
      <c r="F392" s="19"/>
    </row>
    <row r="393" spans="2:6">
      <c r="B393" s="19"/>
      <c r="E393" s="150"/>
      <c r="F393" s="19"/>
    </row>
    <row r="394" spans="2:6">
      <c r="B394" s="19"/>
      <c r="E394" s="150"/>
      <c r="F394" s="19"/>
    </row>
    <row r="395" spans="2:6">
      <c r="B395" s="19"/>
      <c r="E395" s="150"/>
      <c r="F395" s="19"/>
    </row>
    <row r="396" spans="2:6">
      <c r="B396" s="19"/>
      <c r="E396" s="150"/>
      <c r="F396" s="19"/>
    </row>
    <row r="397" spans="2:6">
      <c r="B397" s="19"/>
      <c r="E397" s="150"/>
      <c r="F397" s="19"/>
    </row>
    <row r="398" spans="2:6">
      <c r="B398" s="19"/>
      <c r="E398" s="150"/>
      <c r="F398" s="19"/>
    </row>
    <row r="399" spans="2:6">
      <c r="B399" s="19"/>
      <c r="E399" s="150"/>
      <c r="F399" s="19"/>
    </row>
    <row r="400" spans="2:6">
      <c r="B400" s="19"/>
      <c r="E400" s="150"/>
      <c r="F400" s="19"/>
    </row>
    <row r="401" spans="2:6">
      <c r="B401" s="19"/>
      <c r="E401" s="150"/>
      <c r="F401" s="19"/>
    </row>
    <row r="402" spans="2:6">
      <c r="B402" s="19"/>
      <c r="E402" s="150"/>
      <c r="F402" s="19"/>
    </row>
    <row r="403" spans="2:6">
      <c r="B403" s="19"/>
      <c r="E403" s="150"/>
      <c r="F403" s="19"/>
    </row>
    <row r="404" spans="2:6">
      <c r="B404" s="19"/>
      <c r="E404" s="150"/>
      <c r="F404" s="19"/>
    </row>
    <row r="405" spans="2:6">
      <c r="B405" s="19"/>
      <c r="E405" s="150"/>
      <c r="F405" s="19"/>
    </row>
    <row r="406" spans="2:6">
      <c r="B406" s="19"/>
      <c r="E406" s="150"/>
      <c r="F406" s="19"/>
    </row>
    <row r="407" spans="2:6">
      <c r="B407" s="19"/>
      <c r="E407" s="150"/>
      <c r="F407" s="19"/>
    </row>
    <row r="408" spans="2:6">
      <c r="B408" s="19"/>
      <c r="E408" s="150"/>
      <c r="F408" s="19"/>
    </row>
    <row r="409" spans="2:6">
      <c r="B409" s="19"/>
      <c r="E409" s="150"/>
      <c r="F409" s="19"/>
    </row>
    <row r="410" spans="2:6">
      <c r="B410" s="19"/>
      <c r="E410" s="150"/>
      <c r="F410" s="19"/>
    </row>
    <row r="411" spans="2:6">
      <c r="B411" s="19"/>
      <c r="E411" s="150"/>
      <c r="F411" s="19"/>
    </row>
    <row r="412" spans="2:6">
      <c r="B412" s="19"/>
      <c r="E412" s="150"/>
      <c r="F412" s="19"/>
    </row>
    <row r="413" spans="2:6">
      <c r="B413" s="19"/>
      <c r="E413" s="150"/>
      <c r="F413" s="19"/>
    </row>
    <row r="414" spans="2:6">
      <c r="B414" s="19"/>
      <c r="E414" s="150"/>
      <c r="F414" s="19"/>
    </row>
    <row r="415" spans="2:6">
      <c r="B415" s="19"/>
      <c r="E415" s="150"/>
      <c r="F415" s="19"/>
    </row>
    <row r="416" spans="2:6">
      <c r="B416" s="19"/>
      <c r="E416" s="150"/>
      <c r="F416" s="19"/>
    </row>
    <row r="417" spans="2:6">
      <c r="B417" s="19"/>
      <c r="E417" s="150"/>
      <c r="F417" s="19"/>
    </row>
    <row r="418" spans="2:6">
      <c r="B418" s="19"/>
      <c r="E418" s="150"/>
      <c r="F418" s="19"/>
    </row>
    <row r="419" spans="2:6">
      <c r="B419" s="19"/>
      <c r="E419" s="150"/>
      <c r="F419" s="19"/>
    </row>
    <row r="420" spans="2:6">
      <c r="B420" s="19"/>
      <c r="E420" s="150"/>
      <c r="F420" s="19"/>
    </row>
    <row r="421" spans="2:6">
      <c r="B421" s="19"/>
      <c r="E421" s="150"/>
      <c r="F421" s="19"/>
    </row>
    <row r="422" spans="2:6">
      <c r="B422" s="19"/>
      <c r="E422" s="150"/>
      <c r="F422" s="19"/>
    </row>
    <row r="423" spans="2:6">
      <c r="B423" s="19"/>
      <c r="E423" s="150"/>
      <c r="F423" s="19"/>
    </row>
    <row r="424" spans="2:6">
      <c r="B424" s="19"/>
      <c r="E424" s="150"/>
      <c r="F424" s="19"/>
    </row>
    <row r="425" spans="2:6">
      <c r="B425" s="19"/>
      <c r="E425" s="150"/>
      <c r="F425" s="19"/>
    </row>
    <row r="426" spans="2:6">
      <c r="B426" s="19"/>
      <c r="E426" s="150"/>
      <c r="F426" s="19"/>
    </row>
    <row r="427" spans="2:6">
      <c r="B427" s="19"/>
      <c r="E427" s="150"/>
      <c r="F427" s="19"/>
    </row>
    <row r="428" spans="2:6">
      <c r="B428" s="19"/>
      <c r="E428" s="150"/>
      <c r="F428" s="19"/>
    </row>
    <row r="429" spans="2:6">
      <c r="B429" s="19"/>
      <c r="E429" s="150"/>
      <c r="F429" s="19"/>
    </row>
    <row r="430" spans="2:6">
      <c r="B430" s="19"/>
      <c r="E430" s="150"/>
      <c r="F430" s="19"/>
    </row>
    <row r="431" spans="2:6">
      <c r="B431" s="19"/>
      <c r="E431" s="150"/>
      <c r="F431" s="19"/>
    </row>
    <row r="432" spans="2:6">
      <c r="B432" s="19"/>
      <c r="E432" s="150"/>
      <c r="F432" s="19"/>
    </row>
    <row r="433" spans="2:6">
      <c r="B433" s="19"/>
      <c r="E433" s="150"/>
      <c r="F433" s="19"/>
    </row>
    <row r="434" spans="2:6">
      <c r="B434" s="19"/>
      <c r="E434" s="150"/>
      <c r="F434" s="19"/>
    </row>
    <row r="435" spans="2:6">
      <c r="B435" s="19"/>
      <c r="E435" s="150"/>
      <c r="F435" s="19"/>
    </row>
    <row r="436" spans="2:6">
      <c r="B436" s="19"/>
      <c r="E436" s="150"/>
      <c r="F436" s="19"/>
    </row>
    <row r="437" spans="2:6">
      <c r="B437" s="19"/>
      <c r="E437" s="150"/>
      <c r="F437" s="19"/>
    </row>
    <row r="438" spans="2:6">
      <c r="B438" s="19"/>
      <c r="E438" s="150"/>
      <c r="F438" s="19"/>
    </row>
    <row r="439" spans="2:6">
      <c r="B439" s="19"/>
      <c r="E439" s="150"/>
      <c r="F439" s="19"/>
    </row>
    <row r="440" spans="2:6">
      <c r="B440" s="19"/>
      <c r="E440" s="150"/>
      <c r="F440" s="19"/>
    </row>
    <row r="441" spans="2:6">
      <c r="B441" s="19"/>
      <c r="E441" s="150"/>
      <c r="F441" s="19"/>
    </row>
    <row r="442" spans="2:6">
      <c r="B442" s="19"/>
      <c r="E442" s="150"/>
      <c r="F442" s="19"/>
    </row>
    <row r="443" spans="2:6">
      <c r="B443" s="19"/>
      <c r="E443" s="150"/>
      <c r="F443" s="19"/>
    </row>
    <row r="444" spans="2:6">
      <c r="B444" s="19"/>
      <c r="E444" s="150"/>
      <c r="F444" s="19"/>
    </row>
    <row r="445" spans="2:6">
      <c r="B445" s="19"/>
      <c r="E445" s="150"/>
      <c r="F445" s="19"/>
    </row>
    <row r="446" spans="2:6">
      <c r="B446" s="19"/>
      <c r="E446" s="150"/>
      <c r="F446" s="19"/>
    </row>
    <row r="447" spans="2:6">
      <c r="B447" s="19"/>
      <c r="E447" s="150"/>
      <c r="F447" s="19"/>
    </row>
    <row r="448" spans="2:6">
      <c r="B448" s="19"/>
      <c r="E448" s="150"/>
      <c r="F448" s="19"/>
    </row>
    <row r="449" spans="2:6">
      <c r="B449" s="19"/>
      <c r="E449" s="150"/>
      <c r="F449" s="19"/>
    </row>
    <row r="450" spans="2:6">
      <c r="B450" s="19"/>
      <c r="E450" s="150"/>
      <c r="F450" s="19"/>
    </row>
    <row r="451" spans="2:6">
      <c r="B451" s="19"/>
      <c r="E451" s="150"/>
      <c r="F451" s="19"/>
    </row>
    <row r="452" spans="2:6">
      <c r="B452" s="19"/>
      <c r="E452" s="150"/>
      <c r="F452" s="19"/>
    </row>
    <row r="453" spans="2:6">
      <c r="B453" s="19"/>
      <c r="E453" s="150"/>
      <c r="F453" s="19"/>
    </row>
    <row r="454" spans="2:6">
      <c r="B454" s="19"/>
      <c r="E454" s="150"/>
      <c r="F454" s="19"/>
    </row>
    <row r="455" spans="2:6">
      <c r="B455" s="19"/>
      <c r="E455" s="150"/>
      <c r="F455" s="19"/>
    </row>
    <row r="456" spans="2:6">
      <c r="B456" s="19"/>
      <c r="E456" s="150"/>
      <c r="F456" s="19"/>
    </row>
    <row r="457" spans="2:6">
      <c r="B457" s="19"/>
      <c r="E457" s="150"/>
      <c r="F457" s="19"/>
    </row>
    <row r="458" spans="2:6">
      <c r="B458" s="19"/>
      <c r="E458" s="150"/>
      <c r="F458" s="19"/>
    </row>
    <row r="459" spans="2:6">
      <c r="B459" s="19"/>
      <c r="E459" s="150"/>
      <c r="F459" s="19"/>
    </row>
    <row r="460" spans="2:6">
      <c r="B460" s="19"/>
      <c r="E460" s="150"/>
      <c r="F460" s="19"/>
    </row>
    <row r="461" spans="2:6">
      <c r="B461" s="19"/>
      <c r="E461" s="150"/>
      <c r="F461" s="19"/>
    </row>
    <row r="462" spans="2:6">
      <c r="B462" s="19"/>
      <c r="E462" s="150"/>
      <c r="F462" s="19"/>
    </row>
    <row r="463" spans="2:6">
      <c r="B463" s="19"/>
      <c r="E463" s="150"/>
      <c r="F463" s="19"/>
    </row>
    <row r="464" spans="2:6">
      <c r="B464" s="19"/>
      <c r="E464" s="150"/>
      <c r="F464" s="19"/>
    </row>
    <row r="465" spans="2:6">
      <c r="B465" s="19"/>
      <c r="E465" s="150"/>
      <c r="F465" s="19"/>
    </row>
    <row r="466" spans="2:6">
      <c r="B466" s="19"/>
      <c r="E466" s="150"/>
      <c r="F466" s="19"/>
    </row>
    <row r="467" spans="2:6">
      <c r="B467" s="19"/>
      <c r="E467" s="150"/>
      <c r="F467" s="19"/>
    </row>
    <row r="468" spans="2:6">
      <c r="B468" s="19"/>
      <c r="E468" s="150"/>
      <c r="F468" s="19"/>
    </row>
    <row r="469" spans="2:6">
      <c r="B469" s="19"/>
      <c r="E469" s="150"/>
      <c r="F469" s="19"/>
    </row>
    <row r="470" spans="2:6">
      <c r="B470" s="19"/>
      <c r="E470" s="150"/>
      <c r="F470" s="19"/>
    </row>
    <row r="471" spans="2:6">
      <c r="B471" s="19"/>
      <c r="E471" s="150"/>
      <c r="F471" s="19"/>
    </row>
    <row r="472" spans="2:6">
      <c r="B472" s="19"/>
      <c r="E472" s="150"/>
      <c r="F472" s="19"/>
    </row>
    <row r="473" spans="2:6">
      <c r="B473" s="19"/>
      <c r="E473" s="150"/>
      <c r="F473" s="19"/>
    </row>
    <row r="474" spans="2:6">
      <c r="B474" s="19"/>
      <c r="E474" s="150"/>
      <c r="F474" s="19"/>
    </row>
    <row r="475" spans="2:6">
      <c r="B475" s="19"/>
      <c r="E475" s="150"/>
      <c r="F475" s="19"/>
    </row>
    <row r="476" spans="2:6">
      <c r="B476" s="19"/>
      <c r="E476" s="150"/>
      <c r="F476" s="19"/>
    </row>
    <row r="477" spans="2:6">
      <c r="B477" s="19"/>
      <c r="E477" s="150"/>
      <c r="F477" s="19"/>
    </row>
    <row r="478" spans="2:6">
      <c r="B478" s="19"/>
      <c r="E478" s="150"/>
      <c r="F478" s="19"/>
    </row>
    <row r="479" spans="2:6">
      <c r="B479" s="19"/>
      <c r="E479" s="150"/>
      <c r="F479" s="19"/>
    </row>
    <row r="480" spans="2:6">
      <c r="B480" s="19"/>
      <c r="E480" s="150"/>
      <c r="F480" s="19"/>
    </row>
    <row r="481" spans="2:6">
      <c r="B481" s="19"/>
      <c r="E481" s="150"/>
      <c r="F481" s="19"/>
    </row>
    <row r="482" spans="2:6">
      <c r="B482" s="19"/>
      <c r="E482" s="150"/>
      <c r="F482" s="19"/>
    </row>
    <row r="483" spans="2:6">
      <c r="B483" s="19"/>
      <c r="E483" s="150"/>
      <c r="F483" s="19"/>
    </row>
    <row r="484" spans="2:6">
      <c r="B484" s="19"/>
      <c r="E484" s="150"/>
      <c r="F484" s="19"/>
    </row>
    <row r="485" spans="2:6">
      <c r="B485" s="19"/>
      <c r="E485" s="150"/>
      <c r="F485" s="19"/>
    </row>
    <row r="486" spans="2:6">
      <c r="B486" s="19"/>
      <c r="E486" s="150"/>
      <c r="F486" s="19"/>
    </row>
    <row r="487" spans="2:6">
      <c r="B487" s="19"/>
      <c r="E487" s="150"/>
      <c r="F487" s="19"/>
    </row>
    <row r="488" spans="2:6">
      <c r="B488" s="19"/>
      <c r="E488" s="150"/>
      <c r="F488" s="19"/>
    </row>
    <row r="489" spans="2:6">
      <c r="B489" s="19"/>
      <c r="E489" s="150"/>
      <c r="F489" s="19"/>
    </row>
    <row r="490" spans="2:6">
      <c r="B490" s="19"/>
      <c r="E490" s="150"/>
      <c r="F490" s="19"/>
    </row>
    <row r="491" spans="2:6">
      <c r="B491" s="19"/>
      <c r="E491" s="150"/>
      <c r="F491" s="19"/>
    </row>
    <row r="492" spans="2:6">
      <c r="B492" s="19"/>
      <c r="E492" s="150"/>
      <c r="F492" s="19"/>
    </row>
    <row r="493" spans="2:6">
      <c r="B493" s="19"/>
      <c r="E493" s="150"/>
      <c r="F493" s="19"/>
    </row>
    <row r="494" spans="2:6">
      <c r="B494" s="19"/>
      <c r="E494" s="150"/>
      <c r="F494" s="19"/>
    </row>
    <row r="495" spans="2:6">
      <c r="B495" s="19"/>
      <c r="E495" s="150"/>
      <c r="F495" s="19"/>
    </row>
    <row r="496" spans="2:6">
      <c r="B496" s="19"/>
      <c r="E496" s="150"/>
      <c r="F496" s="19"/>
    </row>
    <row r="497" spans="2:6">
      <c r="B497" s="19"/>
      <c r="E497" s="150"/>
      <c r="F497" s="19"/>
    </row>
    <row r="498" spans="2:6">
      <c r="B498" s="19"/>
      <c r="E498" s="150"/>
      <c r="F498" s="19"/>
    </row>
    <row r="499" spans="2:6">
      <c r="B499" s="19"/>
      <c r="E499" s="150"/>
      <c r="F499" s="19"/>
    </row>
    <row r="500" spans="2:6">
      <c r="B500" s="19"/>
      <c r="E500" s="150"/>
      <c r="F500" s="19"/>
    </row>
    <row r="501" spans="2:6">
      <c r="B501" s="19"/>
      <c r="E501" s="150"/>
      <c r="F501" s="19"/>
    </row>
    <row r="502" spans="2:6">
      <c r="B502" s="19"/>
      <c r="E502" s="150"/>
      <c r="F502" s="19"/>
    </row>
    <row r="503" spans="2:6">
      <c r="B503" s="19"/>
      <c r="E503" s="150"/>
      <c r="F503" s="19"/>
    </row>
    <row r="504" spans="2:6">
      <c r="B504" s="19"/>
      <c r="E504" s="150"/>
      <c r="F504" s="19"/>
    </row>
    <row r="505" spans="2:6">
      <c r="B505" s="19"/>
      <c r="E505" s="150"/>
      <c r="F505" s="19"/>
    </row>
    <row r="506" spans="2:6">
      <c r="B506" s="19"/>
      <c r="E506" s="150"/>
      <c r="F506" s="19"/>
    </row>
    <row r="507" spans="2:6">
      <c r="B507" s="19"/>
      <c r="E507" s="150"/>
      <c r="F507" s="19"/>
    </row>
    <row r="508" spans="2:6">
      <c r="B508" s="19"/>
      <c r="E508" s="150"/>
      <c r="F508" s="19"/>
    </row>
    <row r="509" spans="2:6">
      <c r="B509" s="19"/>
      <c r="E509" s="150"/>
      <c r="F509" s="19"/>
    </row>
    <row r="510" spans="2:6">
      <c r="B510" s="19"/>
      <c r="E510" s="150"/>
      <c r="F510" s="19"/>
    </row>
    <row r="511" spans="2:6">
      <c r="B511" s="19"/>
      <c r="E511" s="150"/>
      <c r="F511" s="19"/>
    </row>
    <row r="512" spans="2:6">
      <c r="B512" s="19"/>
      <c r="E512" s="150"/>
      <c r="F512" s="19"/>
    </row>
    <row r="513" spans="2:6">
      <c r="B513" s="19"/>
      <c r="E513" s="150"/>
      <c r="F513" s="19"/>
    </row>
    <row r="514" spans="2:6">
      <c r="B514" s="19"/>
      <c r="E514" s="150"/>
      <c r="F514" s="19"/>
    </row>
    <row r="515" spans="2:6">
      <c r="B515" s="19"/>
      <c r="E515" s="150"/>
      <c r="F515" s="19"/>
    </row>
    <row r="516" spans="2:6">
      <c r="B516" s="19"/>
      <c r="E516" s="150"/>
      <c r="F516" s="19"/>
    </row>
    <row r="517" spans="2:6">
      <c r="B517" s="19"/>
      <c r="E517" s="150"/>
      <c r="F517" s="19"/>
    </row>
    <row r="518" spans="2:6">
      <c r="B518" s="19"/>
      <c r="E518" s="150"/>
      <c r="F518" s="19"/>
    </row>
    <row r="519" spans="2:6">
      <c r="B519" s="19"/>
      <c r="E519" s="150"/>
      <c r="F519" s="19"/>
    </row>
    <row r="520" spans="2:6">
      <c r="B520" s="19"/>
      <c r="F520" s="19"/>
    </row>
    <row r="521" spans="2:6">
      <c r="B521" s="19"/>
      <c r="F521" s="19"/>
    </row>
    <row r="522" spans="2:6">
      <c r="B522" s="19"/>
      <c r="F522" s="19"/>
    </row>
    <row r="523" spans="2:6">
      <c r="B523" s="19"/>
      <c r="F523" s="19"/>
    </row>
    <row r="524" spans="2:6">
      <c r="B524" s="19"/>
      <c r="F524" s="19"/>
    </row>
    <row r="525" spans="2:6">
      <c r="B525" s="19"/>
      <c r="F525" s="19"/>
    </row>
    <row r="526" spans="2:6">
      <c r="B526" s="19"/>
      <c r="F526" s="19"/>
    </row>
    <row r="527" spans="2:6">
      <c r="B527" s="19"/>
      <c r="F527" s="19"/>
    </row>
    <row r="528" spans="2:6">
      <c r="B528" s="19"/>
      <c r="F528" s="19"/>
    </row>
    <row r="529" spans="2:6">
      <c r="B529" s="19"/>
      <c r="F529" s="19"/>
    </row>
    <row r="530" spans="2:6">
      <c r="B530" s="19"/>
      <c r="F530" s="19"/>
    </row>
    <row r="531" spans="2:6">
      <c r="B531" s="19"/>
      <c r="F531" s="19"/>
    </row>
    <row r="532" spans="2:6">
      <c r="B532" s="19"/>
      <c r="F532" s="19"/>
    </row>
    <row r="533" spans="2:6">
      <c r="B533" s="19"/>
      <c r="F533" s="19"/>
    </row>
    <row r="534" spans="2:6">
      <c r="B534" s="19"/>
      <c r="F534" s="19"/>
    </row>
    <row r="535" spans="2:6">
      <c r="B535" s="19"/>
      <c r="F535" s="19"/>
    </row>
    <row r="536" spans="2:6">
      <c r="B536" s="19"/>
      <c r="F536" s="19"/>
    </row>
    <row r="537" spans="2:6">
      <c r="B537" s="19"/>
      <c r="F537" s="19"/>
    </row>
    <row r="538" spans="2:6">
      <c r="B538" s="19"/>
      <c r="F538" s="19"/>
    </row>
    <row r="539" spans="2:6">
      <c r="B539" s="19"/>
      <c r="F539" s="19"/>
    </row>
    <row r="540" spans="2:6">
      <c r="B540" s="19"/>
      <c r="F540" s="19"/>
    </row>
    <row r="541" spans="2:6">
      <c r="B541" s="19"/>
      <c r="F541" s="19"/>
    </row>
    <row r="542" spans="2:6">
      <c r="B542" s="19"/>
      <c r="F542" s="19"/>
    </row>
    <row r="543" spans="2:6">
      <c r="B543" s="19"/>
      <c r="F543" s="19"/>
    </row>
    <row r="544" spans="2:6">
      <c r="B544" s="19"/>
      <c r="F544" s="19"/>
    </row>
    <row r="545" spans="2:6">
      <c r="B545" s="19"/>
      <c r="F545" s="19"/>
    </row>
    <row r="546" spans="2:6">
      <c r="B546" s="19"/>
      <c r="F546" s="19"/>
    </row>
    <row r="547" spans="2:6">
      <c r="B547" s="19"/>
      <c r="F547" s="19"/>
    </row>
    <row r="548" spans="2:6">
      <c r="B548" s="19"/>
      <c r="F548" s="19"/>
    </row>
    <row r="549" spans="2:6">
      <c r="B549" s="19"/>
      <c r="F549" s="19"/>
    </row>
    <row r="550" spans="2:6">
      <c r="B550" s="19"/>
      <c r="F550" s="19"/>
    </row>
    <row r="551" spans="2:6">
      <c r="B551" s="19"/>
      <c r="F551" s="19"/>
    </row>
    <row r="552" spans="2:6">
      <c r="B552" s="19"/>
      <c r="F552" s="19"/>
    </row>
    <row r="553" spans="2:6">
      <c r="B553" s="19"/>
      <c r="F553" s="19"/>
    </row>
    <row r="554" spans="2:6">
      <c r="B554" s="19"/>
      <c r="F554" s="19"/>
    </row>
    <row r="555" spans="2:6">
      <c r="B555" s="19"/>
      <c r="F555" s="19"/>
    </row>
    <row r="556" spans="2:6">
      <c r="B556" s="19"/>
      <c r="F556" s="19"/>
    </row>
    <row r="557" spans="2:6">
      <c r="B557" s="19"/>
      <c r="F557" s="19"/>
    </row>
    <row r="558" spans="2:6">
      <c r="B558" s="19"/>
      <c r="F558" s="19"/>
    </row>
    <row r="559" spans="2:6">
      <c r="B559" s="19"/>
      <c r="F559" s="19"/>
    </row>
    <row r="560" spans="2:6">
      <c r="B560" s="19"/>
      <c r="F560" s="19"/>
    </row>
    <row r="561" spans="2:6">
      <c r="B561" s="19"/>
      <c r="F561" s="19"/>
    </row>
    <row r="562" spans="2:6">
      <c r="B562" s="19"/>
      <c r="F562" s="19"/>
    </row>
    <row r="563" spans="2:6">
      <c r="B563" s="19"/>
      <c r="F563" s="19"/>
    </row>
    <row r="564" spans="2:6">
      <c r="B564" s="19"/>
      <c r="F564" s="19"/>
    </row>
    <row r="565" spans="2:6">
      <c r="B565" s="19"/>
      <c r="F565" s="19"/>
    </row>
    <row r="566" spans="2:6">
      <c r="B566" s="19"/>
      <c r="F566" s="19"/>
    </row>
    <row r="567" spans="2:6">
      <c r="B567" s="19"/>
      <c r="F567" s="19"/>
    </row>
    <row r="568" spans="2:6">
      <c r="B568" s="19"/>
      <c r="F568" s="19"/>
    </row>
    <row r="569" spans="2:6">
      <c r="B569" s="19"/>
      <c r="F569" s="19"/>
    </row>
    <row r="570" spans="2:6">
      <c r="B570" s="19"/>
      <c r="F570" s="19"/>
    </row>
    <row r="571" spans="2:6">
      <c r="B571" s="19"/>
      <c r="F571" s="19"/>
    </row>
    <row r="572" spans="2:6">
      <c r="B572" s="19"/>
      <c r="F572" s="19"/>
    </row>
    <row r="573" spans="2:6">
      <c r="B573" s="19"/>
      <c r="F573" s="19"/>
    </row>
    <row r="574" spans="2:6">
      <c r="B574" s="19"/>
      <c r="F574" s="19"/>
    </row>
    <row r="575" spans="2:6">
      <c r="B575" s="19"/>
      <c r="F575" s="19"/>
    </row>
    <row r="576" spans="2:6">
      <c r="B576" s="19"/>
      <c r="F576" s="19"/>
    </row>
    <row r="577" spans="2:6">
      <c r="B577" s="19"/>
      <c r="F577" s="19"/>
    </row>
    <row r="578" spans="2:6">
      <c r="B578" s="19"/>
      <c r="F578" s="19"/>
    </row>
    <row r="579" spans="2:6">
      <c r="B579" s="19"/>
      <c r="F579" s="19"/>
    </row>
    <row r="580" spans="2:6">
      <c r="B580" s="19"/>
      <c r="F580" s="19"/>
    </row>
    <row r="581" spans="2:6">
      <c r="B581" s="19"/>
      <c r="F581" s="19"/>
    </row>
    <row r="582" spans="2:6">
      <c r="B582" s="19"/>
      <c r="F582" s="19"/>
    </row>
    <row r="583" spans="2:6">
      <c r="B583" s="19"/>
      <c r="F583" s="19"/>
    </row>
    <row r="584" spans="2:6">
      <c r="B584" s="19"/>
      <c r="F584" s="19"/>
    </row>
    <row r="585" spans="2:6">
      <c r="B585" s="19"/>
      <c r="F585" s="19"/>
    </row>
    <row r="586" spans="2:6">
      <c r="B586" s="19"/>
      <c r="F586" s="19"/>
    </row>
    <row r="587" spans="2:6">
      <c r="B587" s="19"/>
      <c r="F587" s="19"/>
    </row>
    <row r="588" spans="2:6">
      <c r="B588" s="19"/>
      <c r="F588" s="19"/>
    </row>
    <row r="589" spans="2:6">
      <c r="B589" s="19"/>
      <c r="F589" s="19"/>
    </row>
    <row r="590" spans="2:6">
      <c r="B590" s="19"/>
      <c r="F590" s="19"/>
    </row>
    <row r="591" spans="2:6">
      <c r="B591" s="19"/>
      <c r="F591" s="19"/>
    </row>
    <row r="592" spans="2:6">
      <c r="B592" s="19"/>
      <c r="F592" s="19"/>
    </row>
    <row r="593" spans="2:6">
      <c r="B593" s="19"/>
      <c r="F593" s="19"/>
    </row>
    <row r="594" spans="2:6">
      <c r="B594" s="19"/>
      <c r="F594" s="19"/>
    </row>
    <row r="595" spans="2:6">
      <c r="B595" s="19"/>
      <c r="F595" s="19"/>
    </row>
    <row r="596" spans="2:6">
      <c r="B596" s="19"/>
      <c r="F596" s="19"/>
    </row>
    <row r="597" spans="2:6">
      <c r="B597" s="19"/>
      <c r="F597" s="19"/>
    </row>
    <row r="598" spans="2:6">
      <c r="B598" s="19"/>
      <c r="F598" s="19"/>
    </row>
    <row r="599" spans="2:6">
      <c r="B599" s="19"/>
      <c r="F599" s="19"/>
    </row>
    <row r="600" spans="2:6">
      <c r="B600" s="19"/>
      <c r="F600" s="19"/>
    </row>
    <row r="601" spans="2:6">
      <c r="B601" s="19"/>
      <c r="F601" s="19"/>
    </row>
    <row r="602" spans="2:6">
      <c r="B602" s="19"/>
      <c r="F602" s="19"/>
    </row>
    <row r="603" spans="2:6">
      <c r="B603" s="19"/>
      <c r="F603" s="19"/>
    </row>
    <row r="604" spans="2:6">
      <c r="B604" s="19"/>
      <c r="F604" s="19"/>
    </row>
    <row r="605" spans="2:6">
      <c r="B605" s="19"/>
      <c r="F605" s="19"/>
    </row>
    <row r="606" spans="2:6">
      <c r="B606" s="19"/>
      <c r="F606" s="19"/>
    </row>
    <row r="607" spans="2:6">
      <c r="B607" s="19"/>
      <c r="F607" s="19"/>
    </row>
    <row r="608" spans="2:6">
      <c r="B608" s="19"/>
      <c r="F608" s="19"/>
    </row>
    <row r="609" spans="2:6">
      <c r="B609" s="19"/>
      <c r="F609" s="19"/>
    </row>
    <row r="610" spans="2:6">
      <c r="B610" s="19"/>
      <c r="F610" s="19"/>
    </row>
    <row r="611" spans="2:6">
      <c r="B611" s="19"/>
      <c r="F611" s="19"/>
    </row>
    <row r="612" spans="2:6">
      <c r="B612" s="19"/>
      <c r="F612" s="19"/>
    </row>
    <row r="613" spans="2:6">
      <c r="B613" s="19"/>
      <c r="F613" s="19"/>
    </row>
    <row r="614" spans="2:6">
      <c r="B614" s="19"/>
      <c r="F614" s="19"/>
    </row>
    <row r="615" spans="2:6">
      <c r="B615" s="19"/>
      <c r="F615" s="19"/>
    </row>
    <row r="616" spans="2:6">
      <c r="B616" s="19"/>
      <c r="F616" s="19"/>
    </row>
    <row r="617" spans="2:6">
      <c r="B617" s="19"/>
      <c r="F617" s="19"/>
    </row>
    <row r="618" spans="2:6">
      <c r="B618" s="19"/>
      <c r="F618" s="19"/>
    </row>
    <row r="619" spans="2:6">
      <c r="B619" s="19"/>
      <c r="F619" s="19"/>
    </row>
    <row r="620" spans="2:6">
      <c r="B620" s="19"/>
      <c r="F620" s="19"/>
    </row>
    <row r="621" spans="2:6">
      <c r="B621" s="19"/>
      <c r="F621" s="19"/>
    </row>
    <row r="622" spans="2:6">
      <c r="B622" s="19"/>
      <c r="F622" s="19"/>
    </row>
    <row r="623" spans="2:6">
      <c r="B623" s="19"/>
      <c r="F623" s="19"/>
    </row>
    <row r="624" spans="2:6">
      <c r="B624" s="19"/>
      <c r="F624" s="19"/>
    </row>
    <row r="625" spans="2:6">
      <c r="B625" s="19"/>
      <c r="F625" s="19"/>
    </row>
    <row r="626" spans="2:6">
      <c r="B626" s="19"/>
      <c r="F626" s="19"/>
    </row>
    <row r="627" spans="2:6">
      <c r="B627" s="19"/>
      <c r="F627" s="19"/>
    </row>
    <row r="628" spans="2:6">
      <c r="B628" s="19"/>
      <c r="F628" s="19"/>
    </row>
    <row r="629" spans="2:6">
      <c r="B629" s="19"/>
      <c r="F629" s="19"/>
    </row>
    <row r="630" spans="2:6">
      <c r="B630" s="19"/>
      <c r="F630" s="19"/>
    </row>
    <row r="631" spans="2:6">
      <c r="B631" s="19"/>
      <c r="F631" s="19"/>
    </row>
    <row r="632" spans="2:6">
      <c r="B632" s="19"/>
      <c r="F632" s="19"/>
    </row>
    <row r="633" spans="2:6">
      <c r="B633" s="19"/>
      <c r="F633" s="19"/>
    </row>
    <row r="634" spans="2:6">
      <c r="B634" s="19"/>
      <c r="F634" s="19"/>
    </row>
    <row r="635" spans="2:6">
      <c r="B635" s="19"/>
      <c r="F635" s="19"/>
    </row>
    <row r="636" spans="2:6">
      <c r="B636" s="19"/>
      <c r="F636" s="19"/>
    </row>
    <row r="637" spans="2:6">
      <c r="B637" s="19"/>
      <c r="F637" s="19"/>
    </row>
    <row r="638" spans="2:6">
      <c r="B638" s="19"/>
      <c r="F638" s="19"/>
    </row>
    <row r="639" spans="2:6">
      <c r="B639" s="19"/>
      <c r="F639" s="19"/>
    </row>
    <row r="640" spans="2:6">
      <c r="B640" s="19"/>
      <c r="F640" s="19"/>
    </row>
    <row r="641" spans="2:6">
      <c r="B641" s="19"/>
      <c r="F641" s="19"/>
    </row>
    <row r="642" spans="2:6">
      <c r="B642" s="19"/>
      <c r="F642" s="19"/>
    </row>
    <row r="643" spans="2:6">
      <c r="B643" s="19"/>
      <c r="F643" s="19"/>
    </row>
    <row r="644" spans="2:6">
      <c r="B644" s="19"/>
      <c r="F644" s="19"/>
    </row>
    <row r="645" spans="2:6">
      <c r="B645" s="19"/>
      <c r="F645" s="19"/>
    </row>
    <row r="646" spans="2:6">
      <c r="B646" s="19"/>
      <c r="F646" s="19"/>
    </row>
    <row r="647" spans="2:6">
      <c r="B647" s="19"/>
      <c r="F647" s="19"/>
    </row>
    <row r="648" spans="2:6">
      <c r="B648" s="19"/>
      <c r="F648" s="19"/>
    </row>
    <row r="649" spans="2:6">
      <c r="B649" s="19"/>
      <c r="F649" s="19"/>
    </row>
    <row r="650" spans="2:6">
      <c r="B650" s="19"/>
      <c r="F650" s="19"/>
    </row>
    <row r="651" spans="2:6">
      <c r="B651" s="19"/>
      <c r="F651" s="19"/>
    </row>
    <row r="652" spans="2:6">
      <c r="B652" s="19"/>
      <c r="F652" s="19"/>
    </row>
    <row r="653" spans="2:6">
      <c r="B653" s="19"/>
      <c r="F653" s="19"/>
    </row>
    <row r="654" spans="2:6">
      <c r="B654" s="19"/>
      <c r="F654" s="19"/>
    </row>
    <row r="655" spans="2:6">
      <c r="B655" s="19"/>
      <c r="F655" s="19"/>
    </row>
    <row r="656" spans="2:6">
      <c r="B656" s="19"/>
      <c r="F656" s="19"/>
    </row>
    <row r="657" spans="2:6">
      <c r="B657" s="19"/>
      <c r="F657" s="19"/>
    </row>
    <row r="658" spans="2:6">
      <c r="B658" s="19"/>
      <c r="F658" s="19"/>
    </row>
    <row r="659" spans="2:6">
      <c r="B659" s="19"/>
      <c r="F659" s="19"/>
    </row>
    <row r="660" spans="2:6">
      <c r="B660" s="19"/>
      <c r="F660" s="19"/>
    </row>
    <row r="661" spans="2:6">
      <c r="B661" s="19"/>
      <c r="F661" s="19"/>
    </row>
    <row r="662" spans="2:6">
      <c r="B662" s="19"/>
      <c r="F662" s="19"/>
    </row>
    <row r="663" spans="2:6">
      <c r="B663" s="19"/>
      <c r="F663" s="19"/>
    </row>
    <row r="664" spans="2:6">
      <c r="B664" s="19"/>
      <c r="F664" s="19"/>
    </row>
    <row r="665" spans="2:6">
      <c r="B665" s="19"/>
      <c r="F665" s="19"/>
    </row>
    <row r="666" spans="2:6">
      <c r="B666" s="19"/>
      <c r="F666" s="19"/>
    </row>
    <row r="667" spans="2:6">
      <c r="B667" s="19"/>
      <c r="F667" s="19"/>
    </row>
    <row r="668" spans="2:6">
      <c r="B668" s="19"/>
      <c r="F668" s="19"/>
    </row>
    <row r="669" spans="2:6">
      <c r="B669" s="19"/>
      <c r="F669" s="19"/>
    </row>
    <row r="670" spans="2:6">
      <c r="B670" s="19"/>
      <c r="F670" s="19"/>
    </row>
    <row r="671" spans="2:6">
      <c r="B671" s="19"/>
      <c r="F671" s="19"/>
    </row>
    <row r="672" spans="2:6">
      <c r="B672" s="19"/>
      <c r="F672" s="19"/>
    </row>
    <row r="673" spans="2:6">
      <c r="B673" s="19"/>
      <c r="F673" s="19"/>
    </row>
    <row r="674" spans="2:6">
      <c r="B674" s="19"/>
      <c r="F674" s="19"/>
    </row>
    <row r="675" spans="2:6">
      <c r="B675" s="19"/>
      <c r="F675" s="19"/>
    </row>
    <row r="676" spans="2:6">
      <c r="B676" s="19"/>
      <c r="F676" s="19"/>
    </row>
    <row r="677" spans="2:6">
      <c r="B677" s="19"/>
      <c r="F677" s="19"/>
    </row>
    <row r="678" spans="2:6">
      <c r="B678" s="19"/>
      <c r="F678" s="19"/>
    </row>
    <row r="679" spans="2:6">
      <c r="B679" s="19"/>
      <c r="F679" s="19"/>
    </row>
    <row r="680" spans="2:6">
      <c r="B680" s="19"/>
      <c r="F680" s="19"/>
    </row>
    <row r="681" spans="2:6">
      <c r="B681" s="19"/>
      <c r="F681" s="19"/>
    </row>
    <row r="682" spans="2:6">
      <c r="B682" s="19"/>
      <c r="F682" s="19"/>
    </row>
    <row r="683" spans="2:6">
      <c r="B683" s="19"/>
      <c r="F683" s="19"/>
    </row>
    <row r="684" spans="2:6">
      <c r="B684" s="19"/>
      <c r="F684" s="19"/>
    </row>
    <row r="685" spans="2:6">
      <c r="B685" s="19"/>
      <c r="F685" s="19"/>
    </row>
    <row r="686" spans="2:6">
      <c r="B686" s="19"/>
      <c r="F686" s="19"/>
    </row>
    <row r="687" spans="2:6">
      <c r="B687" s="19"/>
      <c r="F687" s="19"/>
    </row>
    <row r="688" spans="2:6">
      <c r="B688" s="19"/>
      <c r="F688" s="19"/>
    </row>
    <row r="689" spans="2:6">
      <c r="B689" s="19"/>
      <c r="F689" s="19"/>
    </row>
    <row r="690" spans="2:6">
      <c r="B690" s="19"/>
      <c r="F690" s="19"/>
    </row>
    <row r="691" spans="2:6">
      <c r="B691" s="19"/>
      <c r="F691" s="19"/>
    </row>
    <row r="692" spans="2:6">
      <c r="B692" s="19"/>
      <c r="F692" s="19"/>
    </row>
    <row r="693" spans="2:6">
      <c r="B693" s="19"/>
      <c r="F693" s="19"/>
    </row>
    <row r="694" spans="2:6">
      <c r="B694" s="19"/>
      <c r="F694" s="19"/>
    </row>
    <row r="695" spans="2:6">
      <c r="B695" s="19"/>
      <c r="F695" s="19"/>
    </row>
    <row r="696" spans="2:6">
      <c r="B696" s="19"/>
      <c r="F696" s="19"/>
    </row>
    <row r="697" spans="2:6">
      <c r="B697" s="19"/>
      <c r="F697" s="19"/>
    </row>
    <row r="698" spans="2:6">
      <c r="B698" s="19"/>
      <c r="F698" s="19"/>
    </row>
    <row r="699" spans="2:6">
      <c r="B699" s="19"/>
      <c r="F699" s="19"/>
    </row>
    <row r="700" spans="2:6">
      <c r="B700" s="19"/>
      <c r="F700" s="19"/>
    </row>
    <row r="701" spans="2:6">
      <c r="B701" s="19"/>
      <c r="F701" s="19"/>
    </row>
    <row r="702" spans="2:6">
      <c r="B702" s="19"/>
      <c r="F702" s="19"/>
    </row>
    <row r="703" spans="2:6">
      <c r="B703" s="19"/>
      <c r="F703" s="19"/>
    </row>
    <row r="704" spans="2:6">
      <c r="B704" s="19"/>
      <c r="F704" s="19"/>
    </row>
    <row r="705" spans="2:6">
      <c r="B705" s="19"/>
      <c r="F705" s="19"/>
    </row>
    <row r="706" spans="2:6">
      <c r="B706" s="19"/>
      <c r="F706" s="19"/>
    </row>
    <row r="707" spans="2:6">
      <c r="B707" s="19"/>
      <c r="F707" s="19"/>
    </row>
    <row r="708" spans="2:6">
      <c r="B708" s="19"/>
      <c r="F708" s="19"/>
    </row>
    <row r="709" spans="2:6">
      <c r="B709" s="19"/>
      <c r="F709" s="19"/>
    </row>
    <row r="710" spans="2:6">
      <c r="B710" s="19"/>
      <c r="F710" s="19"/>
    </row>
    <row r="711" spans="2:6">
      <c r="B711" s="19"/>
      <c r="F711" s="19"/>
    </row>
    <row r="712" spans="2:6">
      <c r="B712" s="19"/>
      <c r="F712" s="19"/>
    </row>
    <row r="713" spans="2:6">
      <c r="B713" s="19"/>
      <c r="F713" s="19"/>
    </row>
    <row r="714" spans="2:6">
      <c r="B714" s="19"/>
      <c r="F714" s="19"/>
    </row>
    <row r="715" spans="2:6">
      <c r="B715" s="19"/>
      <c r="F715" s="19"/>
    </row>
    <row r="716" spans="2:6">
      <c r="B716" s="19"/>
      <c r="F716" s="19"/>
    </row>
    <row r="717" spans="2:6">
      <c r="B717" s="19"/>
      <c r="F717" s="19"/>
    </row>
    <row r="718" spans="2:6">
      <c r="B718" s="19"/>
      <c r="F718" s="19"/>
    </row>
    <row r="719" spans="2:6">
      <c r="B719" s="19"/>
      <c r="F719" s="19"/>
    </row>
    <row r="720" spans="2:6">
      <c r="B720" s="19"/>
      <c r="F720" s="19"/>
    </row>
    <row r="721" spans="2:6">
      <c r="B721" s="19"/>
      <c r="F721" s="19"/>
    </row>
    <row r="722" spans="2:6">
      <c r="B722" s="19"/>
      <c r="F722" s="19"/>
    </row>
    <row r="723" spans="2:6">
      <c r="B723" s="19"/>
      <c r="F723" s="19"/>
    </row>
    <row r="724" spans="2:6">
      <c r="B724" s="19"/>
      <c r="F724" s="19"/>
    </row>
    <row r="725" spans="2:6">
      <c r="B725" s="19"/>
      <c r="F725" s="19"/>
    </row>
    <row r="726" spans="2:6">
      <c r="B726" s="19"/>
      <c r="F726" s="19"/>
    </row>
    <row r="727" spans="2:6">
      <c r="B727" s="19"/>
      <c r="F727" s="19"/>
    </row>
    <row r="728" spans="2:6">
      <c r="B728" s="19"/>
      <c r="F728" s="19"/>
    </row>
    <row r="729" spans="2:6">
      <c r="B729" s="19"/>
      <c r="F729" s="19"/>
    </row>
    <row r="730" spans="2:6">
      <c r="B730" s="19"/>
      <c r="F730" s="19"/>
    </row>
    <row r="731" spans="2:6">
      <c r="B731" s="19"/>
      <c r="F731" s="19"/>
    </row>
    <row r="732" spans="2:6">
      <c r="B732" s="19"/>
      <c r="F732" s="19"/>
    </row>
    <row r="733" spans="2:6">
      <c r="B733" s="19"/>
      <c r="F733" s="19"/>
    </row>
    <row r="734" spans="2:6">
      <c r="B734" s="19"/>
      <c r="F734" s="19"/>
    </row>
    <row r="735" spans="2:6">
      <c r="B735" s="19"/>
      <c r="F735" s="19"/>
    </row>
    <row r="736" spans="2:6">
      <c r="B736" s="19"/>
      <c r="F736" s="19"/>
    </row>
    <row r="737" spans="2:6">
      <c r="B737" s="19"/>
      <c r="F737" s="19"/>
    </row>
    <row r="738" spans="2:6">
      <c r="B738" s="19"/>
      <c r="F738" s="19"/>
    </row>
    <row r="739" spans="2:6">
      <c r="B739" s="19"/>
      <c r="F739" s="19"/>
    </row>
    <row r="740" spans="2:6">
      <c r="B740" s="19"/>
      <c r="F740" s="19"/>
    </row>
    <row r="741" spans="2:6">
      <c r="B741" s="19"/>
      <c r="F741" s="19"/>
    </row>
    <row r="742" spans="2:6">
      <c r="B742" s="19"/>
      <c r="F742" s="19"/>
    </row>
    <row r="743" spans="2:6">
      <c r="B743" s="19"/>
      <c r="F743" s="19"/>
    </row>
    <row r="744" spans="2:6">
      <c r="B744" s="19"/>
      <c r="F744" s="19"/>
    </row>
    <row r="745" spans="2:6">
      <c r="B745" s="19"/>
      <c r="F745" s="19"/>
    </row>
    <row r="746" spans="2:6">
      <c r="B746" s="19"/>
      <c r="F746" s="19"/>
    </row>
    <row r="747" spans="2:6">
      <c r="B747" s="19"/>
      <c r="F747" s="19"/>
    </row>
    <row r="748" spans="2:6">
      <c r="B748" s="19"/>
      <c r="F748" s="19"/>
    </row>
    <row r="749" spans="2:6">
      <c r="B749" s="19"/>
      <c r="F749" s="19"/>
    </row>
    <row r="750" spans="2:6">
      <c r="B750" s="19"/>
      <c r="F750" s="19"/>
    </row>
    <row r="751" spans="2:6">
      <c r="B751" s="19"/>
      <c r="F751" s="19"/>
    </row>
    <row r="752" spans="2:6">
      <c r="B752" s="19"/>
      <c r="F752" s="19"/>
    </row>
    <row r="753" spans="2:6">
      <c r="B753" s="19"/>
      <c r="F753" s="19"/>
    </row>
    <row r="754" spans="2:6">
      <c r="B754" s="19"/>
      <c r="F754" s="19"/>
    </row>
    <row r="755" spans="2:6">
      <c r="B755" s="19"/>
      <c r="F755" s="19"/>
    </row>
    <row r="756" spans="2:6">
      <c r="B756" s="19"/>
      <c r="F756" s="19"/>
    </row>
    <row r="757" spans="2:6">
      <c r="B757" s="19"/>
      <c r="F757" s="19"/>
    </row>
    <row r="758" spans="2:6">
      <c r="B758" s="19"/>
      <c r="F758" s="19"/>
    </row>
    <row r="759" spans="2:6">
      <c r="B759" s="19"/>
      <c r="F759" s="19"/>
    </row>
    <row r="760" spans="2:6">
      <c r="B760" s="19"/>
      <c r="F760" s="19"/>
    </row>
    <row r="761" spans="2:6">
      <c r="B761" s="19"/>
      <c r="F761" s="19"/>
    </row>
    <row r="762" spans="2:6">
      <c r="B762" s="19"/>
      <c r="F762" s="19"/>
    </row>
    <row r="763" spans="2:6">
      <c r="B763" s="19"/>
      <c r="F763" s="19"/>
    </row>
    <row r="764" spans="2:6">
      <c r="B764" s="19"/>
      <c r="F764" s="19"/>
    </row>
    <row r="765" spans="2:6">
      <c r="B765" s="19"/>
      <c r="F765" s="19"/>
    </row>
    <row r="766" spans="2:6">
      <c r="B766" s="19"/>
      <c r="F766" s="19"/>
    </row>
    <row r="767" spans="2:6">
      <c r="B767" s="19"/>
      <c r="F767" s="19"/>
    </row>
    <row r="768" spans="2:6">
      <c r="B768" s="19"/>
      <c r="F768" s="19"/>
    </row>
    <row r="769" spans="2:6">
      <c r="B769" s="19"/>
      <c r="F769" s="19"/>
    </row>
    <row r="770" spans="2:6">
      <c r="B770" s="19"/>
      <c r="F770" s="19"/>
    </row>
    <row r="771" spans="2:6">
      <c r="B771" s="19"/>
      <c r="F771" s="19"/>
    </row>
    <row r="772" spans="2:6">
      <c r="B772" s="19"/>
      <c r="F772" s="19"/>
    </row>
    <row r="773" spans="2:6">
      <c r="B773" s="19"/>
      <c r="F773" s="19"/>
    </row>
    <row r="774" spans="2:6">
      <c r="B774" s="19"/>
      <c r="F774" s="19"/>
    </row>
    <row r="775" spans="2:6">
      <c r="B775" s="19"/>
      <c r="F775" s="19"/>
    </row>
    <row r="776" spans="2:6">
      <c r="B776" s="19"/>
      <c r="F776" s="19"/>
    </row>
    <row r="777" spans="2:6">
      <c r="B777" s="19"/>
      <c r="F777" s="19"/>
    </row>
    <row r="778" spans="2:6">
      <c r="B778" s="19"/>
      <c r="F778" s="19"/>
    </row>
    <row r="779" spans="2:6">
      <c r="B779" s="19"/>
      <c r="F779" s="19"/>
    </row>
    <row r="780" spans="2:6">
      <c r="B780" s="19"/>
      <c r="F780" s="19"/>
    </row>
    <row r="781" spans="2:6">
      <c r="B781" s="19"/>
      <c r="F781" s="19"/>
    </row>
    <row r="782" spans="2:6">
      <c r="B782" s="19"/>
      <c r="F782" s="19"/>
    </row>
    <row r="783" spans="2:6">
      <c r="B783" s="19"/>
      <c r="F783" s="19"/>
    </row>
    <row r="784" spans="2:6">
      <c r="B784" s="19"/>
      <c r="F784" s="19"/>
    </row>
    <row r="785" spans="2:6">
      <c r="B785" s="19"/>
      <c r="F785" s="19"/>
    </row>
    <row r="786" spans="2:6">
      <c r="B786" s="19"/>
      <c r="F786" s="19"/>
    </row>
    <row r="787" spans="2:6">
      <c r="B787" s="19"/>
      <c r="F787" s="19"/>
    </row>
    <row r="788" spans="2:6">
      <c r="B788" s="19"/>
      <c r="F788" s="19"/>
    </row>
    <row r="789" spans="2:6">
      <c r="B789" s="19"/>
      <c r="F789" s="19"/>
    </row>
    <row r="790" spans="2:6">
      <c r="B790" s="19"/>
      <c r="F790" s="19"/>
    </row>
    <row r="791" spans="2:6">
      <c r="B791" s="19"/>
      <c r="F791" s="19"/>
    </row>
    <row r="792" spans="2:6">
      <c r="B792" s="19"/>
      <c r="F792" s="19"/>
    </row>
    <row r="793" spans="2:6">
      <c r="B793" s="19"/>
      <c r="F793" s="19"/>
    </row>
    <row r="794" spans="2:6">
      <c r="B794" s="19"/>
      <c r="F794" s="19"/>
    </row>
    <row r="795" spans="2:6">
      <c r="B795" s="19"/>
      <c r="F795" s="19"/>
    </row>
    <row r="796" spans="2:6">
      <c r="B796" s="19"/>
      <c r="F796" s="19"/>
    </row>
    <row r="797" spans="2:6">
      <c r="B797" s="19"/>
      <c r="F797" s="19"/>
    </row>
    <row r="798" spans="2:6">
      <c r="B798" s="19"/>
      <c r="F798" s="19"/>
    </row>
    <row r="799" spans="2:6">
      <c r="B799" s="19"/>
      <c r="F799" s="19"/>
    </row>
    <row r="800" spans="2:6">
      <c r="B800" s="19"/>
      <c r="F800" s="19"/>
    </row>
    <row r="801" spans="2:6">
      <c r="B801" s="19"/>
      <c r="F801" s="19"/>
    </row>
    <row r="802" spans="2:6">
      <c r="B802" s="19"/>
      <c r="F802" s="19"/>
    </row>
    <row r="803" spans="2:6">
      <c r="B803" s="19"/>
      <c r="F803" s="19"/>
    </row>
    <row r="804" spans="2:6">
      <c r="B804" s="19"/>
      <c r="F804" s="19"/>
    </row>
    <row r="805" spans="2:6">
      <c r="B805" s="19"/>
      <c r="F805" s="19"/>
    </row>
    <row r="806" spans="2:6">
      <c r="B806" s="19"/>
      <c r="F806" s="19"/>
    </row>
    <row r="807" spans="2:6">
      <c r="B807" s="19"/>
      <c r="F807" s="19"/>
    </row>
    <row r="808" spans="2:6">
      <c r="B808" s="19"/>
      <c r="F808" s="19"/>
    </row>
    <row r="809" spans="2:6">
      <c r="B809" s="19"/>
      <c r="F809" s="19"/>
    </row>
    <row r="810" spans="2:6">
      <c r="B810" s="19"/>
      <c r="F810" s="19"/>
    </row>
    <row r="811" spans="2:6">
      <c r="B811" s="19"/>
      <c r="F811" s="19"/>
    </row>
    <row r="812" spans="2:6">
      <c r="B812" s="19"/>
      <c r="F812" s="19"/>
    </row>
    <row r="813" spans="2:6">
      <c r="B813" s="19"/>
      <c r="F813" s="19"/>
    </row>
    <row r="814" spans="2:6">
      <c r="B814" s="19"/>
      <c r="F814" s="19"/>
    </row>
    <row r="815" spans="2:6">
      <c r="B815" s="19"/>
      <c r="F815" s="19"/>
    </row>
    <row r="816" spans="2:6">
      <c r="B816" s="19"/>
      <c r="F816" s="19"/>
    </row>
    <row r="817" spans="2:6">
      <c r="B817" s="19"/>
      <c r="F817" s="19"/>
    </row>
    <row r="818" spans="2:6">
      <c r="B818" s="19"/>
      <c r="F818" s="19"/>
    </row>
    <row r="819" spans="2:6">
      <c r="B819" s="19"/>
      <c r="F819" s="19"/>
    </row>
    <row r="820" spans="2:6">
      <c r="B820" s="19"/>
      <c r="F820" s="19"/>
    </row>
    <row r="821" spans="2:6">
      <c r="B821" s="19"/>
      <c r="F821" s="19"/>
    </row>
    <row r="822" spans="2:6">
      <c r="B822" s="19"/>
      <c r="F822" s="19"/>
    </row>
    <row r="823" spans="2:6">
      <c r="B823" s="19"/>
      <c r="F823" s="19"/>
    </row>
    <row r="824" spans="2:6">
      <c r="B824" s="19"/>
      <c r="F824" s="19"/>
    </row>
    <row r="825" spans="2:6">
      <c r="B825" s="19"/>
      <c r="F825" s="19"/>
    </row>
    <row r="826" spans="2:6">
      <c r="B826" s="19"/>
      <c r="F826" s="19"/>
    </row>
    <row r="827" spans="2:6">
      <c r="B827" s="19"/>
      <c r="F827" s="19"/>
    </row>
    <row r="828" spans="2:6">
      <c r="B828" s="19"/>
      <c r="F828" s="19"/>
    </row>
    <row r="829" spans="2:6">
      <c r="B829" s="19"/>
      <c r="F829" s="19"/>
    </row>
    <row r="830" spans="2:6">
      <c r="B830" s="19"/>
      <c r="F830" s="19"/>
    </row>
    <row r="831" spans="2:6">
      <c r="B831" s="19"/>
      <c r="F831" s="19"/>
    </row>
    <row r="832" spans="2:6">
      <c r="B832" s="19"/>
      <c r="F832" s="19"/>
    </row>
    <row r="833" spans="2:6">
      <c r="B833" s="19"/>
      <c r="F833" s="19"/>
    </row>
    <row r="834" spans="2:6">
      <c r="B834" s="19"/>
      <c r="F834" s="19"/>
    </row>
    <row r="835" spans="2:6">
      <c r="B835" s="19"/>
      <c r="F835" s="19"/>
    </row>
    <row r="836" spans="2:6">
      <c r="B836" s="19"/>
      <c r="F836" s="19"/>
    </row>
    <row r="837" spans="2:6">
      <c r="B837" s="19"/>
      <c r="F837" s="19"/>
    </row>
    <row r="838" spans="2:6">
      <c r="B838" s="19"/>
      <c r="F838" s="19"/>
    </row>
    <row r="839" spans="2:6">
      <c r="B839" s="19"/>
      <c r="F839" s="19"/>
    </row>
    <row r="840" spans="2:6">
      <c r="B840" s="19"/>
      <c r="F840" s="19"/>
    </row>
    <row r="841" spans="2:6">
      <c r="B841" s="19"/>
      <c r="F841" s="19"/>
    </row>
    <row r="842" spans="2:6">
      <c r="B842" s="19"/>
      <c r="F842" s="19"/>
    </row>
    <row r="843" spans="2:6">
      <c r="B843" s="19"/>
      <c r="F843" s="19"/>
    </row>
    <row r="844" spans="2:6">
      <c r="B844" s="19"/>
      <c r="F844" s="19"/>
    </row>
    <row r="845" spans="2:6">
      <c r="B845" s="19"/>
      <c r="F845" s="19"/>
    </row>
    <row r="846" spans="2:6">
      <c r="B846" s="19"/>
      <c r="F846" s="19"/>
    </row>
    <row r="847" spans="2:6">
      <c r="B847" s="19"/>
      <c r="F847" s="19"/>
    </row>
    <row r="848" spans="2:6">
      <c r="B848" s="19"/>
      <c r="F848" s="19"/>
    </row>
    <row r="849" spans="2:6">
      <c r="B849" s="19"/>
      <c r="F849" s="19"/>
    </row>
    <row r="850" spans="2:6">
      <c r="B850" s="19"/>
      <c r="F850" s="19"/>
    </row>
    <row r="851" spans="2:6">
      <c r="B851" s="19"/>
      <c r="F851" s="19"/>
    </row>
    <row r="852" spans="2:6">
      <c r="B852" s="19"/>
      <c r="F852" s="19"/>
    </row>
    <row r="853" spans="2:6">
      <c r="B853" s="19"/>
      <c r="F853" s="19"/>
    </row>
    <row r="854" spans="2:6">
      <c r="B854" s="19"/>
      <c r="F854" s="19"/>
    </row>
    <row r="855" spans="2:6">
      <c r="B855" s="19"/>
      <c r="F855" s="19"/>
    </row>
    <row r="856" spans="2:6">
      <c r="B856" s="19"/>
      <c r="F856" s="19"/>
    </row>
    <row r="857" spans="2:6">
      <c r="B857" s="19"/>
      <c r="F857" s="19"/>
    </row>
    <row r="858" spans="2:6">
      <c r="B858" s="19"/>
      <c r="F858" s="19"/>
    </row>
    <row r="859" spans="2:6">
      <c r="B859" s="19"/>
      <c r="F859" s="19"/>
    </row>
    <row r="860" spans="2:6">
      <c r="B860" s="19"/>
      <c r="F860" s="19"/>
    </row>
    <row r="861" spans="2:6">
      <c r="B861" s="19"/>
      <c r="F861" s="19"/>
    </row>
    <row r="862" spans="2:6">
      <c r="B862" s="19"/>
      <c r="F862" s="19"/>
    </row>
    <row r="863" spans="2:6">
      <c r="B863" s="19"/>
      <c r="F863" s="19"/>
    </row>
    <row r="864" spans="2:6">
      <c r="B864" s="19"/>
      <c r="F864" s="19"/>
    </row>
    <row r="865" spans="2:6">
      <c r="B865" s="19"/>
      <c r="F865" s="19"/>
    </row>
    <row r="866" spans="2:6">
      <c r="B866" s="19"/>
      <c r="F866" s="19"/>
    </row>
    <row r="867" spans="2:6">
      <c r="B867" s="19"/>
      <c r="F867" s="19"/>
    </row>
    <row r="868" spans="2:6">
      <c r="B868" s="19"/>
      <c r="F868" s="19"/>
    </row>
    <row r="869" spans="2:6">
      <c r="B869" s="19"/>
      <c r="F869" s="19"/>
    </row>
    <row r="870" spans="2:6">
      <c r="B870" s="19"/>
      <c r="F870" s="19"/>
    </row>
    <row r="871" spans="2:6">
      <c r="B871" s="19"/>
      <c r="F871" s="19"/>
    </row>
    <row r="872" spans="2:6">
      <c r="B872" s="19"/>
      <c r="F872" s="19"/>
    </row>
    <row r="873" spans="2:6">
      <c r="B873" s="19"/>
      <c r="F873" s="19"/>
    </row>
    <row r="874" spans="2:6">
      <c r="B874" s="19"/>
      <c r="F874" s="19"/>
    </row>
    <row r="875" spans="2:6">
      <c r="B875" s="19"/>
      <c r="F875" s="19"/>
    </row>
    <row r="876" spans="2:6">
      <c r="B876" s="19"/>
      <c r="F876" s="19"/>
    </row>
    <row r="877" spans="2:6">
      <c r="B877" s="19"/>
      <c r="F877" s="19"/>
    </row>
    <row r="878" spans="2:6">
      <c r="B878" s="19"/>
      <c r="F878" s="19"/>
    </row>
    <row r="879" spans="2:6">
      <c r="B879" s="19"/>
      <c r="F879" s="19"/>
    </row>
    <row r="880" spans="2:6">
      <c r="B880" s="19"/>
      <c r="F880" s="19"/>
    </row>
    <row r="881" spans="2:6">
      <c r="B881" s="19"/>
      <c r="F881" s="19"/>
    </row>
    <row r="882" spans="2:6">
      <c r="B882" s="19"/>
      <c r="F882" s="19"/>
    </row>
    <row r="883" spans="2:6">
      <c r="B883" s="19"/>
      <c r="F883" s="19"/>
    </row>
    <row r="884" spans="2:6">
      <c r="B884" s="19"/>
      <c r="F884" s="19"/>
    </row>
    <row r="885" spans="2:6">
      <c r="B885" s="19"/>
      <c r="F885" s="19"/>
    </row>
    <row r="886" spans="2:6">
      <c r="B886" s="19"/>
      <c r="F886" s="19"/>
    </row>
    <row r="887" spans="2:6">
      <c r="B887" s="19"/>
      <c r="F887" s="19"/>
    </row>
    <row r="888" spans="2:6">
      <c r="B888" s="19"/>
      <c r="F888" s="19"/>
    </row>
    <row r="889" spans="2:6">
      <c r="B889" s="19"/>
      <c r="F889" s="19"/>
    </row>
    <row r="890" spans="2:6">
      <c r="B890" s="19"/>
      <c r="F890" s="19"/>
    </row>
    <row r="891" spans="2:6">
      <c r="B891" s="19"/>
      <c r="F891" s="19"/>
    </row>
    <row r="892" spans="2:6">
      <c r="B892" s="19"/>
      <c r="F892" s="19"/>
    </row>
    <row r="893" spans="2:6">
      <c r="B893" s="19"/>
      <c r="F893" s="19"/>
    </row>
    <row r="894" spans="2:6">
      <c r="B894" s="19"/>
      <c r="F894" s="19"/>
    </row>
    <row r="895" spans="2:6">
      <c r="B895" s="19"/>
      <c r="F895" s="19"/>
    </row>
    <row r="896" spans="2:6">
      <c r="B896" s="19"/>
      <c r="F896" s="19"/>
    </row>
    <row r="897" spans="2:6">
      <c r="B897" s="19"/>
      <c r="F897" s="19"/>
    </row>
    <row r="898" spans="2:6">
      <c r="B898" s="19"/>
      <c r="F898" s="19"/>
    </row>
    <row r="899" spans="2:6">
      <c r="B899" s="19"/>
      <c r="F899" s="19"/>
    </row>
    <row r="900" spans="2:6">
      <c r="B900" s="19"/>
      <c r="F900" s="19"/>
    </row>
    <row r="901" spans="2:6">
      <c r="B901" s="19"/>
      <c r="F901" s="19"/>
    </row>
    <row r="902" spans="2:6">
      <c r="B902" s="19"/>
      <c r="F902" s="19"/>
    </row>
    <row r="903" spans="2:6">
      <c r="B903" s="19"/>
      <c r="F903" s="19"/>
    </row>
    <row r="904" spans="2:6">
      <c r="B904" s="19"/>
      <c r="F904" s="19"/>
    </row>
    <row r="905" spans="2:6">
      <c r="B905" s="19"/>
      <c r="F905" s="19"/>
    </row>
    <row r="906" spans="2:6">
      <c r="B906" s="19"/>
      <c r="F906" s="19"/>
    </row>
    <row r="907" spans="2:6">
      <c r="B907" s="19"/>
      <c r="F907" s="19"/>
    </row>
    <row r="908" spans="2:6">
      <c r="B908" s="19"/>
      <c r="F908" s="19"/>
    </row>
    <row r="909" spans="2:6">
      <c r="B909" s="19"/>
      <c r="F909" s="19"/>
    </row>
    <row r="910" spans="2:6">
      <c r="B910" s="19"/>
      <c r="F910" s="19"/>
    </row>
    <row r="911" spans="2:6">
      <c r="B911" s="19"/>
      <c r="F911" s="19"/>
    </row>
    <row r="912" spans="2:6">
      <c r="B912" s="19"/>
      <c r="F912" s="19"/>
    </row>
    <row r="913" spans="2:6">
      <c r="B913" s="19"/>
      <c r="F913" s="19"/>
    </row>
    <row r="914" spans="2:6">
      <c r="B914" s="19"/>
      <c r="F914" s="19"/>
    </row>
    <row r="915" spans="2:6">
      <c r="B915" s="19"/>
      <c r="F915" s="19"/>
    </row>
    <row r="916" spans="2:6">
      <c r="B916" s="19"/>
      <c r="F916" s="19"/>
    </row>
    <row r="917" spans="2:6">
      <c r="B917" s="19"/>
      <c r="F917" s="19"/>
    </row>
    <row r="918" spans="2:6">
      <c r="B918" s="19"/>
      <c r="F918" s="19"/>
    </row>
    <row r="919" spans="2:6">
      <c r="B919" s="19"/>
      <c r="F919" s="19"/>
    </row>
    <row r="920" spans="2:6">
      <c r="B920" s="19"/>
      <c r="F920" s="19"/>
    </row>
    <row r="921" spans="2:6">
      <c r="B921" s="19"/>
      <c r="F921" s="19"/>
    </row>
    <row r="922" spans="2:6">
      <c r="B922" s="19"/>
      <c r="F922" s="19"/>
    </row>
    <row r="923" spans="2:6">
      <c r="B923" s="19"/>
      <c r="F923" s="19"/>
    </row>
    <row r="924" spans="2:6">
      <c r="B924" s="19"/>
      <c r="F924" s="19"/>
    </row>
    <row r="925" spans="2:6">
      <c r="B925" s="19"/>
      <c r="F925" s="19"/>
    </row>
    <row r="926" spans="2:6">
      <c r="B926" s="19"/>
      <c r="F926" s="19"/>
    </row>
    <row r="927" spans="2:6">
      <c r="B927" s="19"/>
      <c r="F927" s="19"/>
    </row>
    <row r="928" spans="2:6">
      <c r="B928" s="19"/>
      <c r="F928" s="19"/>
    </row>
    <row r="929" spans="2:6">
      <c r="B929" s="19"/>
      <c r="F929" s="19"/>
    </row>
    <row r="930" spans="2:6">
      <c r="B930" s="19"/>
      <c r="F930" s="19"/>
    </row>
    <row r="931" spans="2:6">
      <c r="B931" s="19"/>
      <c r="F931" s="19"/>
    </row>
    <row r="932" spans="2:6">
      <c r="B932" s="19"/>
      <c r="F932" s="19"/>
    </row>
    <row r="933" spans="2:6">
      <c r="B933" s="19"/>
      <c r="F933" s="19"/>
    </row>
    <row r="934" spans="2:6">
      <c r="B934" s="19"/>
      <c r="F934" s="19"/>
    </row>
    <row r="935" spans="2:6">
      <c r="B935" s="19"/>
      <c r="F935" s="19"/>
    </row>
    <row r="936" spans="2:6">
      <c r="B936" s="19"/>
      <c r="F936" s="19"/>
    </row>
    <row r="937" spans="2:6">
      <c r="B937" s="19"/>
      <c r="F937" s="19"/>
    </row>
    <row r="938" spans="2:6">
      <c r="B938" s="19"/>
      <c r="F938" s="19"/>
    </row>
    <row r="939" spans="2:6">
      <c r="B939" s="19"/>
      <c r="F939" s="19"/>
    </row>
    <row r="940" spans="2:6">
      <c r="B940" s="19"/>
      <c r="F940" s="19"/>
    </row>
    <row r="941" spans="2:6">
      <c r="B941" s="19"/>
      <c r="F941" s="19"/>
    </row>
    <row r="942" spans="2:6">
      <c r="B942" s="19"/>
      <c r="F942" s="19"/>
    </row>
    <row r="943" spans="2:6">
      <c r="B943" s="19"/>
      <c r="F943" s="19"/>
    </row>
    <row r="944" spans="2:6">
      <c r="B944" s="19"/>
      <c r="F944" s="19"/>
    </row>
    <row r="945" spans="2:6">
      <c r="B945" s="19"/>
      <c r="F945" s="19"/>
    </row>
    <row r="946" spans="2:6">
      <c r="B946" s="19"/>
      <c r="F946" s="19"/>
    </row>
    <row r="947" spans="2:6">
      <c r="B947" s="19"/>
      <c r="F947" s="19"/>
    </row>
    <row r="948" spans="2:6">
      <c r="B948" s="19"/>
      <c r="F948" s="19"/>
    </row>
    <row r="949" spans="2:6">
      <c r="B949" s="19"/>
      <c r="F949" s="19"/>
    </row>
    <row r="950" spans="2:6">
      <c r="B950" s="19"/>
      <c r="F950" s="19"/>
    </row>
    <row r="951" spans="2:6">
      <c r="B951" s="19"/>
      <c r="F951" s="19"/>
    </row>
    <row r="952" spans="2:6">
      <c r="B952" s="19"/>
      <c r="F952" s="19"/>
    </row>
    <row r="953" spans="2:6">
      <c r="B953" s="19"/>
      <c r="F953" s="19"/>
    </row>
    <row r="954" spans="2:6">
      <c r="B954" s="19"/>
      <c r="F954" s="19"/>
    </row>
    <row r="955" spans="2:6">
      <c r="B955" s="19"/>
      <c r="F955" s="19"/>
    </row>
    <row r="956" spans="2:6">
      <c r="B956" s="19"/>
      <c r="F956" s="19"/>
    </row>
    <row r="957" spans="2:6">
      <c r="B957" s="19"/>
      <c r="F957" s="19"/>
    </row>
    <row r="958" spans="2:6">
      <c r="B958" s="19"/>
      <c r="F958" s="19"/>
    </row>
    <row r="959" spans="2:6">
      <c r="B959" s="19"/>
      <c r="F959" s="19"/>
    </row>
    <row r="960" spans="2:6">
      <c r="B960" s="19"/>
      <c r="F960" s="19"/>
    </row>
    <row r="961" spans="2:6">
      <c r="B961" s="19"/>
      <c r="F961" s="19"/>
    </row>
    <row r="962" spans="2:6">
      <c r="B962" s="19"/>
      <c r="F962" s="19"/>
    </row>
    <row r="963" spans="2:6">
      <c r="B963" s="19"/>
      <c r="F963" s="19"/>
    </row>
    <row r="964" spans="2:6">
      <c r="B964" s="19"/>
      <c r="F964" s="19"/>
    </row>
    <row r="965" spans="2:6">
      <c r="B965" s="19"/>
      <c r="F965" s="19"/>
    </row>
    <row r="966" spans="2:6">
      <c r="B966" s="19"/>
      <c r="F966" s="19"/>
    </row>
    <row r="967" spans="2:6">
      <c r="B967" s="19"/>
      <c r="F967" s="19"/>
    </row>
    <row r="968" spans="2:6">
      <c r="B968" s="19"/>
      <c r="F968" s="19"/>
    </row>
    <row r="969" spans="2:6">
      <c r="B969" s="19"/>
      <c r="F969" s="19"/>
    </row>
    <row r="970" spans="2:6">
      <c r="B970" s="19"/>
      <c r="F970" s="19"/>
    </row>
    <row r="971" spans="2:6">
      <c r="B971" s="19"/>
      <c r="F971" s="19"/>
    </row>
    <row r="972" spans="2:6">
      <c r="B972" s="19"/>
      <c r="F972" s="19"/>
    </row>
    <row r="973" spans="2:6">
      <c r="B973" s="19"/>
      <c r="F973" s="19"/>
    </row>
    <row r="974" spans="2:6">
      <c r="B974" s="19"/>
      <c r="F974" s="19"/>
    </row>
    <row r="975" spans="2:6">
      <c r="B975" s="19"/>
      <c r="F975" s="19"/>
    </row>
    <row r="976" spans="2:6">
      <c r="B976" s="19"/>
      <c r="F976" s="19"/>
    </row>
    <row r="977" spans="2:6">
      <c r="B977" s="19"/>
      <c r="F977" s="19"/>
    </row>
    <row r="978" spans="2:6">
      <c r="B978" s="19"/>
      <c r="F978" s="19"/>
    </row>
    <row r="979" spans="2:6">
      <c r="B979" s="19"/>
      <c r="F979" s="19"/>
    </row>
    <row r="980" spans="2:6">
      <c r="B980" s="19"/>
      <c r="F980" s="19"/>
    </row>
    <row r="981" spans="2:6">
      <c r="B981" s="19"/>
      <c r="F981" s="19"/>
    </row>
    <row r="982" spans="2:6">
      <c r="B982" s="19"/>
      <c r="F982" s="19"/>
    </row>
    <row r="983" spans="2:6">
      <c r="B983" s="19"/>
      <c r="F983" s="19"/>
    </row>
    <row r="984" spans="2:6">
      <c r="B984" s="19"/>
      <c r="F984" s="19"/>
    </row>
    <row r="985" spans="2:6">
      <c r="B985" s="19"/>
      <c r="F985" s="19"/>
    </row>
    <row r="986" spans="2:6">
      <c r="B986" s="19"/>
      <c r="F986" s="19"/>
    </row>
    <row r="987" spans="2:6">
      <c r="B987" s="19"/>
      <c r="F987" s="19"/>
    </row>
    <row r="988" spans="2:6">
      <c r="B988" s="19"/>
      <c r="F988" s="19"/>
    </row>
    <row r="989" spans="2:6">
      <c r="B989" s="19"/>
      <c r="F989" s="19"/>
    </row>
    <row r="990" spans="2:6">
      <c r="B990" s="19"/>
      <c r="F990" s="19"/>
    </row>
    <row r="991" spans="2:6">
      <c r="B991" s="19"/>
      <c r="F991" s="19"/>
    </row>
    <row r="992" spans="2:6">
      <c r="B992" s="19"/>
      <c r="F992" s="19"/>
    </row>
    <row r="993" spans="2:6">
      <c r="B993" s="19"/>
      <c r="F993" s="19"/>
    </row>
    <row r="994" spans="2:6">
      <c r="B994" s="19"/>
      <c r="F994" s="19"/>
    </row>
    <row r="995" spans="2:6">
      <c r="B995" s="19"/>
      <c r="F995" s="19"/>
    </row>
    <row r="996" spans="2:6">
      <c r="B996" s="19"/>
      <c r="F996" s="19"/>
    </row>
    <row r="997" spans="2:6">
      <c r="B997" s="19"/>
      <c r="F997" s="19"/>
    </row>
    <row r="998" spans="2:6">
      <c r="B998" s="19"/>
      <c r="F998" s="19"/>
    </row>
    <row r="999" spans="2:6">
      <c r="B999" s="19"/>
      <c r="F999" s="19"/>
    </row>
    <row r="1000" spans="2:6">
      <c r="B1000" s="19"/>
      <c r="F1000" s="19"/>
    </row>
    <row r="1001" spans="2:6">
      <c r="B1001" s="19"/>
      <c r="F1001" s="19"/>
    </row>
    <row r="1002" spans="2:6">
      <c r="B1002" s="19"/>
      <c r="F1002" s="19"/>
    </row>
    <row r="1003" spans="2:6">
      <c r="B1003" s="19"/>
      <c r="F1003" s="19"/>
    </row>
    <row r="1004" spans="2:6">
      <c r="B1004" s="19"/>
      <c r="F1004" s="19"/>
    </row>
    <row r="1005" spans="2:6">
      <c r="B1005" s="19"/>
      <c r="F1005" s="19"/>
    </row>
    <row r="1006" spans="2:6">
      <c r="B1006" s="19"/>
      <c r="F1006" s="19"/>
    </row>
    <row r="1007" spans="2:6">
      <c r="B1007" s="19"/>
      <c r="F1007" s="19"/>
    </row>
    <row r="1008" spans="2:6">
      <c r="B1008" s="19"/>
      <c r="F1008" s="19"/>
    </row>
    <row r="1009" spans="2:6">
      <c r="B1009" s="19"/>
      <c r="F1009" s="19"/>
    </row>
    <row r="1010" spans="2:6">
      <c r="B1010" s="19"/>
      <c r="F1010" s="19"/>
    </row>
    <row r="1011" spans="2:6">
      <c r="B1011" s="19"/>
      <c r="F1011" s="19"/>
    </row>
    <row r="1012" spans="2:6">
      <c r="B1012" s="19"/>
      <c r="F1012" s="19"/>
    </row>
    <row r="1013" spans="2:6">
      <c r="B1013" s="19"/>
      <c r="F1013" s="19"/>
    </row>
    <row r="1014" spans="2:6">
      <c r="B1014" s="19"/>
      <c r="F1014" s="19"/>
    </row>
    <row r="1015" spans="2:6">
      <c r="B1015" s="19"/>
      <c r="F1015" s="19"/>
    </row>
    <row r="1016" spans="2:6">
      <c r="B1016" s="19"/>
      <c r="F1016" s="19"/>
    </row>
    <row r="1017" spans="2:6">
      <c r="B1017" s="19"/>
      <c r="F1017" s="19"/>
    </row>
    <row r="1018" spans="2:6">
      <c r="B1018" s="19"/>
      <c r="F1018" s="19"/>
    </row>
    <row r="1019" spans="2:6">
      <c r="B1019" s="19"/>
      <c r="F1019" s="19"/>
    </row>
    <row r="1020" spans="2:6">
      <c r="B1020" s="19"/>
      <c r="F1020" s="19"/>
    </row>
    <row r="1021" spans="2:6">
      <c r="B1021" s="19"/>
      <c r="F1021" s="19"/>
    </row>
    <row r="1022" spans="2:6">
      <c r="B1022" s="19"/>
      <c r="F1022" s="19"/>
    </row>
    <row r="1023" spans="2:6">
      <c r="B1023" s="19"/>
      <c r="F1023" s="19"/>
    </row>
    <row r="1024" spans="2:6">
      <c r="B1024" s="19"/>
      <c r="F1024" s="19"/>
    </row>
    <row r="1025" spans="2:6">
      <c r="B1025" s="19"/>
      <c r="F1025" s="19"/>
    </row>
    <row r="1026" spans="2:6">
      <c r="B1026" s="19"/>
      <c r="F1026" s="19"/>
    </row>
    <row r="1027" spans="2:6">
      <c r="B1027" s="19"/>
      <c r="F1027" s="19"/>
    </row>
    <row r="1028" spans="2:6">
      <c r="B1028" s="19"/>
      <c r="F1028" s="19"/>
    </row>
    <row r="1029" spans="2:6">
      <c r="B1029" s="19"/>
      <c r="F1029" s="19"/>
    </row>
    <row r="1030" spans="2:6">
      <c r="B1030" s="19"/>
      <c r="F1030" s="19"/>
    </row>
    <row r="1031" spans="2:6">
      <c r="B1031" s="19"/>
      <c r="F1031" s="19"/>
    </row>
    <row r="1032" spans="2:6">
      <c r="B1032" s="19"/>
      <c r="F1032" s="19"/>
    </row>
    <row r="1033" spans="2:6">
      <c r="B1033" s="19"/>
      <c r="F1033" s="19"/>
    </row>
    <row r="1034" spans="2:6">
      <c r="B1034" s="19"/>
      <c r="F1034" s="19"/>
    </row>
    <row r="1035" spans="2:6">
      <c r="B1035" s="19"/>
      <c r="F1035" s="19"/>
    </row>
    <row r="1036" spans="2:6">
      <c r="B1036" s="19"/>
      <c r="F1036" s="19"/>
    </row>
    <row r="1037" spans="2:6">
      <c r="B1037" s="19"/>
      <c r="F1037" s="19"/>
    </row>
    <row r="1038" spans="2:6">
      <c r="B1038" s="19"/>
      <c r="F1038" s="19"/>
    </row>
    <row r="1039" spans="2:6">
      <c r="B1039" s="19"/>
      <c r="F1039" s="19"/>
    </row>
    <row r="1040" spans="2:6">
      <c r="B1040" s="19"/>
      <c r="F1040" s="19"/>
    </row>
    <row r="1041" spans="2:6">
      <c r="B1041" s="19"/>
      <c r="F1041" s="19"/>
    </row>
    <row r="1042" spans="2:6">
      <c r="B1042" s="19"/>
      <c r="F1042" s="19"/>
    </row>
    <row r="1043" spans="2:6">
      <c r="B1043" s="19"/>
      <c r="F1043" s="19"/>
    </row>
    <row r="1044" spans="2:6">
      <c r="B1044" s="19"/>
      <c r="F1044" s="19"/>
    </row>
    <row r="1045" spans="2:6">
      <c r="B1045" s="19"/>
      <c r="F1045" s="19"/>
    </row>
    <row r="1046" spans="2:6">
      <c r="B1046" s="19"/>
      <c r="F1046" s="19"/>
    </row>
    <row r="1047" spans="2:6">
      <c r="B1047" s="19"/>
      <c r="F1047" s="19"/>
    </row>
    <row r="1048" spans="2:6">
      <c r="B1048" s="19"/>
      <c r="F1048" s="19"/>
    </row>
    <row r="1049" spans="2:6">
      <c r="B1049" s="19"/>
      <c r="F1049" s="19"/>
    </row>
    <row r="1050" spans="2:6">
      <c r="B1050" s="19"/>
      <c r="F1050" s="19"/>
    </row>
    <row r="1051" spans="2:6">
      <c r="B1051" s="19"/>
      <c r="F1051" s="19"/>
    </row>
    <row r="1052" spans="2:6">
      <c r="B1052" s="19"/>
      <c r="F1052" s="19"/>
    </row>
    <row r="1053" spans="2:6">
      <c r="B1053" s="19"/>
      <c r="F1053" s="19"/>
    </row>
    <row r="1054" spans="2:6">
      <c r="B1054" s="19"/>
      <c r="F1054" s="19"/>
    </row>
    <row r="1055" spans="2:6">
      <c r="B1055" s="19"/>
      <c r="F1055" s="19"/>
    </row>
    <row r="1056" spans="2:6">
      <c r="B1056" s="19"/>
      <c r="F1056" s="19"/>
    </row>
    <row r="1057" spans="2:6">
      <c r="B1057" s="19"/>
      <c r="F1057" s="19"/>
    </row>
    <row r="1058" spans="2:6">
      <c r="B1058" s="19"/>
      <c r="F1058" s="19"/>
    </row>
    <row r="1059" spans="2:6">
      <c r="B1059" s="19"/>
      <c r="F1059" s="19"/>
    </row>
    <row r="1060" spans="2:6">
      <c r="B1060" s="19"/>
      <c r="F1060" s="19"/>
    </row>
    <row r="1061" spans="2:6">
      <c r="B1061" s="19"/>
      <c r="F1061" s="19"/>
    </row>
    <row r="1062" spans="2:6">
      <c r="B1062" s="19"/>
      <c r="F1062" s="19"/>
    </row>
    <row r="1063" spans="2:6">
      <c r="B1063" s="19"/>
      <c r="F1063" s="19"/>
    </row>
    <row r="1064" spans="2:6">
      <c r="B1064" s="19"/>
      <c r="F1064" s="19"/>
    </row>
    <row r="1065" spans="2:6">
      <c r="B1065" s="19"/>
      <c r="F1065" s="19"/>
    </row>
    <row r="1066" spans="2:6">
      <c r="B1066" s="19"/>
      <c r="F1066" s="19"/>
    </row>
    <row r="1067" spans="2:6">
      <c r="B1067" s="19"/>
      <c r="F1067" s="19"/>
    </row>
    <row r="1068" spans="2:6">
      <c r="B1068" s="19"/>
      <c r="F1068" s="19"/>
    </row>
    <row r="1069" spans="2:6">
      <c r="B1069" s="19"/>
      <c r="F1069" s="19"/>
    </row>
    <row r="1070" spans="2:6">
      <c r="B1070" s="19"/>
      <c r="F1070" s="19"/>
    </row>
    <row r="1071" spans="2:6">
      <c r="B1071" s="19"/>
      <c r="F1071" s="19"/>
    </row>
    <row r="1072" spans="2:6">
      <c r="B1072" s="19"/>
      <c r="F1072" s="19"/>
    </row>
    <row r="1073" spans="2:6">
      <c r="B1073" s="19"/>
      <c r="F1073" s="19"/>
    </row>
    <row r="1074" spans="2:6">
      <c r="B1074" s="19"/>
      <c r="F1074" s="19"/>
    </row>
    <row r="1075" spans="2:6">
      <c r="B1075" s="19"/>
      <c r="F1075" s="19"/>
    </row>
    <row r="1076" spans="2:6">
      <c r="B1076" s="19"/>
      <c r="F1076" s="19"/>
    </row>
    <row r="1077" spans="2:6">
      <c r="B1077" s="19"/>
      <c r="F1077" s="19"/>
    </row>
    <row r="1078" spans="2:6">
      <c r="B1078" s="19"/>
      <c r="F1078" s="19"/>
    </row>
    <row r="1079" spans="2:6">
      <c r="B1079" s="19"/>
      <c r="F1079" s="19"/>
    </row>
    <row r="1080" spans="2:6">
      <c r="B1080" s="19"/>
      <c r="F1080" s="19"/>
    </row>
    <row r="1081" spans="2:6">
      <c r="B1081" s="19"/>
      <c r="F1081" s="19"/>
    </row>
    <row r="1082" spans="2:6">
      <c r="B1082" s="19"/>
      <c r="F1082" s="19"/>
    </row>
    <row r="1083" spans="2:6">
      <c r="B1083" s="19"/>
      <c r="F1083" s="19"/>
    </row>
    <row r="1084" spans="2:6">
      <c r="B1084" s="19"/>
      <c r="F1084" s="19"/>
    </row>
    <row r="1085" spans="2:6">
      <c r="B1085" s="19"/>
      <c r="F1085" s="19"/>
    </row>
    <row r="1086" spans="2:6">
      <c r="B1086" s="19"/>
      <c r="F1086" s="19"/>
    </row>
    <row r="1087" spans="2:6">
      <c r="B1087" s="19"/>
      <c r="F1087" s="19"/>
    </row>
    <row r="1088" spans="2:6">
      <c r="B1088" s="19"/>
      <c r="F1088" s="19"/>
    </row>
    <row r="1089" spans="2:6">
      <c r="B1089" s="19"/>
      <c r="F1089" s="19"/>
    </row>
    <row r="1090" spans="2:6">
      <c r="B1090" s="19"/>
      <c r="F1090" s="19"/>
    </row>
    <row r="1091" spans="2:6">
      <c r="B1091" s="19"/>
      <c r="F1091" s="19"/>
    </row>
    <row r="1092" spans="2:6">
      <c r="B1092" s="19"/>
      <c r="F1092" s="19"/>
    </row>
    <row r="1093" spans="2:6">
      <c r="B1093" s="19"/>
      <c r="F1093" s="19"/>
    </row>
    <row r="1094" spans="2:6">
      <c r="B1094" s="19"/>
      <c r="F1094" s="19"/>
    </row>
    <row r="1095" spans="2:6">
      <c r="B1095" s="19"/>
      <c r="F1095" s="19"/>
    </row>
    <row r="1096" spans="2:6">
      <c r="B1096" s="19"/>
      <c r="F1096" s="19"/>
    </row>
    <row r="1097" spans="2:6">
      <c r="B1097" s="19"/>
      <c r="F1097" s="19"/>
    </row>
    <row r="1098" spans="2:6">
      <c r="B1098" s="19"/>
      <c r="F1098" s="19"/>
    </row>
    <row r="1099" spans="2:6">
      <c r="B1099" s="19"/>
      <c r="F1099" s="19"/>
    </row>
    <row r="1100" spans="2:6">
      <c r="B1100" s="19"/>
      <c r="F1100" s="19"/>
    </row>
    <row r="1101" spans="2:6">
      <c r="B1101" s="19"/>
      <c r="F1101" s="19"/>
    </row>
    <row r="1102" spans="2:6">
      <c r="B1102" s="19"/>
      <c r="F1102" s="19"/>
    </row>
    <row r="1103" spans="2:6">
      <c r="B1103" s="19"/>
      <c r="F1103" s="19"/>
    </row>
    <row r="1104" spans="2:6">
      <c r="B1104" s="19"/>
      <c r="F1104" s="19"/>
    </row>
    <row r="1105" spans="2:6">
      <c r="B1105" s="19"/>
      <c r="F1105" s="19"/>
    </row>
    <row r="1106" spans="2:6">
      <c r="B1106" s="19"/>
      <c r="F1106" s="19"/>
    </row>
    <row r="1107" spans="2:6">
      <c r="B1107" s="19"/>
      <c r="F1107" s="19"/>
    </row>
    <row r="1108" spans="2:6">
      <c r="B1108" s="19"/>
      <c r="F1108" s="19"/>
    </row>
    <row r="1109" spans="2:6">
      <c r="B1109" s="19"/>
      <c r="F1109" s="19"/>
    </row>
    <row r="1110" spans="2:6">
      <c r="B1110" s="19"/>
      <c r="F1110" s="19"/>
    </row>
    <row r="1111" spans="2:6">
      <c r="B1111" s="19"/>
      <c r="F1111" s="19"/>
    </row>
    <row r="1112" spans="2:6">
      <c r="B1112" s="19"/>
      <c r="F1112" s="19"/>
    </row>
    <row r="1113" spans="2:6">
      <c r="B1113" s="19"/>
      <c r="F1113" s="19"/>
    </row>
    <row r="1114" spans="2:6">
      <c r="B1114" s="19"/>
      <c r="F1114" s="19"/>
    </row>
    <row r="1115" spans="2:6">
      <c r="B1115" s="19"/>
      <c r="F1115" s="19"/>
    </row>
    <row r="1116" spans="2:6">
      <c r="B1116" s="19"/>
      <c r="F1116" s="19"/>
    </row>
    <row r="1117" spans="2:6">
      <c r="B1117" s="19"/>
      <c r="F1117" s="19"/>
    </row>
    <row r="1118" spans="2:6">
      <c r="B1118" s="19"/>
      <c r="F1118" s="19"/>
    </row>
    <row r="1119" spans="2:6">
      <c r="B1119" s="19"/>
      <c r="F1119" s="19"/>
    </row>
    <row r="1120" spans="2:6">
      <c r="B1120" s="19"/>
      <c r="F1120" s="19"/>
    </row>
    <row r="1121" spans="2:6">
      <c r="B1121" s="19"/>
      <c r="F1121" s="19"/>
    </row>
    <row r="1122" spans="2:6">
      <c r="B1122" s="19"/>
      <c r="F1122" s="19"/>
    </row>
    <row r="1123" spans="2:6">
      <c r="B1123" s="19"/>
      <c r="F1123" s="19"/>
    </row>
    <row r="1124" spans="2:6">
      <c r="B1124" s="19"/>
      <c r="F1124" s="19"/>
    </row>
    <row r="1125" spans="2:6">
      <c r="B1125" s="19"/>
      <c r="F1125" s="19"/>
    </row>
    <row r="1126" spans="2:6">
      <c r="B1126" s="19"/>
      <c r="F1126" s="19"/>
    </row>
    <row r="1127" spans="2:6">
      <c r="B1127" s="19"/>
      <c r="F1127" s="19"/>
    </row>
    <row r="1128" spans="2:6">
      <c r="B1128" s="19"/>
      <c r="F1128" s="19"/>
    </row>
    <row r="1129" spans="2:6">
      <c r="B1129" s="19"/>
      <c r="F1129" s="19"/>
    </row>
    <row r="1130" spans="2:6">
      <c r="B1130" s="19"/>
      <c r="F1130" s="19"/>
    </row>
    <row r="1131" spans="2:6">
      <c r="B1131" s="19"/>
      <c r="F1131" s="19"/>
    </row>
    <row r="1132" spans="2:6">
      <c r="B1132" s="19"/>
      <c r="F1132" s="19"/>
    </row>
    <row r="1133" spans="2:6">
      <c r="B1133" s="19"/>
      <c r="F1133" s="19"/>
    </row>
    <row r="1134" spans="2:6">
      <c r="B1134" s="19"/>
      <c r="F1134" s="19"/>
    </row>
    <row r="1135" spans="2:6">
      <c r="B1135" s="19"/>
      <c r="F1135" s="19"/>
    </row>
    <row r="1136" spans="2:6">
      <c r="B1136" s="19"/>
      <c r="F1136" s="19"/>
    </row>
    <row r="1137" spans="2:6">
      <c r="B1137" s="19"/>
      <c r="F1137" s="19"/>
    </row>
    <row r="1138" spans="2:6">
      <c r="B1138" s="19"/>
      <c r="F1138" s="19"/>
    </row>
    <row r="1139" spans="2:6">
      <c r="B1139" s="19"/>
      <c r="F1139" s="19"/>
    </row>
  </sheetData>
  <phoneticPr fontId="29" type="noConversion"/>
  <hyperlinks>
    <hyperlink ref="A3" r:id="rId1"/>
    <hyperlink ref="P11" r:id="rId2" display="http://www.konkoly.hu/cgi-bin/IBVS?855"/>
    <hyperlink ref="P12" r:id="rId3" display="http://www.konkoly.hu/cgi-bin/IBVS?855"/>
    <hyperlink ref="P13" r:id="rId4" display="http://www.konkoly.hu/cgi-bin/IBVS?855"/>
    <hyperlink ref="P14" r:id="rId5" display="http://www.konkoly.hu/cgi-bin/IBVS?855"/>
    <hyperlink ref="P15" r:id="rId6" display="http://www.konkoly.hu/cgi-bin/IBVS?855"/>
    <hyperlink ref="P228" r:id="rId7" display="http://www.konkoly.hu/cgi-bin/IBVS?3080"/>
    <hyperlink ref="P229" r:id="rId8" display="http://www.konkoly.hu/cgi-bin/IBVS?3080"/>
    <hyperlink ref="P230" r:id="rId9" display="http://www.konkoly.hu/cgi-bin/IBVS?3080"/>
    <hyperlink ref="P231" r:id="rId10" display="http://www.konkoly.hu/cgi-bin/IBVS?3080"/>
    <hyperlink ref="P232" r:id="rId11" display="http://www.konkoly.hu/cgi-bin/IBVS?3080"/>
    <hyperlink ref="P233" r:id="rId12" display="http://www.konkoly.hu/cgi-bin/IBVS?3080"/>
    <hyperlink ref="P234" r:id="rId13" display="http://www.konkoly.hu/cgi-bin/IBVS?3080"/>
    <hyperlink ref="P235" r:id="rId14" display="http://www.konkoly.hu/cgi-bin/IBVS?3080"/>
    <hyperlink ref="P236" r:id="rId15" display="http://www.konkoly.hu/cgi-bin/IBVS?3080"/>
    <hyperlink ref="P237" r:id="rId16" display="http://www.konkoly.hu/cgi-bin/IBVS?3080"/>
    <hyperlink ref="P141" r:id="rId17" display="http://www.konkoly.hu/cgi-bin/IBVS?3080"/>
    <hyperlink ref="P238" r:id="rId18" display="http://www.konkoly.hu/cgi-bin/IBVS?3080"/>
    <hyperlink ref="P239" r:id="rId19" display="http://www.konkoly.hu/cgi-bin/IBVS?3080"/>
    <hyperlink ref="P170" r:id="rId20" display="http://www.bav-astro.de/sfs/BAVM_link.php?BAVMnr=62"/>
    <hyperlink ref="P180" r:id="rId21" display="http://www.konkoly.hu/cgi-bin/IBVS?5583"/>
    <hyperlink ref="P181" r:id="rId22" display="http://www.konkoly.hu/cgi-bin/IBVS?5623"/>
    <hyperlink ref="P182" r:id="rId23" display="http://www.konkoly.hu/cgi-bin/IBVS?5623"/>
    <hyperlink ref="P183" r:id="rId24" display="http://www.konkoly.hu/cgi-bin/IBVS?5378"/>
    <hyperlink ref="P243" r:id="rId25" display="http://var.astro.cz/oejv/issues/oejv0074.pdf"/>
    <hyperlink ref="P184" r:id="rId26" display="http://www.bav-astro.de/sfs/BAVM_link.php?BAVMnr=172"/>
    <hyperlink ref="P244" r:id="rId27" display="http://vsolj.cetus-net.org/no42.pdf"/>
    <hyperlink ref="P245" r:id="rId28" display="http://vsolj.cetus-net.org/no42.pdf"/>
    <hyperlink ref="P185" r:id="rId29" display="http://www.konkoly.hu/cgi-bin/IBVS?5592"/>
    <hyperlink ref="P186" r:id="rId30" display="http://www.konkoly.hu/cgi-bin/IBVS?5583"/>
    <hyperlink ref="P187" r:id="rId31" display="http://www.konkoly.hu/cgi-bin/IBVS?5583"/>
    <hyperlink ref="P188" r:id="rId32" display="http://www.konkoly.hu/cgi-bin/IBVS?5583"/>
    <hyperlink ref="P190" r:id="rId33" display="http://www.konkoly.hu/cgi-bin/IBVS?5583"/>
    <hyperlink ref="P192" r:id="rId34" display="http://var.astro.cz/oejv/issues/oejv0003.pdf"/>
    <hyperlink ref="P246" r:id="rId35" display="http://www.konkoly.hu/cgi-bin/IBVS?5579"/>
    <hyperlink ref="P193" r:id="rId36" display="http://www.konkoly.hu/cgi-bin/IBVS?5741"/>
    <hyperlink ref="P194" r:id="rId37" display="http://www.konkoly.hu/cgi-bin/IBVS?5694"/>
    <hyperlink ref="P195" r:id="rId38" display="http://www.bav-astro.de/sfs/BAVM_link.php?BAVMnr=173"/>
    <hyperlink ref="P196" r:id="rId39" display="http://www.konkoly.hu/cgi-bin/IBVS?5741"/>
    <hyperlink ref="P197" r:id="rId40" display="http://www.konkoly.hu/cgi-bin/IBVS?5741"/>
    <hyperlink ref="P198" r:id="rId41" display="http://www.bav-astro.de/sfs/BAVM_link.php?BAVMnr=173"/>
    <hyperlink ref="P199" r:id="rId42" display="http://www.bav-astro.de/sfs/BAVM_link.php?BAVMnr=173"/>
    <hyperlink ref="P200" r:id="rId43" display="http://var.astro.cz/oejv/issues/oejv0003.pdf"/>
    <hyperlink ref="P201" r:id="rId44" display="http://www.konkoly.hu/cgi-bin/IBVS?5677"/>
    <hyperlink ref="P202" r:id="rId45" display="http://www.bav-astro.de/sfs/BAVM_link.php?BAVMnr=178"/>
    <hyperlink ref="P203" r:id="rId46" display="http://var.astro.cz/oejv/issues/oejv0074.pdf"/>
    <hyperlink ref="P204" r:id="rId47" display="http://var.astro.cz/oejv/issues/oejv0074.pdf"/>
    <hyperlink ref="P205" r:id="rId48" display="http://www.konkoly.hu/cgi-bin/IBVS?5777"/>
    <hyperlink ref="P206" r:id="rId49" display="http://www.konkoly.hu/cgi-bin/IBVS?5777"/>
    <hyperlink ref="P207" r:id="rId50" display="http://www.konkoly.hu/cgi-bin/IBVS?5777"/>
    <hyperlink ref="P208" r:id="rId51" display="http://www.konkoly.hu/cgi-bin/IBVS?5736"/>
    <hyperlink ref="P247" r:id="rId52" display="http://www.bav-astro.de/sfs/BAVM_link.php?BAVMnr=193"/>
    <hyperlink ref="P209" r:id="rId53" display="http://www.konkoly.hu/cgi-bin/IBVS?5898"/>
    <hyperlink ref="P210" r:id="rId54" display="http://www.konkoly.hu/cgi-bin/IBVS?5898"/>
    <hyperlink ref="P211" r:id="rId55" display="http://www.bav-astro.de/sfs/BAVM_link.php?BAVMnr=209"/>
    <hyperlink ref="P248" r:id="rId56" display="http://var.astro.cz/oejv/issues/oejv0107.pdf"/>
    <hyperlink ref="P249" r:id="rId57" display="http://var.astro.cz/oejv/issues/oejv0107.pdf"/>
    <hyperlink ref="P250" r:id="rId58" display="http://var.astro.cz/oejv/issues/oejv0107.pdf"/>
    <hyperlink ref="P212" r:id="rId59" display="http://www.konkoly.hu/cgi-bin/IBVS?5898"/>
    <hyperlink ref="P213" r:id="rId60" display="http://www.konkoly.hu/cgi-bin/IBVS?5920"/>
    <hyperlink ref="P251" r:id="rId61" display="http://vsolj.cetus-net.org/vsoljno50.pdf"/>
    <hyperlink ref="P252" r:id="rId62" display="http://vsolj.cetus-net.org/vsoljno50.pdf"/>
    <hyperlink ref="P214" r:id="rId63" display="http://www.konkoly.hu/cgi-bin/IBVS?5980"/>
    <hyperlink ref="P253" r:id="rId64" display="http://var.astro.cz/oejv/issues/oejv0137.pdf"/>
    <hyperlink ref="P254" r:id="rId65" display="http://var.astro.cz/oejv/issues/oejv0137.pdf"/>
    <hyperlink ref="P255" r:id="rId66" display="http://var.astro.cz/oejv/issues/oejv0137.pdf"/>
    <hyperlink ref="P215" r:id="rId67" display="http://www.konkoly.hu/cgi-bin/IBVS?5960"/>
    <hyperlink ref="P256" r:id="rId68" display="http://vsolj.cetus-net.org/vsoljno53.pdf"/>
    <hyperlink ref="P217" r:id="rId69" display="http://www.konkoly.hu/cgi-bin/IBVS?6011"/>
    <hyperlink ref="P257" r:id="rId70" display="http://www.bav-astro.de/sfs/BAVM_link.php?BAVMnr=225"/>
    <hyperlink ref="P258" r:id="rId71" display="http://www.bav-astro.de/sfs/BAVM_link.php?BAVMnr=225"/>
    <hyperlink ref="P259" r:id="rId72" display="http://www.bav-astro.de/sfs/BAVM_link.php?BAVMnr=225"/>
    <hyperlink ref="P260" r:id="rId73" display="http://www.bav-astro.de/sfs/BAVM_link.php?BAVMnr=225"/>
    <hyperlink ref="P261" r:id="rId74" display="http://www.bav-astro.de/sfs/BAVM_link.php?BAVMnr=225"/>
    <hyperlink ref="P218" r:id="rId75" display="http://var.astro.cz/oejv/issues/oejv0160.pdf"/>
    <hyperlink ref="P219" r:id="rId76" display="http://var.astro.cz/oejv/issues/oejv0160.pdf"/>
    <hyperlink ref="P220" r:id="rId77" display="http://var.astro.cz/oejv/issues/oejv0160.pdf"/>
    <hyperlink ref="P262" r:id="rId78" display="http://vsolj.cetus-net.org/vsoljno55.pdf"/>
    <hyperlink ref="P221" r:id="rId79" display="http://www.konkoly.hu/cgi-bin/IBVS?6042"/>
    <hyperlink ref="P222" r:id="rId80" display="http://www.konkoly.hu/cgi-bin/IBVS?6042"/>
    <hyperlink ref="P223" r:id="rId81" display="http://www.bav-astro.de/sfs/BAVM_link.php?BAVMnr=231"/>
    <hyperlink ref="P224" r:id="rId82" display="http://www.bav-astro.de/sfs/BAVM_link.php?BAVMnr=231"/>
    <hyperlink ref="P225" r:id="rId83" display="http://www.bav-astro.de/sfs/BAVM_link.php?BAVMnr=231"/>
    <hyperlink ref="P263" r:id="rId84" display="http://vsolj.cetus-net.org/vsoljno56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</vt:lpstr>
      <vt:lpstr>Q_fit</vt:lpstr>
      <vt:lpstr>B (2)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2002-07-30T04:59:02Z</dcterms:created>
  <dcterms:modified xsi:type="dcterms:W3CDTF">2022-11-29T03:41:44Z</dcterms:modified>
</cp:coreProperties>
</file>