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8E9E2F6-E5C6-43DC-9886-D9585BBA1795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G11" i="1"/>
  <c r="F11" i="1"/>
  <c r="E15" i="1"/>
  <c r="C17" i="1"/>
  <c r="Q21" i="1"/>
  <c r="E21" i="1"/>
  <c r="F21" i="1"/>
  <c r="G21" i="1"/>
  <c r="I21" i="1"/>
  <c r="E22" i="1"/>
  <c r="F22" i="1"/>
  <c r="G22" i="1"/>
  <c r="I22" i="1"/>
  <c r="Q22" i="1"/>
  <c r="C11" i="1"/>
  <c r="C12" i="1"/>
  <c r="C16" i="1" l="1"/>
  <c r="D18" i="1" s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<sst xmlns="http://schemas.openxmlformats.org/spreadsheetml/2006/main" count="49" uniqueCount="46">
  <si>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</si>
  <si>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</si>
  <si>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</si>
  <si>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</si>
  <si>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</si>
  <si>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</si>
  <si>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</si>
  <si>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</si>
  <si>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</si>
  <si>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</si>
  <si>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</si>
  <si>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</si>
  <si>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</si>
  <si>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</si>
  <si>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</si>
  <si>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</si>
  <si>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</si>
  <si>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</si>
  <si>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</si>
  <si>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</si>
  <si>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</si>
  <si>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</si>
  <si>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</si>
  <si>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</si>
  <si>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</si>
  <si>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</si>
  <si>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</si>
  <si>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</si>
  <si>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</si>
  <si>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</si>
  <si>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</si>
  <si>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IBVS 5690</t>
  </si>
  <si>
    <t>II</t>
  </si>
  <si>
    <t>I</t>
  </si>
  <si>
    <t>not avail.</t>
  </si>
  <si>
    <t>EW</t>
  </si>
  <si>
    <t># of data points:</t>
  </si>
  <si>
    <t>HU And / ??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</si>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</sst>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HU And - O-C Diagr.</a:t>
            </a:r>
          </a:p>
        </c:rich>
      </c:tx>
      <c:layout>
        <c:manualLayout>
          <c:xMode val="edge"/>
          <c:yMode val="edge"/>
          <c:x val="0.37479840060380171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906854902912253"/>
          <c:w val="0.804524059505675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F-414F-B151-E03A1015184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A!$I$21:$I$998</c:f>
              <c:numCache>
                <c:formatCode>General</c:formatCode>
                <c:ptCount val="978"/>
                <c:pt idx="0">
                  <c:v>-1.1155000029248185E-3</c:v>
                </c:pt>
                <c:pt idx="1">
                  <c:v>0</c:v>
                </c:pt>
                <c:pt idx="2">
                  <c:v>-3.1664999987697229E-3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3F-414F-B151-E03A1015184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3F-414F-B151-E03A1015184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3F-414F-B151-E03A1015184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3F-414F-B151-E03A1015184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3F-414F-B151-E03A1015184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5.9999999999999995E-4</c:v>
                  </c:pt>
                  <c:pt idx="2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3F-414F-B151-E03A1015184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A!$F$21:$F$998</c:f>
              <c:numCache>
                <c:formatCode>General</c:formatCode>
                <c:ptCount val="978"/>
                <c:pt idx="0">
                  <c:v>-10.5</c:v>
                </c:pt>
                <c:pt idx="1">
                  <c:v>0</c:v>
                </c:pt>
                <c:pt idx="2">
                  <c:v>948.5</c:v>
                </c:pt>
              </c:numCache>
            </c:numRef>
          </c:xVal>
          <c:yVal>
            <c:numRef>
              <c:f>A!$O$21:$O$998</c:f>
              <c:numCache>
                <c:formatCode>General</c:formatCode>
                <c:ptCount val="978"/>
                <c:pt idx="0">
                  <c:v>-5.4659085426531518E-4</c:v>
                </c:pt>
                <c:pt idx="1">
                  <c:v>-5.7520703591403639E-4</c:v>
                </c:pt>
                <c:pt idx="2">
                  <c:v>-3.1602021115151894E-3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3F-414F-B151-E03A10151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436304"/>
        <c:axId val="1"/>
      </c:scatterChart>
      <c:valAx>
        <c:axId val="47943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436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09225361369409"/>
          <c:y val="0.91925596256989606"/>
          <c:w val="0.7237484894355895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57150</xdr:rowOff>
    </xdr:from>
    <xdr:to>
      <xdr:col>15</xdr:col>
      <xdr:colOff>266700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C37E7C-8D07-0392-600C-847190D4F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25</v>
      </c>
      <c r="B2" t="s">
        <v>35</v>
      </c>
    </row>
    <row r="4" spans="1:7" x14ac:dyDescent="0.2">
      <c r="A4" s="5" t="s">
        <v>0</v>
      </c>
      <c r="C4" s="12" t="s">
        <v>34</v>
      </c>
      <c r="D4" s="13" t="s">
        <v>34</v>
      </c>
    </row>
    <row r="6" spans="1:7" x14ac:dyDescent="0.2">
      <c r="A6" s="5" t="s">
        <v>1</v>
      </c>
    </row>
    <row r="7" spans="1:7" x14ac:dyDescent="0.2">
      <c r="A7" t="s">
        <v>2</v>
      </c>
      <c r="C7" s="11">
        <v>53386.658300000003</v>
      </c>
    </row>
    <row r="8" spans="1:7" x14ac:dyDescent="0.2">
      <c r="A8" t="s">
        <v>3</v>
      </c>
      <c r="C8" s="8">
        <v>0.28578900000000002</v>
      </c>
    </row>
    <row r="9" spans="1:7" x14ac:dyDescent="0.2">
      <c r="A9" s="14" t="s">
        <v>38</v>
      </c>
      <c r="B9" s="15"/>
      <c r="C9" s="16">
        <v>-9.5</v>
      </c>
      <c r="D9" s="15" t="s">
        <v>39</v>
      </c>
      <c r="E9" s="15"/>
    </row>
    <row r="10" spans="1:7" ht="13.5" thickBot="1" x14ac:dyDescent="0.25">
      <c r="A10" s="15"/>
      <c r="B10" s="15"/>
      <c r="C10" s="4" t="s">
        <v>21</v>
      </c>
      <c r="D10" s="4" t="s">
        <v>22</v>
      </c>
      <c r="E10" s="15"/>
    </row>
    <row r="11" spans="1:7" x14ac:dyDescent="0.2">
      <c r="A11" s="15" t="s">
        <v>16</v>
      </c>
      <c r="B11" s="15"/>
      <c r="C11" s="17">
        <f ca="1">INTERCEPT(INDIRECT($G$11):G992,INDIRECT($F$11):F992)</f>
        <v>-5.7520703591403639E-4</v>
      </c>
      <c r="D11" s="3"/>
      <c r="E11" s="15"/>
      <c r="F11" s="18" t="str">
        <f>"F"&amp;E19</f>
        <v>F21</v>
      </c>
      <c r="G11" s="19" t="str">
        <f>"G"&amp;E19</f>
        <v>G21</v>
      </c>
    </row>
    <row r="12" spans="1:7" x14ac:dyDescent="0.2">
      <c r="A12" s="15" t="s">
        <v>17</v>
      </c>
      <c r="B12" s="15"/>
      <c r="C12" s="17">
        <f ca="1">SLOPE(INDIRECT($G$11):G992,INDIRECT($F$11):F992)</f>
        <v>-2.7253506332115479E-6</v>
      </c>
      <c r="D12" s="3"/>
      <c r="E12" s="15"/>
    </row>
    <row r="13" spans="1:7" x14ac:dyDescent="0.2">
      <c r="A13" s="15" t="s">
        <v>20</v>
      </c>
      <c r="B13" s="15"/>
      <c r="C13" s="3" t="s">
        <v>14</v>
      </c>
      <c r="D13" s="3"/>
      <c r="E13" s="15"/>
    </row>
    <row r="14" spans="1:7" x14ac:dyDescent="0.2">
      <c r="A14" s="15"/>
      <c r="B14" s="15"/>
      <c r="C14" s="15"/>
      <c r="D14" s="15"/>
      <c r="E14" s="15"/>
    </row>
    <row r="15" spans="1:7" x14ac:dyDescent="0.2">
      <c r="A15" s="20" t="s">
        <v>18</v>
      </c>
      <c r="B15" s="15"/>
      <c r="C15" s="21">
        <f ca="1">(C7+C11)+(C8+C12)*INT(MAX(F21:F3533))</f>
        <v>53657.583113160566</v>
      </c>
      <c r="D15" s="22" t="s">
        <v>40</v>
      </c>
      <c r="E15" s="23">
        <f ca="1">TODAY()+15018.5-B9/24</f>
        <v>60095.5</v>
      </c>
    </row>
    <row r="16" spans="1:7" x14ac:dyDescent="0.2">
      <c r="A16" s="24" t="s">
        <v>4</v>
      </c>
      <c r="B16" s="15"/>
      <c r="C16" s="25">
        <f ca="1">+C8+C12</f>
        <v>0.28578627464936679</v>
      </c>
      <c r="D16" s="22" t="s">
        <v>41</v>
      </c>
      <c r="E16" s="23">
        <f ca="1">ROUND(2*(E15-C15)/C16,0)/2+1</f>
        <v>22528</v>
      </c>
    </row>
    <row r="17" spans="1:17" ht="13.5" thickBot="1" x14ac:dyDescent="0.25">
      <c r="A17" s="22" t="s">
        <v>36</v>
      </c>
      <c r="B17" s="15"/>
      <c r="C17" s="15">
        <f>COUNT(C21:C2191)</f>
        <v>3</v>
      </c>
      <c r="D17" s="22" t="s">
        <v>42</v>
      </c>
      <c r="E17" s="26">
        <f ca="1">+C15+C16*E16-15018.5-C9/24</f>
        <v>45077.672141794836</v>
      </c>
    </row>
    <row r="18" spans="1:17" x14ac:dyDescent="0.2">
      <c r="A18" s="24" t="s">
        <v>5</v>
      </c>
      <c r="B18" s="15"/>
      <c r="C18" s="27">
        <f ca="1">+C15</f>
        <v>53657.583113160566</v>
      </c>
      <c r="D18" s="28">
        <f ca="1">+C16</f>
        <v>0.28578627464936679</v>
      </c>
      <c r="E18" s="29" t="s">
        <v>43</v>
      </c>
    </row>
    <row r="19" spans="1:17" ht="13.5" thickTop="1" x14ac:dyDescent="0.2">
      <c r="A19" s="30" t="s">
        <v>44</v>
      </c>
      <c r="E19" s="31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s="9" t="s">
        <v>31</v>
      </c>
      <c r="B21" s="10" t="s">
        <v>32</v>
      </c>
      <c r="C21" s="11">
        <v>53383.6564</v>
      </c>
      <c r="D21" s="11">
        <v>1E-3</v>
      </c>
      <c r="E21">
        <f>+(C21-C$7)/C$8</f>
        <v>-10.503903229315801</v>
      </c>
      <c r="F21">
        <f>ROUND(2*E21,0)/2</f>
        <v>-10.5</v>
      </c>
      <c r="G21">
        <f>+C21-(C$7+F21*C$8)</f>
        <v>-1.1155000029248185E-3</v>
      </c>
      <c r="I21">
        <f>+G21</f>
        <v>-1.1155000029248185E-3</v>
      </c>
      <c r="O21">
        <f ca="1">+C$11+C$12*$F21</f>
        <v>-5.4659085426531518E-4</v>
      </c>
      <c r="Q21" s="2">
        <f>+C21-15018.5</f>
        <v>38365.1564</v>
      </c>
    </row>
    <row r="22" spans="1:17" x14ac:dyDescent="0.2">
      <c r="A22" s="9" t="s">
        <v>31</v>
      </c>
      <c r="B22" s="10" t="s">
        <v>33</v>
      </c>
      <c r="C22" s="11">
        <v>53386.658300000003</v>
      </c>
      <c r="D22" s="11">
        <v>5.9999999999999995E-4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-5.7520703591403639E-4</v>
      </c>
      <c r="Q22" s="2">
        <f>+C22-15018.5</f>
        <v>38368.158300000003</v>
      </c>
    </row>
    <row r="23" spans="1:17" x14ac:dyDescent="0.2">
      <c r="A23" s="32" t="s">
        <v>45</v>
      </c>
      <c r="B23" s="33" t="s">
        <v>33</v>
      </c>
      <c r="C23" s="34">
        <v>53657.726000000002</v>
      </c>
      <c r="D23" s="34">
        <v>7.0000000000000001E-3</v>
      </c>
      <c r="E23">
        <f>+(C23-C$7)/C$8</f>
        <v>948.48892014737999</v>
      </c>
      <c r="F23">
        <f>ROUND(2*E23,0)/2</f>
        <v>948.5</v>
      </c>
      <c r="G23">
        <f>+C23-(C$7+F23*C$8)</f>
        <v>-3.1664999987697229E-3</v>
      </c>
      <c r="I23">
        <f>+G23</f>
        <v>-3.1664999987697229E-3</v>
      </c>
      <c r="O23">
        <f ca="1">+C$11+C$12*$F23</f>
        <v>-3.1602021115151894E-3</v>
      </c>
      <c r="Q23" s="2">
        <f>+C23-15018.5</f>
        <v>38639.226000000002</v>
      </c>
    </row>
    <row r="24" spans="1:17" x14ac:dyDescent="0.2">
      <c r="D24" s="3"/>
      <c r="Q24" s="2"/>
    </row>
    <row r="25" spans="1:17" x14ac:dyDescent="0.2">
      <c r="D25" s="3"/>
      <c r="Q25" s="2"/>
    </row>
    <row r="26" spans="1:17" x14ac:dyDescent="0.2">
      <c r="D26" s="3"/>
      <c r="Q26" s="2"/>
    </row>
    <row r="27" spans="1:17" x14ac:dyDescent="0.2">
      <c r="D27" s="3"/>
      <c r="Q27" s="2"/>
    </row>
    <row r="28" spans="1:17" x14ac:dyDescent="0.2">
      <c r="D28" s="3"/>
      <c r="Q28" s="2"/>
    </row>
    <row r="29" spans="1:17" x14ac:dyDescent="0.2">
      <c r="D29" s="3"/>
      <c r="Q29" s="2"/>
    </row>
    <row r="30" spans="1:17" x14ac:dyDescent="0.2">
      <c r="D30" s="3"/>
      <c r="Q30" s="2"/>
    </row>
    <row r="31" spans="1:17" x14ac:dyDescent="0.2">
      <c r="D31" s="3"/>
      <c r="Q31" s="2"/>
    </row>
    <row r="32" spans="1:17" x14ac:dyDescent="0.2">
      <c r="D32" s="3"/>
      <c r="Q32" s="2"/>
    </row>
    <row r="33" spans="4:4" x14ac:dyDescent="0.2">
      <c r="D33" s="3"/>
    </row>
    <row r="34" spans="4:4" x14ac:dyDescent="0.2">
      <c r="D34" s="3"/>
    </row>
    <row r="35" spans="4:4" x14ac:dyDescent="0.2">
      <c r="D35" s="3"/>
    </row>
    <row r="36" spans="4:4" x14ac:dyDescent="0.2">
      <c r="D36" s="3"/>
    </row>
    <row r="37" spans="4:4" x14ac:dyDescent="0.2">
      <c r="D37" s="3"/>
    </row>
    <row r="38" spans="4:4" x14ac:dyDescent="0.2">
      <c r="D38" s="3"/>
    </row>
    <row r="39" spans="4:4" x14ac:dyDescent="0.2">
      <c r="D39" s="3"/>
    </row>
    <row r="40" spans="4:4" x14ac:dyDescent="0.2">
      <c r="D40" s="3"/>
    </row>
    <row r="41" spans="4:4" x14ac:dyDescent="0.2">
      <c r="D41" s="3"/>
    </row>
    <row r="42" spans="4:4" x14ac:dyDescent="0.2">
      <c r="D42" s="3"/>
    </row>
    <row r="43" spans="4:4" x14ac:dyDescent="0.2">
      <c r="D43" s="3"/>
    </row>
    <row r="44" spans="4:4" x14ac:dyDescent="0.2">
      <c r="D44" s="3"/>
    </row>
    <row r="45" spans="4:4" x14ac:dyDescent="0.2">
      <c r="D45" s="3"/>
    </row>
    <row r="46" spans="4:4" x14ac:dyDescent="0.2">
      <c r="D46" s="3"/>
    </row>
    <row r="47" spans="4:4" x14ac:dyDescent="0.2">
      <c r="D47" s="3"/>
    </row>
    <row r="48" spans="4:4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2023-05-31T06:33:04Z</dcterms:modified>
</cp:coreProperties>
</file>