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B0F937D-7621-4F90-AFE9-91AFD0AC4BD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82" i="1" l="1"/>
  <c r="D9" i="1"/>
  <c r="C9" i="1"/>
  <c r="F16" i="1"/>
  <c r="F17" i="1" s="1"/>
  <c r="Q21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5" i="1"/>
  <c r="Q76" i="1"/>
  <c r="Q79" i="1"/>
  <c r="Q80" i="1"/>
  <c r="Q81" i="1"/>
  <c r="G70" i="2"/>
  <c r="C70" i="2"/>
  <c r="G69" i="2"/>
  <c r="C69" i="2"/>
  <c r="G68" i="2"/>
  <c r="C68" i="2"/>
  <c r="G16" i="2"/>
  <c r="C16" i="2"/>
  <c r="G15" i="2"/>
  <c r="C15" i="2"/>
  <c r="G67" i="2"/>
  <c r="C67" i="2"/>
  <c r="G66" i="2"/>
  <c r="C66" i="2"/>
  <c r="G14" i="2"/>
  <c r="C14" i="2"/>
  <c r="G13" i="2"/>
  <c r="C13" i="2"/>
  <c r="G12" i="2"/>
  <c r="C12" i="2"/>
  <c r="G11" i="2"/>
  <c r="C11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H70" i="2"/>
  <c r="D70" i="2"/>
  <c r="B70" i="2"/>
  <c r="A70" i="2"/>
  <c r="H69" i="2"/>
  <c r="B69" i="2"/>
  <c r="D69" i="2"/>
  <c r="A69" i="2"/>
  <c r="H68" i="2"/>
  <c r="D68" i="2"/>
  <c r="B68" i="2"/>
  <c r="A68" i="2"/>
  <c r="H16" i="2"/>
  <c r="B16" i="2"/>
  <c r="D16" i="2"/>
  <c r="A16" i="2"/>
  <c r="H15" i="2"/>
  <c r="D15" i="2"/>
  <c r="B15" i="2"/>
  <c r="A15" i="2"/>
  <c r="H67" i="2"/>
  <c r="B67" i="2"/>
  <c r="D67" i="2"/>
  <c r="A67" i="2"/>
  <c r="H66" i="2"/>
  <c r="D66" i="2"/>
  <c r="B66" i="2"/>
  <c r="A66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H46" i="2"/>
  <c r="D46" i="2"/>
  <c r="B46" i="2"/>
  <c r="A46" i="2"/>
  <c r="H45" i="2"/>
  <c r="B45" i="2"/>
  <c r="D45" i="2"/>
  <c r="A45" i="2"/>
  <c r="H44" i="2"/>
  <c r="D44" i="2"/>
  <c r="B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D38" i="2"/>
  <c r="B38" i="2"/>
  <c r="A38" i="2"/>
  <c r="H37" i="2"/>
  <c r="B37" i="2"/>
  <c r="D37" i="2"/>
  <c r="A37" i="2"/>
  <c r="H36" i="2"/>
  <c r="D36" i="2"/>
  <c r="B36" i="2"/>
  <c r="A36" i="2"/>
  <c r="H35" i="2"/>
  <c r="B35" i="2"/>
  <c r="D35" i="2"/>
  <c r="A35" i="2"/>
  <c r="H34" i="2"/>
  <c r="D34" i="2"/>
  <c r="B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D30" i="2"/>
  <c r="B30" i="2"/>
  <c r="A30" i="2"/>
  <c r="H29" i="2"/>
  <c r="B29" i="2"/>
  <c r="D29" i="2"/>
  <c r="A29" i="2"/>
  <c r="H28" i="2"/>
  <c r="D28" i="2"/>
  <c r="B28" i="2"/>
  <c r="A28" i="2"/>
  <c r="H27" i="2"/>
  <c r="D27" i="2"/>
  <c r="B27" i="2"/>
  <c r="A27" i="2"/>
  <c r="H26" i="2"/>
  <c r="D26" i="2"/>
  <c r="B26" i="2"/>
  <c r="A26" i="2"/>
  <c r="H25" i="2"/>
  <c r="D25" i="2"/>
  <c r="B25" i="2"/>
  <c r="A25" i="2"/>
  <c r="H24" i="2"/>
  <c r="D24" i="2"/>
  <c r="B24" i="2"/>
  <c r="A24" i="2"/>
  <c r="H23" i="2"/>
  <c r="D23" i="2"/>
  <c r="B23" i="2"/>
  <c r="A23" i="2"/>
  <c r="H22" i="2"/>
  <c r="D22" i="2"/>
  <c r="B22" i="2"/>
  <c r="A22" i="2"/>
  <c r="H21" i="2"/>
  <c r="D21" i="2"/>
  <c r="B21" i="2"/>
  <c r="A21" i="2"/>
  <c r="H20" i="2"/>
  <c r="D20" i="2"/>
  <c r="B20" i="2"/>
  <c r="A20" i="2"/>
  <c r="H19" i="2"/>
  <c r="D19" i="2"/>
  <c r="B19" i="2"/>
  <c r="A19" i="2"/>
  <c r="H18" i="2"/>
  <c r="D18" i="2"/>
  <c r="B18" i="2"/>
  <c r="A18" i="2"/>
  <c r="H17" i="2"/>
  <c r="D17" i="2"/>
  <c r="B17" i="2"/>
  <c r="A17" i="2"/>
  <c r="Q73" i="1"/>
  <c r="C17" i="1"/>
  <c r="Q78" i="1"/>
  <c r="Q77" i="1"/>
  <c r="Q72" i="1"/>
  <c r="Q74" i="1"/>
  <c r="Q71" i="1"/>
  <c r="Q22" i="1"/>
  <c r="E82" i="1"/>
  <c r="F82" i="1"/>
  <c r="G82" i="1" s="1"/>
  <c r="K82" i="1" s="1"/>
  <c r="E72" i="1"/>
  <c r="E12" i="2" s="1"/>
  <c r="E80" i="1"/>
  <c r="F80" i="1"/>
  <c r="G80" i="1" s="1"/>
  <c r="K80" i="1" s="1"/>
  <c r="E75" i="1"/>
  <c r="F75" i="1" s="1"/>
  <c r="G75" i="1" s="1"/>
  <c r="I75" i="1" s="1"/>
  <c r="E26" i="1"/>
  <c r="F26" i="1"/>
  <c r="E30" i="1"/>
  <c r="E25" i="2" s="1"/>
  <c r="E34" i="1"/>
  <c r="F34" i="1"/>
  <c r="E38" i="1"/>
  <c r="F38" i="1"/>
  <c r="E42" i="1"/>
  <c r="E37" i="2" s="1"/>
  <c r="E46" i="1"/>
  <c r="F46" i="1"/>
  <c r="G46" i="1" s="1"/>
  <c r="I46" i="1" s="1"/>
  <c r="E50" i="1"/>
  <c r="F50" i="1"/>
  <c r="G50" i="1"/>
  <c r="I50" i="1" s="1"/>
  <c r="E54" i="1"/>
  <c r="F54" i="1" s="1"/>
  <c r="G54" i="1" s="1"/>
  <c r="I54" i="1" s="1"/>
  <c r="E58" i="1"/>
  <c r="F58" i="1"/>
  <c r="E62" i="1"/>
  <c r="F62" i="1"/>
  <c r="E66" i="1"/>
  <c r="E61" i="2" s="1"/>
  <c r="E70" i="1"/>
  <c r="F70" i="1"/>
  <c r="G70" i="1" s="1"/>
  <c r="I70" i="1" s="1"/>
  <c r="E78" i="1"/>
  <c r="F78" i="1" s="1"/>
  <c r="G78" i="1" s="1"/>
  <c r="K78" i="1" s="1"/>
  <c r="G26" i="1"/>
  <c r="I26" i="1" s="1"/>
  <c r="G58" i="1"/>
  <c r="I58" i="1"/>
  <c r="G62" i="1"/>
  <c r="I62" i="1" s="1"/>
  <c r="E73" i="1"/>
  <c r="F73" i="1"/>
  <c r="E81" i="1"/>
  <c r="F81" i="1" s="1"/>
  <c r="G81" i="1" s="1"/>
  <c r="K81" i="1" s="1"/>
  <c r="E23" i="1"/>
  <c r="E27" i="1"/>
  <c r="F27" i="1" s="1"/>
  <c r="G27" i="1" s="1"/>
  <c r="I27" i="1" s="1"/>
  <c r="E31" i="1"/>
  <c r="F31" i="1"/>
  <c r="G31" i="1"/>
  <c r="I31" i="1" s="1"/>
  <c r="E35" i="1"/>
  <c r="F35" i="1" s="1"/>
  <c r="G35" i="1" s="1"/>
  <c r="I35" i="1" s="1"/>
  <c r="E39" i="1"/>
  <c r="E43" i="1"/>
  <c r="F43" i="1"/>
  <c r="G43" i="1" s="1"/>
  <c r="I43" i="1" s="1"/>
  <c r="E47" i="1"/>
  <c r="E51" i="1"/>
  <c r="F51" i="1"/>
  <c r="G51" i="1" s="1"/>
  <c r="I51" i="1" s="1"/>
  <c r="E55" i="1"/>
  <c r="E50" i="2" s="1"/>
  <c r="E59" i="1"/>
  <c r="F59" i="1"/>
  <c r="G59" i="1" s="1"/>
  <c r="I59" i="1" s="1"/>
  <c r="E63" i="1"/>
  <c r="E58" i="2" s="1"/>
  <c r="E67" i="1"/>
  <c r="F67" i="1" s="1"/>
  <c r="G67" i="1" s="1"/>
  <c r="I67" i="1" s="1"/>
  <c r="E76" i="1"/>
  <c r="F76" i="1"/>
  <c r="G76" i="1" s="1"/>
  <c r="I76" i="1" s="1"/>
  <c r="E71" i="1"/>
  <c r="F71" i="1"/>
  <c r="G71" i="1" s="1"/>
  <c r="J71" i="1" s="1"/>
  <c r="G73" i="1"/>
  <c r="K73" i="1" s="1"/>
  <c r="E79" i="1"/>
  <c r="F79" i="1" s="1"/>
  <c r="G79" i="1" s="1"/>
  <c r="K79" i="1" s="1"/>
  <c r="E24" i="1"/>
  <c r="F24" i="1"/>
  <c r="G24" i="1" s="1"/>
  <c r="I24" i="1" s="1"/>
  <c r="E28" i="1"/>
  <c r="E23" i="2" s="1"/>
  <c r="E32" i="1"/>
  <c r="F32" i="1"/>
  <c r="G32" i="1" s="1"/>
  <c r="I32" i="1" s="1"/>
  <c r="E36" i="1"/>
  <c r="E31" i="2" s="1"/>
  <c r="E40" i="1"/>
  <c r="F40" i="1"/>
  <c r="G40" i="1" s="1"/>
  <c r="I40" i="1" s="1"/>
  <c r="E44" i="1"/>
  <c r="E39" i="2" s="1"/>
  <c r="E48" i="1"/>
  <c r="F48" i="1"/>
  <c r="G48" i="1" s="1"/>
  <c r="I48" i="1" s="1"/>
  <c r="E52" i="1"/>
  <c r="E47" i="2" s="1"/>
  <c r="E56" i="1"/>
  <c r="F56" i="1" s="1"/>
  <c r="G56" i="1" s="1"/>
  <c r="I56" i="1" s="1"/>
  <c r="E60" i="1"/>
  <c r="F60" i="1"/>
  <c r="G60" i="1" s="1"/>
  <c r="I60" i="1" s="1"/>
  <c r="E64" i="1"/>
  <c r="E59" i="2" s="1"/>
  <c r="E68" i="1"/>
  <c r="F68" i="1" s="1"/>
  <c r="G68" i="1" s="1"/>
  <c r="I68" i="1" s="1"/>
  <c r="E74" i="1"/>
  <c r="F74" i="1" s="1"/>
  <c r="G74" i="1" s="1"/>
  <c r="K74" i="1" s="1"/>
  <c r="E21" i="1"/>
  <c r="G34" i="1"/>
  <c r="I34" i="1" s="1"/>
  <c r="G38" i="1"/>
  <c r="I38" i="1" s="1"/>
  <c r="E77" i="1"/>
  <c r="F77" i="1" s="1"/>
  <c r="G77" i="1" s="1"/>
  <c r="K77" i="1" s="1"/>
  <c r="E25" i="1"/>
  <c r="F25" i="1"/>
  <c r="G25" i="1" s="1"/>
  <c r="I25" i="1" s="1"/>
  <c r="E29" i="1"/>
  <c r="E33" i="1"/>
  <c r="F33" i="1"/>
  <c r="G33" i="1" s="1"/>
  <c r="I33" i="1" s="1"/>
  <c r="E37" i="1"/>
  <c r="F37" i="1" s="1"/>
  <c r="G37" i="1" s="1"/>
  <c r="I37" i="1" s="1"/>
  <c r="E41" i="1"/>
  <c r="F41" i="1" s="1"/>
  <c r="G41" i="1" s="1"/>
  <c r="I41" i="1" s="1"/>
  <c r="E45" i="1"/>
  <c r="F45" i="1"/>
  <c r="G45" i="1"/>
  <c r="I45" i="1" s="1"/>
  <c r="E49" i="1"/>
  <c r="F49" i="1" s="1"/>
  <c r="G49" i="1" s="1"/>
  <c r="I49" i="1" s="1"/>
  <c r="E53" i="1"/>
  <c r="F53" i="1"/>
  <c r="G53" i="1"/>
  <c r="I53" i="1" s="1"/>
  <c r="E57" i="1"/>
  <c r="F57" i="1" s="1"/>
  <c r="G57" i="1" s="1"/>
  <c r="I57" i="1" s="1"/>
  <c r="E61" i="1"/>
  <c r="F61" i="1"/>
  <c r="G61" i="1" s="1"/>
  <c r="I61" i="1" s="1"/>
  <c r="E65" i="1"/>
  <c r="F65" i="1" s="1"/>
  <c r="G65" i="1" s="1"/>
  <c r="I65" i="1" s="1"/>
  <c r="E69" i="1"/>
  <c r="F69" i="1"/>
  <c r="G69" i="1" s="1"/>
  <c r="I69" i="1" s="1"/>
  <c r="E21" i="2"/>
  <c r="E29" i="2"/>
  <c r="E33" i="2"/>
  <c r="E49" i="2"/>
  <c r="E62" i="2"/>
  <c r="E13" i="2"/>
  <c r="E16" i="2"/>
  <c r="E22" i="2"/>
  <c r="E30" i="2"/>
  <c r="E51" i="2"/>
  <c r="E56" i="2"/>
  <c r="E14" i="2"/>
  <c r="E68" i="2"/>
  <c r="E52" i="2"/>
  <c r="E63" i="2"/>
  <c r="E69" i="2"/>
  <c r="E36" i="2"/>
  <c r="E41" i="2"/>
  <c r="E53" i="2"/>
  <c r="E66" i="2"/>
  <c r="E19" i="2"/>
  <c r="E64" i="2"/>
  <c r="E27" i="2"/>
  <c r="E54" i="2"/>
  <c r="E65" i="2"/>
  <c r="E67" i="2"/>
  <c r="E38" i="2"/>
  <c r="E43" i="2"/>
  <c r="E48" i="2"/>
  <c r="E28" i="2"/>
  <c r="E57" i="2"/>
  <c r="E55" i="2"/>
  <c r="F23" i="1"/>
  <c r="G23" i="1" s="1"/>
  <c r="I23" i="1" s="1"/>
  <c r="E18" i="2"/>
  <c r="E11" i="2"/>
  <c r="E60" i="2"/>
  <c r="E46" i="2"/>
  <c r="E44" i="2"/>
  <c r="F29" i="1"/>
  <c r="G29" i="1"/>
  <c r="I29" i="1"/>
  <c r="E24" i="2"/>
  <c r="F21" i="1"/>
  <c r="G21" i="1"/>
  <c r="I21" i="1" s="1"/>
  <c r="E17" i="2"/>
  <c r="F47" i="1"/>
  <c r="G47" i="1"/>
  <c r="I47" i="1"/>
  <c r="E42" i="2"/>
  <c r="E20" i="2"/>
  <c r="E70" i="2"/>
  <c r="E40" i="2"/>
  <c r="E35" i="2"/>
  <c r="E45" i="2"/>
  <c r="F39" i="1"/>
  <c r="G39" i="1" s="1"/>
  <c r="I39" i="1" s="1"/>
  <c r="E34" i="2"/>
  <c r="E32" i="2"/>
  <c r="E26" i="2"/>
  <c r="F64" i="1" l="1"/>
  <c r="G64" i="1" s="1"/>
  <c r="I64" i="1" s="1"/>
  <c r="F52" i="1"/>
  <c r="G52" i="1" s="1"/>
  <c r="I52" i="1" s="1"/>
  <c r="F44" i="1"/>
  <c r="G44" i="1" s="1"/>
  <c r="I44" i="1" s="1"/>
  <c r="F36" i="1"/>
  <c r="G36" i="1" s="1"/>
  <c r="I36" i="1" s="1"/>
  <c r="F28" i="1"/>
  <c r="G28" i="1" s="1"/>
  <c r="I28" i="1" s="1"/>
  <c r="F63" i="1"/>
  <c r="G63" i="1" s="1"/>
  <c r="I63" i="1" s="1"/>
  <c r="F55" i="1"/>
  <c r="G55" i="1" s="1"/>
  <c r="I55" i="1" s="1"/>
  <c r="F66" i="1"/>
  <c r="G66" i="1" s="1"/>
  <c r="I66" i="1" s="1"/>
  <c r="F42" i="1"/>
  <c r="G42" i="1" s="1"/>
  <c r="I42" i="1" s="1"/>
  <c r="F30" i="1"/>
  <c r="G30" i="1" s="1"/>
  <c r="I30" i="1" s="1"/>
  <c r="F72" i="1"/>
  <c r="G72" i="1" s="1"/>
  <c r="E15" i="2"/>
  <c r="C11" i="1"/>
  <c r="C12" i="1"/>
  <c r="C16" i="1" l="1"/>
  <c r="D18" i="1" s="1"/>
  <c r="O63" i="1"/>
  <c r="O71" i="1"/>
  <c r="O40" i="1"/>
  <c r="O75" i="1"/>
  <c r="O26" i="1"/>
  <c r="O30" i="1"/>
  <c r="O66" i="1"/>
  <c r="O22" i="1"/>
  <c r="O74" i="1"/>
  <c r="O57" i="1"/>
  <c r="O33" i="1"/>
  <c r="O21" i="1"/>
  <c r="O24" i="1"/>
  <c r="O50" i="1"/>
  <c r="O32" i="1"/>
  <c r="O81" i="1"/>
  <c r="O45" i="1"/>
  <c r="O64" i="1"/>
  <c r="O36" i="1"/>
  <c r="O23" i="1"/>
  <c r="O76" i="1"/>
  <c r="O44" i="1"/>
  <c r="O58" i="1"/>
  <c r="O62" i="1"/>
  <c r="O73" i="1"/>
  <c r="O35" i="1"/>
  <c r="O68" i="1"/>
  <c r="O48" i="1"/>
  <c r="O43" i="1"/>
  <c r="O51" i="1"/>
  <c r="O29" i="1"/>
  <c r="O72" i="1"/>
  <c r="O82" i="1"/>
  <c r="O54" i="1"/>
  <c r="O39" i="1"/>
  <c r="O28" i="1"/>
  <c r="O38" i="1"/>
  <c r="O34" i="1"/>
  <c r="O42" i="1"/>
  <c r="O55" i="1"/>
  <c r="O80" i="1"/>
  <c r="O53" i="1"/>
  <c r="O25" i="1"/>
  <c r="C15" i="1"/>
  <c r="O65" i="1"/>
  <c r="O37" i="1"/>
  <c r="O60" i="1"/>
  <c r="O52" i="1"/>
  <c r="O56" i="1"/>
  <c r="O70" i="1"/>
  <c r="O61" i="1"/>
  <c r="O41" i="1"/>
  <c r="O46" i="1"/>
  <c r="O69" i="1"/>
  <c r="O79" i="1"/>
  <c r="O77" i="1"/>
  <c r="O78" i="1"/>
  <c r="O27" i="1"/>
  <c r="O47" i="1"/>
  <c r="O67" i="1"/>
  <c r="O49" i="1"/>
  <c r="O59" i="1"/>
  <c r="O31" i="1"/>
  <c r="J72" i="1"/>
  <c r="F18" i="1" l="1"/>
  <c r="F19" i="1" s="1"/>
  <c r="C18" i="1"/>
</calcChain>
</file>

<file path=xl/sharedStrings.xml><?xml version="1.0" encoding="utf-8"?>
<sst xmlns="http://schemas.openxmlformats.org/spreadsheetml/2006/main" count="667" uniqueCount="274">
  <si>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</si>
  <si>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</si>
  <si>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</si>
  <si>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</si>
  <si>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</si>
  <si>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</si>
  <si>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</si>
  <si>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</si>
  <si>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</si>
  <si>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</si>
  <si>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</si>
  <si>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</si>
  <si>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</si>
  <si>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</si>
  <si>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</si>
  <si>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</si>
  <si>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</si>
  <si>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</si>
  <si>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</si>
  <si>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</si>
  <si>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</si>
  <si>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</si>
  <si>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</si>
  <si>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</si>
  <si>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</si>
  <si>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Diethelm R</t>
  </si>
  <si>
    <t>BBSAG Bull.116</t>
  </si>
  <si>
    <t>B</t>
  </si>
  <si>
    <t>I</t>
  </si>
  <si>
    <t>IBVS 5287</t>
  </si>
  <si>
    <t>IBVS 4711</t>
  </si>
  <si>
    <t>KN And / gsc 2832-2235</t>
  </si>
  <si>
    <t>E</t>
  </si>
  <si>
    <t># of data points:</t>
  </si>
  <si>
    <t>IBVS 5438</t>
  </si>
  <si>
    <t>IBVS 5781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</si>
  <si>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</si>
  <si>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</si>
  <si>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</si>
  <si>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</si>
  <si>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</si>
  <si>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</si>
  <si>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OEJV 0074</t>
  </si>
  <si>
    <t>Minima from the Lichtenknecker Database of the BAV</t>
  </si>
  <si>
    <t>C</t>
  </si>
  <si>
    <t>CCD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</si>
  <si>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</si>
  <si>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</si>
  <si>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</si>
  <si>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</si>
  <si>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</si>
  <si>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</si>
  <si>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</si>
  <si>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</si>
  <si>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2417834.41 </t>
  </si>
  <si>
    <t> 15.09.1907 21:50 </t>
  </si>
  <si>
    <t> 0.16 </t>
  </si>
  <si>
    <t>P </t>
  </si>
  <si>
    <t> N.E.Kurochkin </t>
  </si>
  <si>
    <t> PZP 1.442 </t>
  </si>
  <si>
    <t>2428593.25 </t>
  </si>
  <si>
    <t> 28.02.1937 18:00 </t>
  </si>
  <si>
    <t> 0.04 </t>
  </si>
  <si>
    <t>2428792.35 </t>
  </si>
  <si>
    <t> 15.09.1937 20:24 </t>
  </si>
  <si>
    <t> 0.07 </t>
  </si>
  <si>
    <t>2428835.385 </t>
  </si>
  <si>
    <t> 28.10.1937 21:14 </t>
  </si>
  <si>
    <t> 0.125 </t>
  </si>
  <si>
    <t> Fuhrmann &amp; Hacke </t>
  </si>
  <si>
    <t> MVS 11.132 </t>
  </si>
  <si>
    <t>2429165.509 </t>
  </si>
  <si>
    <t> 24.09.1938 00:12 </t>
  </si>
  <si>
    <t> -0.030 </t>
  </si>
  <si>
    <t>2429283.27 </t>
  </si>
  <si>
    <t> 19.01.1939 18:28 </t>
  </si>
  <si>
    <t> 0.10 </t>
  </si>
  <si>
    <t>2429627.288 </t>
  </si>
  <si>
    <t> 29.12.1939 18:54 </t>
  </si>
  <si>
    <t> 0.263 </t>
  </si>
  <si>
    <t>2432891.441 </t>
  </si>
  <si>
    <t> 05.12.1948 22:35 </t>
  </si>
  <si>
    <t> 0.081 </t>
  </si>
  <si>
    <t>2434332.36 </t>
  </si>
  <si>
    <t> 15.11.1952 20:38 </t>
  </si>
  <si>
    <t> -0.01 </t>
  </si>
  <si>
    <t>2435721.508 </t>
  </si>
  <si>
    <t> 05.09.1956 00:11 </t>
  </si>
  <si>
    <t> 0.152 </t>
  </si>
  <si>
    <t>2435893.272 </t>
  </si>
  <si>
    <t> 23.02.1957 18:31 </t>
  </si>
  <si>
    <t> -0.010 </t>
  </si>
  <si>
    <t>2436085.549 </t>
  </si>
  <si>
    <t> 04.09.1957 01:10 </t>
  </si>
  <si>
    <t> -0.019 </t>
  </si>
  <si>
    <t>2436852.470 </t>
  </si>
  <si>
    <t> 10.10.1959 23:16 </t>
  </si>
  <si>
    <t> 0.021 </t>
  </si>
  <si>
    <t>2437017.310 </t>
  </si>
  <si>
    <t> 23.03.1960 19:26 </t>
  </si>
  <si>
    <t> -0.279 </t>
  </si>
  <si>
    <t>2437562.470 </t>
  </si>
  <si>
    <t> 19.09.1961 23:16 </t>
  </si>
  <si>
    <t> -0.305 </t>
  </si>
  <si>
    <t>2437696.305 </t>
  </si>
  <si>
    <t> 31.01.1962 19:19 </t>
  </si>
  <si>
    <t> 0.060 </t>
  </si>
  <si>
    <t>2438101.21 </t>
  </si>
  <si>
    <t> 12.03.1963 17:02 </t>
  </si>
  <si>
    <t> 0.03 </t>
  </si>
  <si>
    <t>2438268.574 </t>
  </si>
  <si>
    <t> 27.08.1963 01:46 </t>
  </si>
  <si>
    <t> -0.004 </t>
  </si>
  <si>
    <t>2438370.365 </t>
  </si>
  <si>
    <t> 06.12.1963 20:45 </t>
  </si>
  <si>
    <t> -0.011 </t>
  </si>
  <si>
    <t>2438655.46 </t>
  </si>
  <si>
    <t> 16.09.1964 23:02 </t>
  </si>
  <si>
    <t> 0.05 </t>
  </si>
  <si>
    <t>2438940.49 </t>
  </si>
  <si>
    <t> 28.06.1965 23:45 </t>
  </si>
  <si>
    <t>2439051.394 </t>
  </si>
  <si>
    <t> 17.10.1965 21:27 </t>
  </si>
  <si>
    <t> 0.100 </t>
  </si>
  <si>
    <t>2439087.484 </t>
  </si>
  <si>
    <t> 22.11.1965 23:36 </t>
  </si>
  <si>
    <t> -0.005 </t>
  </si>
  <si>
    <t>2439146.331 </t>
  </si>
  <si>
    <t> 20.01.1966 19:56 </t>
  </si>
  <si>
    <t> 0.025 </t>
  </si>
  <si>
    <t>2439904.291 </t>
  </si>
  <si>
    <t> 17.02.1968 18:59 </t>
  </si>
  <si>
    <t>2440148.506 </t>
  </si>
  <si>
    <t> 19.10.1968 00:08 </t>
  </si>
  <si>
    <t> 0.051 </t>
  </si>
  <si>
    <t>2440173.371 </t>
  </si>
  <si>
    <t> 12.11.1968 20:54 </t>
  </si>
  <si>
    <t> 0.032 </t>
  </si>
  <si>
    <t>2440218.483 </t>
  </si>
  <si>
    <t> 27.12.1968 23:35 </t>
  </si>
  <si>
    <t> -0.100 </t>
  </si>
  <si>
    <t>2440476.526 </t>
  </si>
  <si>
    <t> 12.09.1969 00:37 </t>
  </si>
  <si>
    <t> 0.054 </t>
  </si>
  <si>
    <t>2440485.556 </t>
  </si>
  <si>
    <t> 21.09.1969 01:20 </t>
  </si>
  <si>
    <t> 0.035 </t>
  </si>
  <si>
    <t>2440510.44 </t>
  </si>
  <si>
    <t> 15.10.1969 22:33 </t>
  </si>
  <si>
    <t>2440856.522 </t>
  </si>
  <si>
    <t> 27.09.1970 00:31 </t>
  </si>
  <si>
    <t> 0.003 </t>
  </si>
  <si>
    <t>2441218.48 </t>
  </si>
  <si>
    <t> 23.09.1971 23:31 </t>
  </si>
  <si>
    <t> 0.01 </t>
  </si>
  <si>
    <t>2441598.49 </t>
  </si>
  <si>
    <t> 07.10.1972 23:45 </t>
  </si>
  <si>
    <t> -0.03 </t>
  </si>
  <si>
    <t>2441960.485 </t>
  </si>
  <si>
    <t> 04.10.1973 23:38 </t>
  </si>
  <si>
    <t> 0.019 </t>
  </si>
  <si>
    <t>2442756.430 </t>
  </si>
  <si>
    <t> 09.12.1975 22:19 </t>
  </si>
  <si>
    <t> -0.326 </t>
  </si>
  <si>
    <t>2442987.539 </t>
  </si>
  <si>
    <t> 28.07.1976 00:56 </t>
  </si>
  <si>
    <t> 0.040 </t>
  </si>
  <si>
    <t>2443430.518 </t>
  </si>
  <si>
    <t> 14.10.1977 00:25 </t>
  </si>
  <si>
    <t> -0.370 </t>
  </si>
  <si>
    <t>2444851.514 </t>
  </si>
  <si>
    <t> 04.09.1981 00:20 </t>
  </si>
  <si>
    <t> -0.027 </t>
  </si>
  <si>
    <t>2446292.531 </t>
  </si>
  <si>
    <t> 15.08.1985 00:44 </t>
  </si>
  <si>
    <t> -0.023 </t>
  </si>
  <si>
    <t>2446385.382 </t>
  </si>
  <si>
    <t> 15.11.1985 21:10 </t>
  </si>
  <si>
    <t> 0.079 </t>
  </si>
  <si>
    <t>2447862.523 </t>
  </si>
  <si>
    <t> 02.12.1989 00:33 </t>
  </si>
  <si>
    <t> 0.012 </t>
  </si>
  <si>
    <t> Moschner&amp;Kleikamp </t>
  </si>
  <si>
    <t>BAVM 56 </t>
  </si>
  <si>
    <t>2447887.395 </t>
  </si>
  <si>
    <t> 26.12.1989 21:28 </t>
  </si>
  <si>
    <t> -0.000 </t>
  </si>
  <si>
    <t>V </t>
  </si>
  <si>
    <t> J.Borovicka </t>
  </si>
  <si>
    <t> BRNO 30 </t>
  </si>
  <si>
    <t>2448163.389 </t>
  </si>
  <si>
    <t> 28.09.1990 21:20 </t>
  </si>
  <si>
    <t> 0.007 </t>
  </si>
  <si>
    <t>BAVM 59 </t>
  </si>
  <si>
    <t>2448233.519 </t>
  </si>
  <si>
    <t> 08.12.1990 00:27 </t>
  </si>
  <si>
    <t> 0.009 </t>
  </si>
  <si>
    <t>2448292.347 </t>
  </si>
  <si>
    <t> 04.02.1991 20:19 </t>
  </si>
  <si>
    <t> 0.020 </t>
  </si>
  <si>
    <t>BAVM 68 </t>
  </si>
  <si>
    <t>2448509.498 </t>
  </si>
  <si>
    <t> 09.09.1991 23:57 </t>
  </si>
  <si>
    <t> 0.002 </t>
  </si>
  <si>
    <t> P.Frank &amp; W.Moschner </t>
  </si>
  <si>
    <t>BAVM 60 </t>
  </si>
  <si>
    <t>2449251.4950 </t>
  </si>
  <si>
    <t> 20.09.1993 23:52 </t>
  </si>
  <si>
    <t> 0.0013 </t>
  </si>
  <si>
    <t>E </t>
  </si>
  <si>
    <t>o</t>
  </si>
  <si>
    <t> W.Moschner </t>
  </si>
  <si>
    <t>2449310.3097 </t>
  </si>
  <si>
    <t> 18.11.1993 19:25 </t>
  </si>
  <si>
    <t> -0.0008 </t>
  </si>
  <si>
    <t>2450692.5064 </t>
  </si>
  <si>
    <t> 01.09.1997 00:09 </t>
  </si>
  <si>
    <t> -0.0001 </t>
  </si>
  <si>
    <t>BAVM 117 </t>
  </si>
  <si>
    <t>2450751.3211 </t>
  </si>
  <si>
    <t> 29.10.1997 19:42 </t>
  </si>
  <si>
    <t> -0.0023 </t>
  </si>
  <si>
    <t>?</t>
  </si>
  <si>
    <t> R.Diethelm </t>
  </si>
  <si>
    <t> BBS 116 </t>
  </si>
  <si>
    <t>2451796.45300 </t>
  </si>
  <si>
    <t> 08.09.2000 22:52 </t>
  </si>
  <si>
    <t> -0.00058 </t>
  </si>
  <si>
    <t>C </t>
  </si>
  <si>
    <t> J.Šafár </t>
  </si>
  <si>
    <t>OEJV 0074 </t>
  </si>
  <si>
    <t>2451848.4852 </t>
  </si>
  <si>
    <t> 30.10.2000 23:38 </t>
  </si>
  <si>
    <t> M.Zejda </t>
  </si>
  <si>
    <t>IBVS 5287 </t>
  </si>
  <si>
    <t>2452133.518 </t>
  </si>
  <si>
    <t> 12.08.2001 00:25 </t>
  </si>
  <si>
    <t> -0.001 </t>
  </si>
  <si>
    <t> BBS 126 </t>
  </si>
  <si>
    <t>2452194.598 </t>
  </si>
  <si>
    <t> 12.10.2001 02:21 </t>
  </si>
  <si>
    <t> A.Paschke </t>
  </si>
  <si>
    <t> BBS 128 </t>
  </si>
  <si>
    <t>2452547.5002 </t>
  </si>
  <si>
    <t> 30.09.2002 00:00 </t>
  </si>
  <si>
    <t> 0.0007 </t>
  </si>
  <si>
    <t> BBS 129 </t>
  </si>
  <si>
    <t>2454090.3058 </t>
  </si>
  <si>
    <t> 20.12.2006 19:20 </t>
  </si>
  <si>
    <t> -0.0050 </t>
  </si>
  <si>
    <t> BBS 133 (=IBVS 5781) </t>
  </si>
  <si>
    <t>2454800.627 </t>
  </si>
  <si>
    <t> 30.11.2008 03:02 </t>
  </si>
  <si>
    <t>-I</t>
  </si>
  <si>
    <t> P.Frank </t>
  </si>
  <si>
    <t>BAVM 203 </t>
  </si>
  <si>
    <t>2455067.5685 </t>
  </si>
  <si>
    <t> 24.08.2009 01:38 </t>
  </si>
  <si>
    <t>1134</t>
  </si>
  <si>
    <t> -0.0069 </t>
  </si>
  <si>
    <t> Moschner &amp; Frank </t>
  </si>
  <si>
    <t>BAVM 212 </t>
  </si>
  <si>
    <t>2455859.3359 </t>
  </si>
  <si>
    <t> 24.10.2011 20:03 </t>
  </si>
  <si>
    <t>1484</t>
  </si>
  <si>
    <t> -0.0048 </t>
  </si>
  <si>
    <t> F.Agerer </t>
  </si>
  <si>
    <t>BAVM 225 </t>
  </si>
  <si>
    <t>s5</t>
  </si>
  <si>
    <t>s6</t>
  </si>
  <si>
    <t>s7</t>
  </si>
  <si>
    <t>Add cycle</t>
  </si>
  <si>
    <t>Old Cycle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</si>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</sst>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8"/>
      <name val="Arial Unicode MS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20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2" fontId="20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20" fillId="0" borderId="1" applyNumberFormat="0" applyFont="0" applyFill="0" applyAlignment="0" applyProtection="0"/>
  </cellStyleXfs>
  <cellXfs count="5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/>
    </xf>
    <xf numFmtId="0" fontId="0" fillId="0" borderId="0" xfId="0">
      <alignment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6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6" fillId="2" borderId="12" xfId="7" applyFill="1" applyBorder="1" applyAlignment="1" applyProtection="1">
      <alignment horizontal="right" vertical="top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4" fillId="0" borderId="0" xfId="8" applyFont="1"/>
    <xf numFmtId="0" fontId="14" fillId="0" borderId="0" xfId="8" applyFont="1" applyAlignment="1">
      <alignment horizontal="center"/>
    </xf>
    <xf numFmtId="0" fontId="14" fillId="0" borderId="0" xfId="8" applyFont="1" applyAlignment="1">
      <alignment horizontal="left"/>
    </xf>
  </cellXfs>
  <cellStyles count="10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/>
    <cellStyle name="Total" xfId="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KN And - O-C Diagr.</a:t>
            </a:r>
          </a:p>
        </c:rich>
      </c:tx>
      <c:layout>
        <c:manualLayout>
          <c:xMode val="edge"/>
          <c:yMode val="edge"/>
          <c:x val="0.33884340903668031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623974633561702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B28-456A-BCD1-CDFB1E939FA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4.0941200000816025E-2</c:v>
                </c:pt>
                <c:pt idx="2">
                  <c:v>-3.6199999998643762E-2</c:v>
                </c:pt>
                <c:pt idx="3">
                  <c:v>-7.8375999983109068E-3</c:v>
                </c:pt>
                <c:pt idx="4">
                  <c:v>4.5786099999531871E-2</c:v>
                </c:pt>
                <c:pt idx="5">
                  <c:v>-0.10815809999985504</c:v>
                </c:pt>
                <c:pt idx="6">
                  <c:v>1.9601500000135275E-2</c:v>
                </c:pt>
                <c:pt idx="7">
                  <c:v>0.18659110000226065</c:v>
                </c:pt>
                <c:pt idx="8">
                  <c:v>1.7169999999168795E-2</c:v>
                </c:pt>
                <c:pt idx="9">
                  <c:v>-7.1024899996700697E-2</c:v>
                </c:pt>
                <c:pt idx="10">
                  <c:v>9.9867299999459647E-2</c:v>
                </c:pt>
                <c:pt idx="11">
                  <c:v>-6.1637899998459034E-2</c:v>
                </c:pt>
                <c:pt idx="12">
                  <c:v>-6.9742400002724025E-2</c:v>
                </c:pt>
                <c:pt idx="13">
                  <c:v>-2.6982700001099147E-2</c:v>
                </c:pt>
                <c:pt idx="14">
                  <c:v>-0.32595479999872623</c:v>
                </c:pt>
                <c:pt idx="15">
                  <c:v>-0.35078049999719951</c:v>
                </c:pt>
                <c:pt idx="16">
                  <c:v>1.5735200002382044E-2</c:v>
                </c:pt>
                <c:pt idx="17">
                  <c:v>-9.0731000018422492E-3</c:v>
                </c:pt>
                <c:pt idx="18">
                  <c:v>-4.6222899996791966E-2</c:v>
                </c:pt>
                <c:pt idx="19">
                  <c:v>-5.3219400004309136E-2</c:v>
                </c:pt>
                <c:pt idx="20">
                  <c:v>7.390400001895614E-3</c:v>
                </c:pt>
                <c:pt idx="21">
                  <c:v>3.0001999984961003E-3</c:v>
                </c:pt>
                <c:pt idx="22">
                  <c:v>6.0292900001513772E-2</c:v>
                </c:pt>
                <c:pt idx="23">
                  <c:v>-4.4550300000992138E-2</c:v>
                </c:pt>
                <c:pt idx="24">
                  <c:v>-1.4170499998726882E-2</c:v>
                </c:pt>
                <c:pt idx="25">
                  <c:v>0.1162999999942258</c:v>
                </c:pt>
                <c:pt idx="26">
                  <c:v>1.61084000064875E-2</c:v>
                </c:pt>
                <c:pt idx="27">
                  <c:v>-2.8462999980547465E-3</c:v>
                </c:pt>
                <c:pt idx="28">
                  <c:v>-0.13440029999765102</c:v>
                </c:pt>
                <c:pt idx="29">
                  <c:v>2.0341900002676994E-2</c:v>
                </c:pt>
                <c:pt idx="30">
                  <c:v>1.6310999999404885E-3</c:v>
                </c:pt>
                <c:pt idx="31">
                  <c:v>1.6764000029070303E-3</c:v>
                </c:pt>
                <c:pt idx="32">
                  <c:v>-2.9511700005969033E-2</c:v>
                </c:pt>
                <c:pt idx="33">
                  <c:v>-1.9943699997384101E-2</c:v>
                </c:pt>
                <c:pt idx="34">
                  <c:v>-5.5797300003177952E-2</c:v>
                </c:pt>
                <c:pt idx="35">
                  <c:v>-9.2292999979690649E-3</c:v>
                </c:pt>
                <c:pt idx="36">
                  <c:v>-0.35077969999838388</c:v>
                </c:pt>
                <c:pt idx="37">
                  <c:v>1.6094899998279288E-2</c:v>
                </c:pt>
                <c:pt idx="38">
                  <c:v>-0.39173430000664666</c:v>
                </c:pt>
                <c:pt idx="39">
                  <c:v>-4.3329899992386345E-2</c:v>
                </c:pt>
                <c:pt idx="40">
                  <c:v>-3.3524799997394439E-2</c:v>
                </c:pt>
                <c:pt idx="41">
                  <c:v>6.8189500001608394E-2</c:v>
                </c:pt>
                <c:pt idx="42">
                  <c:v>7.1514000010211021E-3</c:v>
                </c:pt>
                <c:pt idx="43">
                  <c:v>-4.8032999984570779E-3</c:v>
                </c:pt>
                <c:pt idx="44">
                  <c:v>3.5172999996575527E-3</c:v>
                </c:pt>
                <c:pt idx="45">
                  <c:v>6.0086000012233853E-3</c:v>
                </c:pt>
                <c:pt idx="46">
                  <c:v>1.7388400003255811E-2</c:v>
                </c:pt>
                <c:pt idx="47">
                  <c:v>-6.7080000007990748E-4</c:v>
                </c:pt>
                <c:pt idx="48">
                  <c:v>2.0436000049812719E-3</c:v>
                </c:pt>
                <c:pt idx="49">
                  <c:v>1.2339999375399202E-4</c:v>
                </c:pt>
                <c:pt idx="54">
                  <c:v>1.0653799996362068E-2</c:v>
                </c:pt>
                <c:pt idx="55">
                  <c:v>1.1855899996589869E-2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B28-456A-BCD1-CDFB1E939FA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0">
                  <c:v>6.2486999959219247E-3</c:v>
                </c:pt>
                <c:pt idx="51">
                  <c:v>4.32849999924656E-3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B28-456A-BCD1-CDFB1E939FA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2">
                  <c:v>1.0131100003491156E-2</c:v>
                </c:pt>
                <c:pt idx="53">
                  <c:v>1.2244000005011912E-2</c:v>
                </c:pt>
                <c:pt idx="56">
                  <c:v>1.4334700004837941E-2</c:v>
                </c:pt>
                <c:pt idx="57">
                  <c:v>1.4743300002010074E-2</c:v>
                </c:pt>
                <c:pt idx="58">
                  <c:v>1.2145499997131992E-2</c:v>
                </c:pt>
                <c:pt idx="59">
                  <c:v>1.6676899998856243E-2</c:v>
                </c:pt>
                <c:pt idx="60">
                  <c:v>2.1881900000153109E-2</c:v>
                </c:pt>
                <c:pt idx="61">
                  <c:v>2.2947900215513073E-2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B28-456A-BCD1-CDFB1E939FA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B28-456A-BCD1-CDFB1E939F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B28-456A-BCD1-CDFB1E939F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B28-456A-BCD1-CDFB1E939F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-7.6047414688430723E-2</c:v>
                </c:pt>
                <c:pt idx="1">
                  <c:v>-4.9043411965907321E-2</c:v>
                </c:pt>
                <c:pt idx="2">
                  <c:v>-4.9043411965907321E-2</c:v>
                </c:pt>
                <c:pt idx="3">
                  <c:v>-4.8543758425204621E-2</c:v>
                </c:pt>
                <c:pt idx="4">
                  <c:v>-4.843587868346199E-2</c:v>
                </c:pt>
                <c:pt idx="5">
                  <c:v>-4.7606908036387049E-2</c:v>
                </c:pt>
                <c:pt idx="6">
                  <c:v>-4.7311658216880902E-2</c:v>
                </c:pt>
                <c:pt idx="7">
                  <c:v>-4.6448620282939869E-2</c:v>
                </c:pt>
                <c:pt idx="8">
                  <c:v>-3.8255437791644399E-2</c:v>
                </c:pt>
                <c:pt idx="9">
                  <c:v>-3.4638627502694141E-2</c:v>
                </c:pt>
                <c:pt idx="10">
                  <c:v>-3.1152408480063915E-2</c:v>
                </c:pt>
                <c:pt idx="11">
                  <c:v>-3.0720889513093399E-2</c:v>
                </c:pt>
                <c:pt idx="12">
                  <c:v>-3.0238269615823741E-2</c:v>
                </c:pt>
                <c:pt idx="13">
                  <c:v>-2.8313467907889463E-2</c:v>
                </c:pt>
                <c:pt idx="14">
                  <c:v>-2.7898982584351993E-2</c:v>
                </c:pt>
                <c:pt idx="15">
                  <c:v>-2.6530613228563905E-2</c:v>
                </c:pt>
                <c:pt idx="16">
                  <c:v>-2.6195618241047321E-2</c:v>
                </c:pt>
                <c:pt idx="17">
                  <c:v>-2.5179277516208867E-2</c:v>
                </c:pt>
                <c:pt idx="18">
                  <c:v>-2.4759114311527046E-2</c:v>
                </c:pt>
                <c:pt idx="19">
                  <c:v>-2.4503609660031345E-2</c:v>
                </c:pt>
                <c:pt idx="20">
                  <c:v>-2.3788196635843382E-2</c:v>
                </c:pt>
                <c:pt idx="21">
                  <c:v>-2.307278361165542E-2</c:v>
                </c:pt>
                <c:pt idx="22">
                  <c:v>-2.2794567435582325E-2</c:v>
                </c:pt>
                <c:pt idx="23">
                  <c:v>-2.2703721337272741E-2</c:v>
                </c:pt>
                <c:pt idx="24">
                  <c:v>-2.255609642751967E-2</c:v>
                </c:pt>
                <c:pt idx="25">
                  <c:v>-2.0654006244162786E-2</c:v>
                </c:pt>
                <c:pt idx="26">
                  <c:v>-2.0040795080573104E-2</c:v>
                </c:pt>
                <c:pt idx="27">
                  <c:v>-1.9978338387985267E-2</c:v>
                </c:pt>
                <c:pt idx="28">
                  <c:v>-1.9864780765098289E-2</c:v>
                </c:pt>
                <c:pt idx="29">
                  <c:v>-1.9217502314642514E-2</c:v>
                </c:pt>
                <c:pt idx="30">
                  <c:v>-1.9194790790065117E-2</c:v>
                </c:pt>
                <c:pt idx="31">
                  <c:v>-1.9132334097477281E-2</c:v>
                </c:pt>
                <c:pt idx="32">
                  <c:v>-1.8263618282391897E-2</c:v>
                </c:pt>
                <c:pt idx="33">
                  <c:v>-1.735515729929607E-2</c:v>
                </c:pt>
                <c:pt idx="34">
                  <c:v>-1.6401273267045456E-2</c:v>
                </c:pt>
                <c:pt idx="35">
                  <c:v>-1.5492812283949629E-2</c:v>
                </c:pt>
                <c:pt idx="36">
                  <c:v>-1.3494198121138813E-2</c:v>
                </c:pt>
                <c:pt idx="37">
                  <c:v>-1.2915054244415226E-2</c:v>
                </c:pt>
                <c:pt idx="38">
                  <c:v>-1.180218954012284E-2</c:v>
                </c:pt>
                <c:pt idx="39">
                  <c:v>-8.2364801814717239E-3</c:v>
                </c:pt>
                <c:pt idx="40">
                  <c:v>-4.6196698925214733E-3</c:v>
                </c:pt>
                <c:pt idx="41">
                  <c:v>-4.386876765603169E-3</c:v>
                </c:pt>
                <c:pt idx="42">
                  <c:v>-6.792203783433301E-4</c:v>
                </c:pt>
                <c:pt idx="43">
                  <c:v>-6.167636857554934E-4</c:v>
                </c:pt>
                <c:pt idx="44">
                  <c:v>7.5937813855071756E-5</c:v>
                </c:pt>
                <c:pt idx="45">
                  <c:v>2.5195212932988681E-4</c:v>
                </c:pt>
                <c:pt idx="46">
                  <c:v>3.9957703908295727E-4</c:v>
                </c:pt>
                <c:pt idx="47">
                  <c:v>9.4465362894045196E-4</c:v>
                </c:pt>
                <c:pt idx="48">
                  <c:v>2.8069986442868997E-3</c:v>
                </c:pt>
                <c:pt idx="49">
                  <c:v>2.9546235540399701E-3</c:v>
                </c:pt>
                <c:pt idx="50">
                  <c:v>6.4238089332371504E-3</c:v>
                </c:pt>
                <c:pt idx="51">
                  <c:v>6.5714338429902208E-3</c:v>
                </c:pt>
                <c:pt idx="52">
                  <c:v>9.1946149316794179E-3</c:v>
                </c:pt>
                <c:pt idx="53">
                  <c:v>9.3252061979994388E-3</c:v>
                </c:pt>
                <c:pt idx="54">
                  <c:v>1.0040619222187401E-2</c:v>
                </c:pt>
                <c:pt idx="55">
                  <c:v>1.0193922013084826E-2</c:v>
                </c:pt>
                <c:pt idx="56">
                  <c:v>1.1079671471603256E-2</c:v>
                </c:pt>
                <c:pt idx="57">
                  <c:v>1.4951986412049215E-2</c:v>
                </c:pt>
                <c:pt idx="58">
                  <c:v>1.6734841091374769E-2</c:v>
                </c:pt>
                <c:pt idx="59">
                  <c:v>1.740483106640793E-2</c:v>
                </c:pt>
                <c:pt idx="60">
                  <c:v>1.9392089466930051E-2</c:v>
                </c:pt>
                <c:pt idx="61">
                  <c:v>2.4047952005296164E-2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B28-456A-BCD1-CDFB1E939F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214192"/>
        <c:axId val="1"/>
      </c:scatterChart>
      <c:valAx>
        <c:axId val="618214192"/>
        <c:scaling>
          <c:orientation val="minMax"/>
          <c:min val="9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4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2141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636385327867073"/>
          <c:y val="0.91925596256989606"/>
          <c:w val="0.83884384286674907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KN And - O-C Diagr.</a:t>
            </a:r>
          </a:p>
        </c:rich>
      </c:tx>
      <c:layout>
        <c:manualLayout>
          <c:xMode val="edge"/>
          <c:yMode val="edge"/>
          <c:x val="0.34020618556701032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82474226804125"/>
          <c:y val="0.14860681114551083"/>
          <c:w val="0.77525773195876291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9B-4D4F-BF49-BA18480452E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4.0941200000816025E-2</c:v>
                </c:pt>
                <c:pt idx="2">
                  <c:v>-3.6199999998643762E-2</c:v>
                </c:pt>
                <c:pt idx="3">
                  <c:v>-7.8375999983109068E-3</c:v>
                </c:pt>
                <c:pt idx="4">
                  <c:v>4.5786099999531871E-2</c:v>
                </c:pt>
                <c:pt idx="5">
                  <c:v>-0.10815809999985504</c:v>
                </c:pt>
                <c:pt idx="6">
                  <c:v>1.9601500000135275E-2</c:v>
                </c:pt>
                <c:pt idx="7">
                  <c:v>0.18659110000226065</c:v>
                </c:pt>
                <c:pt idx="8">
                  <c:v>1.7169999999168795E-2</c:v>
                </c:pt>
                <c:pt idx="9">
                  <c:v>-7.1024899996700697E-2</c:v>
                </c:pt>
                <c:pt idx="10">
                  <c:v>9.9867299999459647E-2</c:v>
                </c:pt>
                <c:pt idx="11">
                  <c:v>-6.1637899998459034E-2</c:v>
                </c:pt>
                <c:pt idx="12">
                  <c:v>-6.9742400002724025E-2</c:v>
                </c:pt>
                <c:pt idx="13">
                  <c:v>-2.6982700001099147E-2</c:v>
                </c:pt>
                <c:pt idx="14">
                  <c:v>-0.32595479999872623</c:v>
                </c:pt>
                <c:pt idx="15">
                  <c:v>-0.35078049999719951</c:v>
                </c:pt>
                <c:pt idx="16">
                  <c:v>1.5735200002382044E-2</c:v>
                </c:pt>
                <c:pt idx="17">
                  <c:v>-9.0731000018422492E-3</c:v>
                </c:pt>
                <c:pt idx="18">
                  <c:v>-4.6222899996791966E-2</c:v>
                </c:pt>
                <c:pt idx="19">
                  <c:v>-5.3219400004309136E-2</c:v>
                </c:pt>
                <c:pt idx="20">
                  <c:v>7.390400001895614E-3</c:v>
                </c:pt>
                <c:pt idx="21">
                  <c:v>3.0001999984961003E-3</c:v>
                </c:pt>
                <c:pt idx="22">
                  <c:v>6.0292900001513772E-2</c:v>
                </c:pt>
                <c:pt idx="23">
                  <c:v>-4.4550300000992138E-2</c:v>
                </c:pt>
                <c:pt idx="24">
                  <c:v>-1.4170499998726882E-2</c:v>
                </c:pt>
                <c:pt idx="25">
                  <c:v>0.1162999999942258</c:v>
                </c:pt>
                <c:pt idx="26">
                  <c:v>1.61084000064875E-2</c:v>
                </c:pt>
                <c:pt idx="27">
                  <c:v>-2.8462999980547465E-3</c:v>
                </c:pt>
                <c:pt idx="28">
                  <c:v>-0.13440029999765102</c:v>
                </c:pt>
                <c:pt idx="29">
                  <c:v>2.0341900002676994E-2</c:v>
                </c:pt>
                <c:pt idx="30">
                  <c:v>1.6310999999404885E-3</c:v>
                </c:pt>
                <c:pt idx="31">
                  <c:v>1.6764000029070303E-3</c:v>
                </c:pt>
                <c:pt idx="32">
                  <c:v>-2.9511700005969033E-2</c:v>
                </c:pt>
                <c:pt idx="33">
                  <c:v>-1.9943699997384101E-2</c:v>
                </c:pt>
                <c:pt idx="34">
                  <c:v>-5.5797300003177952E-2</c:v>
                </c:pt>
                <c:pt idx="35">
                  <c:v>-9.2292999979690649E-3</c:v>
                </c:pt>
                <c:pt idx="36">
                  <c:v>-0.35077969999838388</c:v>
                </c:pt>
                <c:pt idx="37">
                  <c:v>1.6094899998279288E-2</c:v>
                </c:pt>
                <c:pt idx="38">
                  <c:v>-0.39173430000664666</c:v>
                </c:pt>
                <c:pt idx="39">
                  <c:v>-4.3329899992386345E-2</c:v>
                </c:pt>
                <c:pt idx="40">
                  <c:v>-3.3524799997394439E-2</c:v>
                </c:pt>
                <c:pt idx="41">
                  <c:v>6.8189500001608394E-2</c:v>
                </c:pt>
                <c:pt idx="42">
                  <c:v>7.1514000010211021E-3</c:v>
                </c:pt>
                <c:pt idx="43">
                  <c:v>-4.8032999984570779E-3</c:v>
                </c:pt>
                <c:pt idx="44">
                  <c:v>3.5172999996575527E-3</c:v>
                </c:pt>
                <c:pt idx="45">
                  <c:v>6.0086000012233853E-3</c:v>
                </c:pt>
                <c:pt idx="46">
                  <c:v>1.7388400003255811E-2</c:v>
                </c:pt>
                <c:pt idx="47">
                  <c:v>-6.7080000007990748E-4</c:v>
                </c:pt>
                <c:pt idx="48">
                  <c:v>2.0436000049812719E-3</c:v>
                </c:pt>
                <c:pt idx="49">
                  <c:v>1.2339999375399202E-4</c:v>
                </c:pt>
                <c:pt idx="54">
                  <c:v>1.0653799996362068E-2</c:v>
                </c:pt>
                <c:pt idx="55">
                  <c:v>1.1855899996589869E-2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9B-4D4F-BF49-BA18480452E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50">
                  <c:v>6.2486999959219247E-3</c:v>
                </c:pt>
                <c:pt idx="51">
                  <c:v>4.32849999924656E-3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9B-4D4F-BF49-BA18480452E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2">
                  <c:v>1.0131100003491156E-2</c:v>
                </c:pt>
                <c:pt idx="53">
                  <c:v>1.2244000005011912E-2</c:v>
                </c:pt>
                <c:pt idx="56">
                  <c:v>1.4334700004837941E-2</c:v>
                </c:pt>
                <c:pt idx="57">
                  <c:v>1.4743300002010074E-2</c:v>
                </c:pt>
                <c:pt idx="58">
                  <c:v>1.2145499997131992E-2</c:v>
                </c:pt>
                <c:pt idx="59">
                  <c:v>1.6676899998856243E-2</c:v>
                </c:pt>
                <c:pt idx="60">
                  <c:v>2.1881900000153109E-2</c:v>
                </c:pt>
                <c:pt idx="61">
                  <c:v>2.2947900215513073E-2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9B-4D4F-BF49-BA18480452E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9B-4D4F-BF49-BA18480452E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9B-4D4F-BF49-BA18480452E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8.9999999999999998E-4</c:v>
                  </c:pt>
                  <c:pt idx="51">
                    <c:v>5.0000000000000001E-4</c:v>
                  </c:pt>
                  <c:pt idx="52">
                    <c:v>3.5000000000000001E-3</c:v>
                  </c:pt>
                  <c:pt idx="53">
                    <c:v>2.8E-3</c:v>
                  </c:pt>
                  <c:pt idx="54">
                    <c:v>0</c:v>
                  </c:pt>
                  <c:pt idx="55">
                    <c:v>0</c:v>
                  </c:pt>
                  <c:pt idx="56">
                    <c:v>6.9999999999999999E-4</c:v>
                  </c:pt>
                  <c:pt idx="57">
                    <c:v>5.0000000000000001E-4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9B-4D4F-BF49-BA18480452E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-4756</c:v>
                </c:pt>
                <c:pt idx="2">
                  <c:v>0</c:v>
                </c:pt>
                <c:pt idx="3">
                  <c:v>88</c:v>
                </c:pt>
                <c:pt idx="4">
                  <c:v>107</c:v>
                </c:pt>
                <c:pt idx="5">
                  <c:v>253</c:v>
                </c:pt>
                <c:pt idx="6">
                  <c:v>305</c:v>
                </c:pt>
                <c:pt idx="7">
                  <c:v>457</c:v>
                </c:pt>
                <c:pt idx="8">
                  <c:v>1900</c:v>
                </c:pt>
                <c:pt idx="9">
                  <c:v>2537</c:v>
                </c:pt>
                <c:pt idx="10">
                  <c:v>3151</c:v>
                </c:pt>
                <c:pt idx="11">
                  <c:v>3227</c:v>
                </c:pt>
                <c:pt idx="12">
                  <c:v>3312</c:v>
                </c:pt>
                <c:pt idx="13">
                  <c:v>3651</c:v>
                </c:pt>
                <c:pt idx="14">
                  <c:v>3724</c:v>
                </c:pt>
                <c:pt idx="15">
                  <c:v>3965</c:v>
                </c:pt>
                <c:pt idx="16">
                  <c:v>4024</c:v>
                </c:pt>
                <c:pt idx="17">
                  <c:v>4203</c:v>
                </c:pt>
                <c:pt idx="18">
                  <c:v>4277</c:v>
                </c:pt>
                <c:pt idx="19">
                  <c:v>4322</c:v>
                </c:pt>
                <c:pt idx="20">
                  <c:v>4448</c:v>
                </c:pt>
                <c:pt idx="21">
                  <c:v>4574</c:v>
                </c:pt>
                <c:pt idx="22">
                  <c:v>4623</c:v>
                </c:pt>
                <c:pt idx="23">
                  <c:v>4639</c:v>
                </c:pt>
                <c:pt idx="24">
                  <c:v>4665</c:v>
                </c:pt>
                <c:pt idx="25">
                  <c:v>5000</c:v>
                </c:pt>
                <c:pt idx="26">
                  <c:v>5108</c:v>
                </c:pt>
                <c:pt idx="27">
                  <c:v>5119</c:v>
                </c:pt>
                <c:pt idx="28">
                  <c:v>5139</c:v>
                </c:pt>
                <c:pt idx="29">
                  <c:v>5253</c:v>
                </c:pt>
                <c:pt idx="30">
                  <c:v>5257</c:v>
                </c:pt>
                <c:pt idx="31">
                  <c:v>5268</c:v>
                </c:pt>
                <c:pt idx="32">
                  <c:v>5421</c:v>
                </c:pt>
                <c:pt idx="33">
                  <c:v>5581</c:v>
                </c:pt>
                <c:pt idx="34">
                  <c:v>5749</c:v>
                </c:pt>
                <c:pt idx="35">
                  <c:v>5909</c:v>
                </c:pt>
                <c:pt idx="36">
                  <c:v>6261</c:v>
                </c:pt>
                <c:pt idx="37">
                  <c:v>6363</c:v>
                </c:pt>
                <c:pt idx="38">
                  <c:v>6559</c:v>
                </c:pt>
                <c:pt idx="39">
                  <c:v>7187</c:v>
                </c:pt>
                <c:pt idx="40">
                  <c:v>7824</c:v>
                </c:pt>
                <c:pt idx="41">
                  <c:v>7865</c:v>
                </c:pt>
                <c:pt idx="42">
                  <c:v>8518</c:v>
                </c:pt>
                <c:pt idx="43">
                  <c:v>8529</c:v>
                </c:pt>
                <c:pt idx="44">
                  <c:v>8651</c:v>
                </c:pt>
                <c:pt idx="45">
                  <c:v>8682</c:v>
                </c:pt>
                <c:pt idx="46">
                  <c:v>8708</c:v>
                </c:pt>
                <c:pt idx="47">
                  <c:v>8804</c:v>
                </c:pt>
                <c:pt idx="48">
                  <c:v>9132</c:v>
                </c:pt>
                <c:pt idx="49">
                  <c:v>9158</c:v>
                </c:pt>
                <c:pt idx="50">
                  <c:v>9769</c:v>
                </c:pt>
                <c:pt idx="51">
                  <c:v>9795</c:v>
                </c:pt>
                <c:pt idx="52">
                  <c:v>10257</c:v>
                </c:pt>
                <c:pt idx="53">
                  <c:v>10280</c:v>
                </c:pt>
                <c:pt idx="54">
                  <c:v>10406</c:v>
                </c:pt>
                <c:pt idx="55">
                  <c:v>10433</c:v>
                </c:pt>
                <c:pt idx="56">
                  <c:v>10589</c:v>
                </c:pt>
                <c:pt idx="57">
                  <c:v>11271</c:v>
                </c:pt>
                <c:pt idx="58">
                  <c:v>11585</c:v>
                </c:pt>
                <c:pt idx="59">
                  <c:v>11703</c:v>
                </c:pt>
                <c:pt idx="60">
                  <c:v>12053</c:v>
                </c:pt>
                <c:pt idx="61">
                  <c:v>12873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-7.6047414688430723E-2</c:v>
                </c:pt>
                <c:pt idx="1">
                  <c:v>-4.9043411965907321E-2</c:v>
                </c:pt>
                <c:pt idx="2">
                  <c:v>-4.9043411965907321E-2</c:v>
                </c:pt>
                <c:pt idx="3">
                  <c:v>-4.8543758425204621E-2</c:v>
                </c:pt>
                <c:pt idx="4">
                  <c:v>-4.843587868346199E-2</c:v>
                </c:pt>
                <c:pt idx="5">
                  <c:v>-4.7606908036387049E-2</c:v>
                </c:pt>
                <c:pt idx="6">
                  <c:v>-4.7311658216880902E-2</c:v>
                </c:pt>
                <c:pt idx="7">
                  <c:v>-4.6448620282939869E-2</c:v>
                </c:pt>
                <c:pt idx="8">
                  <c:v>-3.8255437791644399E-2</c:v>
                </c:pt>
                <c:pt idx="9">
                  <c:v>-3.4638627502694141E-2</c:v>
                </c:pt>
                <c:pt idx="10">
                  <c:v>-3.1152408480063915E-2</c:v>
                </c:pt>
                <c:pt idx="11">
                  <c:v>-3.0720889513093399E-2</c:v>
                </c:pt>
                <c:pt idx="12">
                  <c:v>-3.0238269615823741E-2</c:v>
                </c:pt>
                <c:pt idx="13">
                  <c:v>-2.8313467907889463E-2</c:v>
                </c:pt>
                <c:pt idx="14">
                  <c:v>-2.7898982584351993E-2</c:v>
                </c:pt>
                <c:pt idx="15">
                  <c:v>-2.6530613228563905E-2</c:v>
                </c:pt>
                <c:pt idx="16">
                  <c:v>-2.6195618241047321E-2</c:v>
                </c:pt>
                <c:pt idx="17">
                  <c:v>-2.5179277516208867E-2</c:v>
                </c:pt>
                <c:pt idx="18">
                  <c:v>-2.4759114311527046E-2</c:v>
                </c:pt>
                <c:pt idx="19">
                  <c:v>-2.4503609660031345E-2</c:v>
                </c:pt>
                <c:pt idx="20">
                  <c:v>-2.3788196635843382E-2</c:v>
                </c:pt>
                <c:pt idx="21">
                  <c:v>-2.307278361165542E-2</c:v>
                </c:pt>
                <c:pt idx="22">
                  <c:v>-2.2794567435582325E-2</c:v>
                </c:pt>
                <c:pt idx="23">
                  <c:v>-2.2703721337272741E-2</c:v>
                </c:pt>
                <c:pt idx="24">
                  <c:v>-2.255609642751967E-2</c:v>
                </c:pt>
                <c:pt idx="25">
                  <c:v>-2.0654006244162786E-2</c:v>
                </c:pt>
                <c:pt idx="26">
                  <c:v>-2.0040795080573104E-2</c:v>
                </c:pt>
                <c:pt idx="27">
                  <c:v>-1.9978338387985267E-2</c:v>
                </c:pt>
                <c:pt idx="28">
                  <c:v>-1.9864780765098289E-2</c:v>
                </c:pt>
                <c:pt idx="29">
                  <c:v>-1.9217502314642514E-2</c:v>
                </c:pt>
                <c:pt idx="30">
                  <c:v>-1.9194790790065117E-2</c:v>
                </c:pt>
                <c:pt idx="31">
                  <c:v>-1.9132334097477281E-2</c:v>
                </c:pt>
                <c:pt idx="32">
                  <c:v>-1.8263618282391897E-2</c:v>
                </c:pt>
                <c:pt idx="33">
                  <c:v>-1.735515729929607E-2</c:v>
                </c:pt>
                <c:pt idx="34">
                  <c:v>-1.6401273267045456E-2</c:v>
                </c:pt>
                <c:pt idx="35">
                  <c:v>-1.5492812283949629E-2</c:v>
                </c:pt>
                <c:pt idx="36">
                  <c:v>-1.3494198121138813E-2</c:v>
                </c:pt>
                <c:pt idx="37">
                  <c:v>-1.2915054244415226E-2</c:v>
                </c:pt>
                <c:pt idx="38">
                  <c:v>-1.180218954012284E-2</c:v>
                </c:pt>
                <c:pt idx="39">
                  <c:v>-8.2364801814717239E-3</c:v>
                </c:pt>
                <c:pt idx="40">
                  <c:v>-4.6196698925214733E-3</c:v>
                </c:pt>
                <c:pt idx="41">
                  <c:v>-4.386876765603169E-3</c:v>
                </c:pt>
                <c:pt idx="42">
                  <c:v>-6.792203783433301E-4</c:v>
                </c:pt>
                <c:pt idx="43">
                  <c:v>-6.167636857554934E-4</c:v>
                </c:pt>
                <c:pt idx="44">
                  <c:v>7.5937813855071756E-5</c:v>
                </c:pt>
                <c:pt idx="45">
                  <c:v>2.5195212932988681E-4</c:v>
                </c:pt>
                <c:pt idx="46">
                  <c:v>3.9957703908295727E-4</c:v>
                </c:pt>
                <c:pt idx="47">
                  <c:v>9.4465362894045196E-4</c:v>
                </c:pt>
                <c:pt idx="48">
                  <c:v>2.8069986442868997E-3</c:v>
                </c:pt>
                <c:pt idx="49">
                  <c:v>2.9546235540399701E-3</c:v>
                </c:pt>
                <c:pt idx="50">
                  <c:v>6.4238089332371504E-3</c:v>
                </c:pt>
                <c:pt idx="51">
                  <c:v>6.5714338429902208E-3</c:v>
                </c:pt>
                <c:pt idx="52">
                  <c:v>9.1946149316794179E-3</c:v>
                </c:pt>
                <c:pt idx="53">
                  <c:v>9.3252061979994388E-3</c:v>
                </c:pt>
                <c:pt idx="54">
                  <c:v>1.0040619222187401E-2</c:v>
                </c:pt>
                <c:pt idx="55">
                  <c:v>1.0193922013084826E-2</c:v>
                </c:pt>
                <c:pt idx="56">
                  <c:v>1.1079671471603256E-2</c:v>
                </c:pt>
                <c:pt idx="57">
                  <c:v>1.4951986412049215E-2</c:v>
                </c:pt>
                <c:pt idx="58">
                  <c:v>1.6734841091374769E-2</c:v>
                </c:pt>
                <c:pt idx="59">
                  <c:v>1.740483106640793E-2</c:v>
                </c:pt>
                <c:pt idx="60">
                  <c:v>1.9392089466930051E-2</c:v>
                </c:pt>
                <c:pt idx="61">
                  <c:v>2.4047952005296164E-2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9B-4D4F-BF49-BA1848045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207352"/>
        <c:axId val="1"/>
      </c:scatterChart>
      <c:valAx>
        <c:axId val="618207352"/>
        <c:scaling>
          <c:orientation val="minMax"/>
          <c:min val="-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58762886597942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731958762886601E-2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82073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95876288659794"/>
          <c:y val="0.91950464396284826"/>
          <c:w val="0.83711340206185569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1057275</xdr:colOff>
      <xdr:row>0</xdr:row>
      <xdr:rowOff>95250</xdr:rowOff>
    </xdr:from>
    <xdr:to>
      <xdr:col>14</xdr:col>
      <xdr:colOff>19050</xdr:colOff>
      <xdr:row>18</xdr:row>
      <xdr:rowOff>114300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74DEFC6C-BA6E-7D94-6963-7E83942720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361950</xdr:colOff>
      <xdr:row>0</xdr:row>
      <xdr:rowOff>0</xdr:rowOff>
    </xdr:from>
    <xdr:to>
      <xdr:col>21</xdr:col>
      <xdr:colOff>533400</xdr:colOff>
      <xdr:row>18</xdr:row>
      <xdr:rowOff>28575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ECC5467-4D25-9912-B76C-B9D82FD981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68" TargetMode="External"/><Relationship Id="rId13" Type="http://schemas.openxmlformats.org/officeDocument/2006/relationships/hyperlink" Target="http://www.bav-astro.de/sfs/BAVM_link.php?BAVMnr=212" TargetMode="External"/><Relationship Id="rId3" Type="http://schemas.openxmlformats.org/officeDocument/2006/relationships/hyperlink" Target="http://www.bav-astro.de/sfs/BAVM_link.php?BAVMnr=59" TargetMode="External"/><Relationship Id="rId7" Type="http://schemas.openxmlformats.org/officeDocument/2006/relationships/hyperlink" Target="http://www.bav-astro.de/sfs/BAVM_link.php?BAVMnr=68" TargetMode="External"/><Relationship Id="rId12" Type="http://schemas.openxmlformats.org/officeDocument/2006/relationships/hyperlink" Target="http://www.bav-astro.de/sfs/BAVM_link.php?BAVMnr=203" TargetMode="External"/><Relationship Id="rId2" Type="http://schemas.openxmlformats.org/officeDocument/2006/relationships/hyperlink" Target="http://www.bav-astro.de/sfs/BAVM_link.php?BAVMnr=56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60" TargetMode="External"/><Relationship Id="rId11" Type="http://schemas.openxmlformats.org/officeDocument/2006/relationships/hyperlink" Target="http://www.konkoly.hu/cgi-bin/IBVS?5287" TargetMode="External"/><Relationship Id="rId5" Type="http://schemas.openxmlformats.org/officeDocument/2006/relationships/hyperlink" Target="http://www.bav-astro.de/sfs/BAVM_link.php?BAVMnr=68" TargetMode="External"/><Relationship Id="rId10" Type="http://schemas.openxmlformats.org/officeDocument/2006/relationships/hyperlink" Target="http://var.astro.cz/oejv/issues/oejv0074.pdf" TargetMode="External"/><Relationship Id="rId4" Type="http://schemas.openxmlformats.org/officeDocument/2006/relationships/hyperlink" Target="http://www.bav-astro.de/sfs/BAVM_link.php?BAVMnr=59" TargetMode="External"/><Relationship Id="rId9" Type="http://schemas.openxmlformats.org/officeDocument/2006/relationships/hyperlink" Target="http://www.bav-astro.de/sfs/BAVM_link.php?BAVMnr=117" TargetMode="External"/><Relationship Id="rId14" Type="http://schemas.openxmlformats.org/officeDocument/2006/relationships/hyperlink" Target="http://www.bav-astro.de/sfs/BAVM_link.php?BAVMnr=2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4"/>
  <sheetViews>
    <sheetView tabSelected="1" workbookViewId="0">
      <selection activeCell="D9" sqref="D9"/>
    </sheetView>
  </sheetViews>
  <sheetFormatPr defaultColWidth="10.28515625" defaultRowHeight="12.75"/>
  <cols>
    <col min="1" max="1" width="14.42578125" customWidth="1"/>
    <col min="2" max="2" width="5.140625" style="3" customWidth="1"/>
    <col min="3" max="3" width="11.85546875" customWidth="1"/>
    <col min="4" max="4" width="9.42578125" customWidth="1"/>
    <col min="5" max="5" width="10.14062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31</v>
      </c>
    </row>
    <row r="2" spans="1:6">
      <c r="A2" t="s">
        <v>24</v>
      </c>
      <c r="B2" s="9" t="s">
        <v>32</v>
      </c>
    </row>
    <row r="4" spans="1:6">
      <c r="A4" s="5" t="s">
        <v>0</v>
      </c>
      <c r="C4" s="8">
        <v>28593.286199999999</v>
      </c>
      <c r="D4" s="8">
        <v>2.2621777000000001</v>
      </c>
    </row>
    <row r="5" spans="1:6">
      <c r="A5" s="13" t="s">
        <v>36</v>
      </c>
      <c r="B5" s="10"/>
      <c r="C5" s="14">
        <v>-9.5</v>
      </c>
      <c r="D5" s="10" t="s">
        <v>37</v>
      </c>
    </row>
    <row r="6" spans="1:6">
      <c r="A6" s="5" t="s">
        <v>1</v>
      </c>
    </row>
    <row r="7" spans="1:6">
      <c r="A7" t="s">
        <v>2</v>
      </c>
      <c r="C7">
        <v>28593.286199999999</v>
      </c>
    </row>
    <row r="8" spans="1:6">
      <c r="A8" t="s">
        <v>3</v>
      </c>
      <c r="C8">
        <v>2.2621777000000001</v>
      </c>
    </row>
    <row r="9" spans="1:6">
      <c r="A9" s="27" t="s">
        <v>41</v>
      </c>
      <c r="B9" s="28">
        <v>70</v>
      </c>
      <c r="C9" s="16" t="str">
        <f>"F"&amp;B9</f>
        <v>F70</v>
      </c>
      <c r="D9" s="17" t="str">
        <f>"G"&amp;B9</f>
        <v>G70</v>
      </c>
    </row>
    <row r="10" spans="1:6" ht="13.5" thickBot="1">
      <c r="A10" s="10"/>
      <c r="B10" s="10"/>
      <c r="C10" s="4" t="s">
        <v>20</v>
      </c>
      <c r="D10" s="4" t="s">
        <v>21</v>
      </c>
      <c r="E10" s="10"/>
    </row>
    <row r="11" spans="1:6">
      <c r="A11" s="10" t="s">
        <v>16</v>
      </c>
      <c r="B11" s="10"/>
      <c r="C11" s="15">
        <f ca="1">INTERCEPT(INDIRECT($D$9):G992,INDIRECT($C$9):F992)</f>
        <v>-4.9043411965907321E-2</v>
      </c>
      <c r="D11" s="3"/>
      <c r="E11" s="10"/>
    </row>
    <row r="12" spans="1:6">
      <c r="A12" s="10" t="s">
        <v>17</v>
      </c>
      <c r="B12" s="10"/>
      <c r="C12" s="15">
        <f ca="1">SLOPE(INDIRECT($D$9):G992,INDIRECT($C$9):F992)</f>
        <v>5.6778811443489069E-6</v>
      </c>
      <c r="D12" s="3"/>
      <c r="E12" s="10"/>
    </row>
    <row r="13" spans="1:6">
      <c r="A13" s="10" t="s">
        <v>19</v>
      </c>
      <c r="B13" s="10"/>
      <c r="C13" s="3" t="s">
        <v>14</v>
      </c>
      <c r="D13" s="3"/>
      <c r="E13" s="10"/>
    </row>
    <row r="14" spans="1:6">
      <c r="A14" s="10"/>
      <c r="B14" s="10"/>
      <c r="C14" s="10"/>
      <c r="D14" s="10"/>
      <c r="E14" s="10"/>
    </row>
    <row r="15" spans="1:6">
      <c r="A15" s="18" t="s">
        <v>18</v>
      </c>
      <c r="B15" s="10"/>
      <c r="C15" s="19">
        <f ca="1">(C7+C11)+(C8+C12)*INT(MAX(F21:F3533))</f>
        <v>57714.323780052</v>
      </c>
      <c r="E15" s="20" t="s">
        <v>271</v>
      </c>
      <c r="F15" s="14">
        <v>1</v>
      </c>
    </row>
    <row r="16" spans="1:6">
      <c r="A16" s="22" t="s">
        <v>4</v>
      </c>
      <c r="B16" s="10"/>
      <c r="C16" s="23">
        <f ca="1">+C8+C12</f>
        <v>2.2621833778811444</v>
      </c>
      <c r="E16" s="20" t="s">
        <v>38</v>
      </c>
      <c r="F16" s="21">
        <f ca="1">NOW()+15018.5+$C$5/24</f>
        <v>60095.774932986111</v>
      </c>
    </row>
    <row r="17" spans="1:31" ht="13.5" thickBot="1">
      <c r="A17" s="20" t="s">
        <v>33</v>
      </c>
      <c r="B17" s="10"/>
      <c r="C17" s="10">
        <f>COUNT(C21:C2191)</f>
        <v>61</v>
      </c>
      <c r="E17" s="20" t="s">
        <v>272</v>
      </c>
      <c r="F17" s="21">
        <f ca="1">ROUND(2*(F16-$C$7)/$C$8,0)/2+F15</f>
        <v>13926.5</v>
      </c>
    </row>
    <row r="18" spans="1:31" ht="14.25" thickTop="1" thickBot="1">
      <c r="A18" s="22" t="s">
        <v>5</v>
      </c>
      <c r="B18" s="10"/>
      <c r="C18" s="25">
        <f ca="1">+C15</f>
        <v>57714.323780052</v>
      </c>
      <c r="D18" s="26">
        <f ca="1">+C16</f>
        <v>2.2621833778811444</v>
      </c>
      <c r="E18" s="20" t="s">
        <v>39</v>
      </c>
      <c r="F18" s="17">
        <f ca="1">ROUND(2*(F16-$C$15)/$C$16,0)/2+F15</f>
        <v>1053.5</v>
      </c>
    </row>
    <row r="19" spans="1:31" ht="13.5" thickTop="1">
      <c r="E19" s="20" t="s">
        <v>40</v>
      </c>
      <c r="F19" s="24">
        <f ca="1">+$C$15+$C$16*F18-15018.5-$C$5/24</f>
        <v>45079.429801983119</v>
      </c>
    </row>
    <row r="20" spans="1:31" ht="13.5" thickBot="1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49</v>
      </c>
      <c r="I20" s="7" t="s">
        <v>52</v>
      </c>
      <c r="J20" s="7" t="s">
        <v>46</v>
      </c>
      <c r="K20" s="7" t="s">
        <v>45</v>
      </c>
      <c r="L20" s="7" t="s">
        <v>268</v>
      </c>
      <c r="M20" s="7" t="s">
        <v>269</v>
      </c>
      <c r="N20" s="7" t="s">
        <v>270</v>
      </c>
      <c r="O20" s="7" t="s">
        <v>23</v>
      </c>
      <c r="P20" s="6" t="s">
        <v>22</v>
      </c>
      <c r="Q20" s="4" t="s">
        <v>15</v>
      </c>
    </row>
    <row r="21" spans="1:31">
      <c r="A21" s="17" t="s">
        <v>59</v>
      </c>
      <c r="B21" s="3" t="s">
        <v>28</v>
      </c>
      <c r="C21" s="11">
        <v>17834.41</v>
      </c>
      <c r="D21" s="11" t="s">
        <v>52</v>
      </c>
      <c r="E21">
        <f t="shared" ref="E21:E52" si="0">+(C21-C$7)/C$8</f>
        <v>-4755.9819018638536</v>
      </c>
      <c r="F21">
        <f t="shared" ref="F21:F52" si="1">ROUND(2*E21,0)/2</f>
        <v>-4756</v>
      </c>
      <c r="G21">
        <f>+C21-(C$7+F21*C$8)</f>
        <v>4.0941200000816025E-2</v>
      </c>
      <c r="I21">
        <f>G21</f>
        <v>4.0941200000816025E-2</v>
      </c>
      <c r="O21">
        <f t="shared" ref="O21:O52" ca="1" si="2">+C$11+C$12*F21</f>
        <v>-7.6047414688430723E-2</v>
      </c>
      <c r="Q21" s="2">
        <f t="shared" ref="Q21:Q52" si="3">+C21-15018.5</f>
        <v>2815.91</v>
      </c>
    </row>
    <row r="22" spans="1:31">
      <c r="A22" t="s">
        <v>12</v>
      </c>
      <c r="C22" s="11"/>
      <c r="D22" s="11" t="s">
        <v>14</v>
      </c>
      <c r="O22">
        <f t="shared" ca="1" si="2"/>
        <v>-4.9043411965907321E-2</v>
      </c>
      <c r="Q22" s="2">
        <f t="shared" si="3"/>
        <v>-15018.5</v>
      </c>
    </row>
    <row r="23" spans="1:31">
      <c r="A23" s="17" t="s">
        <v>59</v>
      </c>
      <c r="B23" s="3" t="s">
        <v>28</v>
      </c>
      <c r="C23" s="11">
        <v>28593.25</v>
      </c>
      <c r="D23" s="11" t="s">
        <v>52</v>
      </c>
      <c r="E23">
        <f t="shared" si="0"/>
        <v>-1.6002279572751407E-2</v>
      </c>
      <c r="F23">
        <f t="shared" si="1"/>
        <v>0</v>
      </c>
      <c r="G23">
        <f t="shared" ref="G23:G54" si="4">+C23-(C$7+F23*C$8)</f>
        <v>-3.6199999998643762E-2</v>
      </c>
      <c r="I23">
        <f t="shared" ref="I23:I70" si="5">G23</f>
        <v>-3.6199999998643762E-2</v>
      </c>
      <c r="O23">
        <f t="shared" ca="1" si="2"/>
        <v>-4.9043411965907321E-2</v>
      </c>
      <c r="Q23" s="2">
        <f t="shared" si="3"/>
        <v>13574.75</v>
      </c>
      <c r="AA23" s="3">
        <v>15</v>
      </c>
      <c r="AC23" t="s">
        <v>25</v>
      </c>
      <c r="AE23" t="s">
        <v>27</v>
      </c>
    </row>
    <row r="24" spans="1:31">
      <c r="A24" s="17" t="s">
        <v>59</v>
      </c>
      <c r="B24" s="3" t="s">
        <v>28</v>
      </c>
      <c r="C24" s="11">
        <v>28792.35</v>
      </c>
      <c r="D24" s="11" t="s">
        <v>52</v>
      </c>
      <c r="E24">
        <f t="shared" si="0"/>
        <v>87.996535373856744</v>
      </c>
      <c r="F24">
        <f t="shared" si="1"/>
        <v>88</v>
      </c>
      <c r="G24">
        <f t="shared" si="4"/>
        <v>-7.8375999983109068E-3</v>
      </c>
      <c r="I24">
        <f t="shared" si="5"/>
        <v>-7.8375999983109068E-3</v>
      </c>
      <c r="O24">
        <f t="shared" ca="1" si="2"/>
        <v>-4.8543758425204621E-2</v>
      </c>
      <c r="Q24" s="2">
        <f t="shared" si="3"/>
        <v>13773.849999999999</v>
      </c>
    </row>
    <row r="25" spans="1:31">
      <c r="A25" s="17" t="s">
        <v>70</v>
      </c>
      <c r="B25" s="3" t="s">
        <v>28</v>
      </c>
      <c r="C25" s="11">
        <v>28835.384999999998</v>
      </c>
      <c r="D25" s="11" t="s">
        <v>52</v>
      </c>
      <c r="E25">
        <f t="shared" si="0"/>
        <v>107.02023983350192</v>
      </c>
      <c r="F25">
        <f t="shared" si="1"/>
        <v>107</v>
      </c>
      <c r="G25">
        <f t="shared" si="4"/>
        <v>4.5786099999531871E-2</v>
      </c>
      <c r="I25">
        <f t="shared" si="5"/>
        <v>4.5786099999531871E-2</v>
      </c>
      <c r="O25">
        <f t="shared" ca="1" si="2"/>
        <v>-4.843587868346199E-2</v>
      </c>
      <c r="Q25" s="2">
        <f t="shared" si="3"/>
        <v>13816.884999999998</v>
      </c>
    </row>
    <row r="26" spans="1:31">
      <c r="A26" s="17" t="s">
        <v>70</v>
      </c>
      <c r="B26" s="3" t="s">
        <v>28</v>
      </c>
      <c r="C26" s="11">
        <v>29165.508999999998</v>
      </c>
      <c r="D26" s="11" t="s">
        <v>52</v>
      </c>
      <c r="E26">
        <f t="shared" si="0"/>
        <v>252.95218850402404</v>
      </c>
      <c r="F26">
        <f t="shared" si="1"/>
        <v>253</v>
      </c>
      <c r="G26">
        <f t="shared" si="4"/>
        <v>-0.10815809999985504</v>
      </c>
      <c r="I26">
        <f t="shared" si="5"/>
        <v>-0.10815809999985504</v>
      </c>
      <c r="O26">
        <f t="shared" ca="1" si="2"/>
        <v>-4.7606908036387049E-2</v>
      </c>
      <c r="Q26" s="2">
        <f t="shared" si="3"/>
        <v>14147.008999999998</v>
      </c>
    </row>
    <row r="27" spans="1:31">
      <c r="A27" s="17" t="s">
        <v>59</v>
      </c>
      <c r="B27" s="3" t="s">
        <v>28</v>
      </c>
      <c r="C27" s="11">
        <v>29283.27</v>
      </c>
      <c r="D27" s="11" t="s">
        <v>52</v>
      </c>
      <c r="E27">
        <f t="shared" si="0"/>
        <v>305.0086648807482</v>
      </c>
      <c r="F27">
        <f t="shared" si="1"/>
        <v>305</v>
      </c>
      <c r="G27">
        <f t="shared" si="4"/>
        <v>1.9601500000135275E-2</v>
      </c>
      <c r="I27">
        <f t="shared" si="5"/>
        <v>1.9601500000135275E-2</v>
      </c>
      <c r="O27">
        <f t="shared" ca="1" si="2"/>
        <v>-4.7311658216880902E-2</v>
      </c>
      <c r="Q27" s="2">
        <f t="shared" si="3"/>
        <v>14264.77</v>
      </c>
    </row>
    <row r="28" spans="1:31">
      <c r="A28" s="17" t="s">
        <v>70</v>
      </c>
      <c r="B28" s="3" t="s">
        <v>28</v>
      </c>
      <c r="C28" s="11">
        <v>29627.288</v>
      </c>
      <c r="D28" s="11" t="s">
        <v>52</v>
      </c>
      <c r="E28">
        <f t="shared" si="0"/>
        <v>457.08248295436817</v>
      </c>
      <c r="F28">
        <f t="shared" si="1"/>
        <v>457</v>
      </c>
      <c r="G28">
        <f t="shared" si="4"/>
        <v>0.18659110000226065</v>
      </c>
      <c r="I28">
        <f t="shared" si="5"/>
        <v>0.18659110000226065</v>
      </c>
      <c r="O28">
        <f t="shared" ca="1" si="2"/>
        <v>-4.6448620282939869E-2</v>
      </c>
      <c r="Q28" s="2">
        <f t="shared" si="3"/>
        <v>14608.788</v>
      </c>
    </row>
    <row r="29" spans="1:31">
      <c r="A29" s="17" t="s">
        <v>70</v>
      </c>
      <c r="B29" s="3" t="s">
        <v>28</v>
      </c>
      <c r="C29" s="11">
        <v>32891.440999999999</v>
      </c>
      <c r="D29" s="11" t="s">
        <v>52</v>
      </c>
      <c r="E29">
        <f t="shared" si="0"/>
        <v>1900.0075900314994</v>
      </c>
      <c r="F29">
        <f t="shared" si="1"/>
        <v>1900</v>
      </c>
      <c r="G29">
        <f t="shared" si="4"/>
        <v>1.7169999999168795E-2</v>
      </c>
      <c r="I29">
        <f t="shared" si="5"/>
        <v>1.7169999999168795E-2</v>
      </c>
      <c r="O29">
        <f t="shared" ca="1" si="2"/>
        <v>-3.8255437791644399E-2</v>
      </c>
      <c r="Q29" s="2">
        <f t="shared" si="3"/>
        <v>17872.940999999999</v>
      </c>
    </row>
    <row r="30" spans="1:31">
      <c r="A30" s="17" t="s">
        <v>59</v>
      </c>
      <c r="B30" s="3" t="s">
        <v>28</v>
      </c>
      <c r="C30" s="11">
        <v>34332.36</v>
      </c>
      <c r="D30" s="11" t="s">
        <v>52</v>
      </c>
      <c r="E30">
        <f t="shared" si="0"/>
        <v>2536.9686033064518</v>
      </c>
      <c r="F30">
        <f t="shared" si="1"/>
        <v>2537</v>
      </c>
      <c r="G30">
        <f t="shared" si="4"/>
        <v>-7.1024899996700697E-2</v>
      </c>
      <c r="I30">
        <f t="shared" si="5"/>
        <v>-7.1024899996700697E-2</v>
      </c>
      <c r="O30">
        <f t="shared" ca="1" si="2"/>
        <v>-3.4638627502694141E-2</v>
      </c>
      <c r="Q30" s="2">
        <f t="shared" si="3"/>
        <v>19313.86</v>
      </c>
    </row>
    <row r="31" spans="1:31">
      <c r="A31" s="17" t="s">
        <v>70</v>
      </c>
      <c r="B31" s="3" t="s">
        <v>28</v>
      </c>
      <c r="C31" s="11">
        <v>35721.508000000002</v>
      </c>
      <c r="D31" s="11" t="s">
        <v>52</v>
      </c>
      <c r="E31">
        <f t="shared" si="0"/>
        <v>3151.0441465319027</v>
      </c>
      <c r="F31">
        <f t="shared" si="1"/>
        <v>3151</v>
      </c>
      <c r="G31">
        <f t="shared" si="4"/>
        <v>9.9867299999459647E-2</v>
      </c>
      <c r="I31">
        <f t="shared" si="5"/>
        <v>9.9867299999459647E-2</v>
      </c>
      <c r="O31">
        <f t="shared" ca="1" si="2"/>
        <v>-3.1152408480063915E-2</v>
      </c>
      <c r="Q31" s="2">
        <f t="shared" si="3"/>
        <v>20703.008000000002</v>
      </c>
    </row>
    <row r="32" spans="1:31">
      <c r="A32" s="17" t="s">
        <v>70</v>
      </c>
      <c r="B32" s="3" t="s">
        <v>28</v>
      </c>
      <c r="C32" s="11">
        <v>35893.271999999997</v>
      </c>
      <c r="D32" s="11" t="s">
        <v>52</v>
      </c>
      <c r="E32">
        <f t="shared" si="0"/>
        <v>3226.9727528478415</v>
      </c>
      <c r="F32">
        <f t="shared" si="1"/>
        <v>3227</v>
      </c>
      <c r="G32">
        <f t="shared" si="4"/>
        <v>-6.1637899998459034E-2</v>
      </c>
      <c r="I32">
        <f t="shared" si="5"/>
        <v>-6.1637899998459034E-2</v>
      </c>
      <c r="O32">
        <f t="shared" ca="1" si="2"/>
        <v>-3.0720889513093399E-2</v>
      </c>
      <c r="Q32" s="2">
        <f t="shared" si="3"/>
        <v>20874.771999999997</v>
      </c>
    </row>
    <row r="33" spans="1:17">
      <c r="A33" s="17" t="s">
        <v>70</v>
      </c>
      <c r="B33" s="3" t="s">
        <v>28</v>
      </c>
      <c r="C33" s="11">
        <v>36085.548999999999</v>
      </c>
      <c r="D33" s="11" t="s">
        <v>52</v>
      </c>
      <c r="E33">
        <f t="shared" si="0"/>
        <v>3311.969170238041</v>
      </c>
      <c r="F33">
        <f t="shared" si="1"/>
        <v>3312</v>
      </c>
      <c r="G33">
        <f t="shared" si="4"/>
        <v>-6.9742400002724025E-2</v>
      </c>
      <c r="I33">
        <f t="shared" si="5"/>
        <v>-6.9742400002724025E-2</v>
      </c>
      <c r="O33">
        <f t="shared" ca="1" si="2"/>
        <v>-3.0238269615823741E-2</v>
      </c>
      <c r="Q33" s="2">
        <f t="shared" si="3"/>
        <v>21067.048999999999</v>
      </c>
    </row>
    <row r="34" spans="1:17">
      <c r="A34" s="17" t="s">
        <v>70</v>
      </c>
      <c r="B34" s="3" t="s">
        <v>28</v>
      </c>
      <c r="C34" s="11">
        <v>36852.47</v>
      </c>
      <c r="D34" s="11" t="s">
        <v>52</v>
      </c>
      <c r="E34">
        <f t="shared" si="0"/>
        <v>3650.9880722456073</v>
      </c>
      <c r="F34">
        <f t="shared" si="1"/>
        <v>3651</v>
      </c>
      <c r="G34">
        <f t="shared" si="4"/>
        <v>-2.6982700001099147E-2</v>
      </c>
      <c r="I34">
        <f t="shared" si="5"/>
        <v>-2.6982700001099147E-2</v>
      </c>
      <c r="O34">
        <f t="shared" ca="1" si="2"/>
        <v>-2.8313467907889463E-2</v>
      </c>
      <c r="Q34" s="2">
        <f t="shared" si="3"/>
        <v>21833.97</v>
      </c>
    </row>
    <row r="35" spans="1:17">
      <c r="A35" s="17" t="s">
        <v>70</v>
      </c>
      <c r="B35" s="3" t="s">
        <v>28</v>
      </c>
      <c r="C35" s="11">
        <v>37017.31</v>
      </c>
      <c r="D35" s="11" t="s">
        <v>52</v>
      </c>
      <c r="E35">
        <f t="shared" si="0"/>
        <v>3723.8559110542019</v>
      </c>
      <c r="F35">
        <f t="shared" si="1"/>
        <v>3724</v>
      </c>
      <c r="G35">
        <f t="shared" si="4"/>
        <v>-0.32595479999872623</v>
      </c>
      <c r="I35">
        <f t="shared" si="5"/>
        <v>-0.32595479999872623</v>
      </c>
      <c r="O35">
        <f t="shared" ca="1" si="2"/>
        <v>-2.7898982584351993E-2</v>
      </c>
      <c r="Q35" s="2">
        <f t="shared" si="3"/>
        <v>21998.809999999998</v>
      </c>
    </row>
    <row r="36" spans="1:17">
      <c r="A36" s="17" t="s">
        <v>70</v>
      </c>
      <c r="B36" s="3" t="s">
        <v>28</v>
      </c>
      <c r="C36" s="11">
        <v>37562.47</v>
      </c>
      <c r="D36" s="11" t="s">
        <v>52</v>
      </c>
      <c r="E36">
        <f t="shared" si="0"/>
        <v>3964.8449368058054</v>
      </c>
      <c r="F36">
        <f t="shared" si="1"/>
        <v>3965</v>
      </c>
      <c r="G36">
        <f t="shared" si="4"/>
        <v>-0.35078049999719951</v>
      </c>
      <c r="I36">
        <f t="shared" si="5"/>
        <v>-0.35078049999719951</v>
      </c>
      <c r="O36">
        <f t="shared" ca="1" si="2"/>
        <v>-2.6530613228563905E-2</v>
      </c>
      <c r="Q36" s="2">
        <f t="shared" si="3"/>
        <v>22543.97</v>
      </c>
    </row>
    <row r="37" spans="1:17">
      <c r="A37" s="17" t="s">
        <v>70</v>
      </c>
      <c r="B37" s="3" t="s">
        <v>28</v>
      </c>
      <c r="C37" s="11">
        <v>37696.305</v>
      </c>
      <c r="D37" s="11" t="s">
        <v>52</v>
      </c>
      <c r="E37">
        <f t="shared" si="0"/>
        <v>4024.0069557754023</v>
      </c>
      <c r="F37">
        <f t="shared" si="1"/>
        <v>4024</v>
      </c>
      <c r="G37">
        <f t="shared" si="4"/>
        <v>1.5735200002382044E-2</v>
      </c>
      <c r="I37">
        <f t="shared" si="5"/>
        <v>1.5735200002382044E-2</v>
      </c>
      <c r="O37">
        <f t="shared" ca="1" si="2"/>
        <v>-2.6195618241047321E-2</v>
      </c>
      <c r="Q37" s="2">
        <f t="shared" si="3"/>
        <v>22677.805</v>
      </c>
    </row>
    <row r="38" spans="1:17">
      <c r="A38" s="17" t="s">
        <v>59</v>
      </c>
      <c r="B38" s="3" t="s">
        <v>28</v>
      </c>
      <c r="C38" s="11">
        <v>38101.21</v>
      </c>
      <c r="D38" s="11" t="s">
        <v>52</v>
      </c>
      <c r="E38">
        <f t="shared" si="0"/>
        <v>4202.9959892187071</v>
      </c>
      <c r="F38">
        <f t="shared" si="1"/>
        <v>4203</v>
      </c>
      <c r="G38">
        <f t="shared" si="4"/>
        <v>-9.0731000018422492E-3</v>
      </c>
      <c r="I38">
        <f t="shared" si="5"/>
        <v>-9.0731000018422492E-3</v>
      </c>
      <c r="O38">
        <f t="shared" ca="1" si="2"/>
        <v>-2.5179277516208867E-2</v>
      </c>
      <c r="Q38" s="2">
        <f t="shared" si="3"/>
        <v>23082.71</v>
      </c>
    </row>
    <row r="39" spans="1:17">
      <c r="A39" s="17" t="s">
        <v>70</v>
      </c>
      <c r="B39" s="3" t="s">
        <v>28</v>
      </c>
      <c r="C39" s="11">
        <v>38268.574000000001</v>
      </c>
      <c r="D39" s="11" t="s">
        <v>52</v>
      </c>
      <c r="E39">
        <f t="shared" si="0"/>
        <v>4276.9795670782196</v>
      </c>
      <c r="F39">
        <f t="shared" si="1"/>
        <v>4277</v>
      </c>
      <c r="G39">
        <f t="shared" si="4"/>
        <v>-4.6222899996791966E-2</v>
      </c>
      <c r="I39">
        <f t="shared" si="5"/>
        <v>-4.6222899996791966E-2</v>
      </c>
      <c r="O39">
        <f t="shared" ca="1" si="2"/>
        <v>-2.4759114311527046E-2</v>
      </c>
      <c r="Q39" s="2">
        <f t="shared" si="3"/>
        <v>23250.074000000001</v>
      </c>
    </row>
    <row r="40" spans="1:17">
      <c r="A40" s="17" t="s">
        <v>70</v>
      </c>
      <c r="B40" s="3" t="s">
        <v>28</v>
      </c>
      <c r="C40" s="11">
        <v>38370.364999999998</v>
      </c>
      <c r="D40" s="11" t="s">
        <v>52</v>
      </c>
      <c r="E40">
        <f t="shared" si="0"/>
        <v>4321.9764742619464</v>
      </c>
      <c r="F40">
        <f t="shared" si="1"/>
        <v>4322</v>
      </c>
      <c r="G40">
        <f t="shared" si="4"/>
        <v>-5.3219400004309136E-2</v>
      </c>
      <c r="I40">
        <f t="shared" si="5"/>
        <v>-5.3219400004309136E-2</v>
      </c>
      <c r="O40">
        <f t="shared" ca="1" si="2"/>
        <v>-2.4503609660031345E-2</v>
      </c>
      <c r="Q40" s="2">
        <f t="shared" si="3"/>
        <v>23351.864999999998</v>
      </c>
    </row>
    <row r="41" spans="1:17">
      <c r="A41" s="17" t="s">
        <v>59</v>
      </c>
      <c r="B41" s="3" t="s">
        <v>28</v>
      </c>
      <c r="C41" s="11">
        <v>38655.46</v>
      </c>
      <c r="D41" t="s">
        <v>52</v>
      </c>
      <c r="E41">
        <f t="shared" si="0"/>
        <v>4448.0032669405236</v>
      </c>
      <c r="F41">
        <f t="shared" si="1"/>
        <v>4448</v>
      </c>
      <c r="G41">
        <f t="shared" si="4"/>
        <v>7.390400001895614E-3</v>
      </c>
      <c r="I41">
        <f t="shared" si="5"/>
        <v>7.390400001895614E-3</v>
      </c>
      <c r="O41">
        <f t="shared" ca="1" si="2"/>
        <v>-2.3788196635843382E-2</v>
      </c>
      <c r="Q41" s="2">
        <f t="shared" si="3"/>
        <v>23636.959999999999</v>
      </c>
    </row>
    <row r="42" spans="1:17">
      <c r="A42" s="17" t="s">
        <v>59</v>
      </c>
      <c r="B42" s="3" t="s">
        <v>28</v>
      </c>
      <c r="C42" s="11">
        <v>38940.49</v>
      </c>
      <c r="D42" t="s">
        <v>52</v>
      </c>
      <c r="E42">
        <f t="shared" si="0"/>
        <v>4574.0013262441753</v>
      </c>
      <c r="F42">
        <f t="shared" si="1"/>
        <v>4574</v>
      </c>
      <c r="G42">
        <f t="shared" si="4"/>
        <v>3.0001999984961003E-3</v>
      </c>
      <c r="I42">
        <f t="shared" si="5"/>
        <v>3.0001999984961003E-3</v>
      </c>
      <c r="O42">
        <f t="shared" ca="1" si="2"/>
        <v>-2.307278361165542E-2</v>
      </c>
      <c r="Q42" s="2">
        <f t="shared" si="3"/>
        <v>23921.989999999998</v>
      </c>
    </row>
    <row r="43" spans="1:17">
      <c r="A43" s="17" t="s">
        <v>70</v>
      </c>
      <c r="B43" s="3" t="s">
        <v>28</v>
      </c>
      <c r="C43" s="11">
        <v>39051.394</v>
      </c>
      <c r="D43" t="s">
        <v>52</v>
      </c>
      <c r="E43">
        <f t="shared" si="0"/>
        <v>4623.0266525923234</v>
      </c>
      <c r="F43">
        <f t="shared" si="1"/>
        <v>4623</v>
      </c>
      <c r="G43">
        <f t="shared" si="4"/>
        <v>6.0292900001513772E-2</v>
      </c>
      <c r="I43">
        <f t="shared" si="5"/>
        <v>6.0292900001513772E-2</v>
      </c>
      <c r="O43">
        <f t="shared" ca="1" si="2"/>
        <v>-2.2794567435582325E-2</v>
      </c>
      <c r="Q43" s="2">
        <f t="shared" si="3"/>
        <v>24032.894</v>
      </c>
    </row>
    <row r="44" spans="1:17">
      <c r="A44" s="17" t="s">
        <v>70</v>
      </c>
      <c r="B44" s="3" t="s">
        <v>28</v>
      </c>
      <c r="C44" s="11">
        <v>39087.483999999997</v>
      </c>
      <c r="D44" t="s">
        <v>52</v>
      </c>
      <c r="E44">
        <f t="shared" si="0"/>
        <v>4638.9803064542621</v>
      </c>
      <c r="F44">
        <f t="shared" si="1"/>
        <v>4639</v>
      </c>
      <c r="G44">
        <f t="shared" si="4"/>
        <v>-4.4550300000992138E-2</v>
      </c>
      <c r="I44">
        <f t="shared" si="5"/>
        <v>-4.4550300000992138E-2</v>
      </c>
      <c r="O44">
        <f t="shared" ca="1" si="2"/>
        <v>-2.2703721337272741E-2</v>
      </c>
      <c r="Q44" s="2">
        <f t="shared" si="3"/>
        <v>24068.983999999997</v>
      </c>
    </row>
    <row r="45" spans="1:17">
      <c r="A45" s="17" t="s">
        <v>70</v>
      </c>
      <c r="B45" s="3" t="s">
        <v>28</v>
      </c>
      <c r="C45" s="11">
        <v>39146.330999999998</v>
      </c>
      <c r="D45" t="s">
        <v>52</v>
      </c>
      <c r="E45">
        <f t="shared" si="0"/>
        <v>4664.9937359032401</v>
      </c>
      <c r="F45">
        <f t="shared" si="1"/>
        <v>4665</v>
      </c>
      <c r="G45">
        <f t="shared" si="4"/>
        <v>-1.4170499998726882E-2</v>
      </c>
      <c r="I45">
        <f t="shared" si="5"/>
        <v>-1.4170499998726882E-2</v>
      </c>
      <c r="O45">
        <f t="shared" ca="1" si="2"/>
        <v>-2.255609642751967E-2</v>
      </c>
      <c r="Q45" s="2">
        <f t="shared" si="3"/>
        <v>24127.830999999998</v>
      </c>
    </row>
    <row r="46" spans="1:17">
      <c r="A46" s="17" t="s">
        <v>70</v>
      </c>
      <c r="B46" s="3" t="s">
        <v>28</v>
      </c>
      <c r="C46" s="11">
        <v>39904.290999999997</v>
      </c>
      <c r="D46" t="s">
        <v>52</v>
      </c>
      <c r="E46">
        <f t="shared" si="0"/>
        <v>5000.0514106385181</v>
      </c>
      <c r="F46">
        <f t="shared" si="1"/>
        <v>5000</v>
      </c>
      <c r="G46">
        <f t="shared" si="4"/>
        <v>0.1162999999942258</v>
      </c>
      <c r="I46">
        <f t="shared" si="5"/>
        <v>0.1162999999942258</v>
      </c>
      <c r="O46">
        <f t="shared" ca="1" si="2"/>
        <v>-2.0654006244162786E-2</v>
      </c>
      <c r="Q46" s="2">
        <f t="shared" si="3"/>
        <v>24885.790999999997</v>
      </c>
    </row>
    <row r="47" spans="1:17">
      <c r="A47" s="17" t="s">
        <v>70</v>
      </c>
      <c r="B47" s="3" t="s">
        <v>28</v>
      </c>
      <c r="C47" s="11">
        <v>40148.506000000001</v>
      </c>
      <c r="D47" t="s">
        <v>52</v>
      </c>
      <c r="E47">
        <f t="shared" si="0"/>
        <v>5108.0071207491801</v>
      </c>
      <c r="F47">
        <f t="shared" si="1"/>
        <v>5108</v>
      </c>
      <c r="G47">
        <f t="shared" si="4"/>
        <v>1.61084000064875E-2</v>
      </c>
      <c r="I47">
        <f t="shared" si="5"/>
        <v>1.61084000064875E-2</v>
      </c>
      <c r="O47">
        <f t="shared" ca="1" si="2"/>
        <v>-2.0040795080573104E-2</v>
      </c>
      <c r="Q47" s="2">
        <f t="shared" si="3"/>
        <v>25130.006000000001</v>
      </c>
    </row>
    <row r="48" spans="1:17">
      <c r="A48" s="17" t="s">
        <v>70</v>
      </c>
      <c r="B48" s="3" t="s">
        <v>28</v>
      </c>
      <c r="C48" s="11">
        <v>40173.370999999999</v>
      </c>
      <c r="D48" t="s">
        <v>52</v>
      </c>
      <c r="E48">
        <f t="shared" si="0"/>
        <v>5118.9987417876146</v>
      </c>
      <c r="F48">
        <f t="shared" si="1"/>
        <v>5119</v>
      </c>
      <c r="G48">
        <f t="shared" si="4"/>
        <v>-2.8462999980547465E-3</v>
      </c>
      <c r="I48">
        <f t="shared" si="5"/>
        <v>-2.8462999980547465E-3</v>
      </c>
      <c r="O48">
        <f t="shared" ca="1" si="2"/>
        <v>-1.9978338387985267E-2</v>
      </c>
      <c r="Q48" s="2">
        <f t="shared" si="3"/>
        <v>25154.870999999999</v>
      </c>
    </row>
    <row r="49" spans="1:17">
      <c r="A49" s="17" t="s">
        <v>70</v>
      </c>
      <c r="B49" s="3" t="s">
        <v>28</v>
      </c>
      <c r="C49" s="11">
        <v>40218.483</v>
      </c>
      <c r="D49" t="s">
        <v>52</v>
      </c>
      <c r="E49">
        <f t="shared" si="0"/>
        <v>5138.940588089079</v>
      </c>
      <c r="F49">
        <f t="shared" si="1"/>
        <v>5139</v>
      </c>
      <c r="G49">
        <f t="shared" si="4"/>
        <v>-0.13440029999765102</v>
      </c>
      <c r="I49">
        <f t="shared" si="5"/>
        <v>-0.13440029999765102</v>
      </c>
      <c r="O49">
        <f t="shared" ca="1" si="2"/>
        <v>-1.9864780765098289E-2</v>
      </c>
      <c r="Q49" s="2">
        <f t="shared" si="3"/>
        <v>25199.983</v>
      </c>
    </row>
    <row r="50" spans="1:17">
      <c r="A50" s="17" t="s">
        <v>70</v>
      </c>
      <c r="B50" s="3" t="s">
        <v>28</v>
      </c>
      <c r="C50" s="11">
        <v>40476.525999999998</v>
      </c>
      <c r="D50" t="s">
        <v>52</v>
      </c>
      <c r="E50">
        <f t="shared" si="0"/>
        <v>5253.00899217599</v>
      </c>
      <c r="F50">
        <f t="shared" si="1"/>
        <v>5253</v>
      </c>
      <c r="G50">
        <f t="shared" si="4"/>
        <v>2.0341900002676994E-2</v>
      </c>
      <c r="I50">
        <f t="shared" si="5"/>
        <v>2.0341900002676994E-2</v>
      </c>
      <c r="O50">
        <f t="shared" ca="1" si="2"/>
        <v>-1.9217502314642514E-2</v>
      </c>
      <c r="Q50" s="2">
        <f t="shared" si="3"/>
        <v>25458.025999999998</v>
      </c>
    </row>
    <row r="51" spans="1:17">
      <c r="A51" s="17" t="s">
        <v>70</v>
      </c>
      <c r="B51" s="3" t="s">
        <v>28</v>
      </c>
      <c r="C51" s="11">
        <v>40485.555999999997</v>
      </c>
      <c r="D51" t="s">
        <v>52</v>
      </c>
      <c r="E51">
        <f t="shared" si="0"/>
        <v>5257.0007210308886</v>
      </c>
      <c r="F51">
        <f t="shared" si="1"/>
        <v>5257</v>
      </c>
      <c r="G51">
        <f t="shared" si="4"/>
        <v>1.6310999999404885E-3</v>
      </c>
      <c r="I51">
        <f t="shared" si="5"/>
        <v>1.6310999999404885E-3</v>
      </c>
      <c r="O51">
        <f t="shared" ca="1" si="2"/>
        <v>-1.9194790790065117E-2</v>
      </c>
      <c r="Q51" s="2">
        <f t="shared" si="3"/>
        <v>25467.055999999997</v>
      </c>
    </row>
    <row r="52" spans="1:17">
      <c r="A52" s="17" t="s">
        <v>59</v>
      </c>
      <c r="B52" s="3" t="s">
        <v>28</v>
      </c>
      <c r="C52" s="11">
        <v>40510.44</v>
      </c>
      <c r="D52" t="s">
        <v>52</v>
      </c>
      <c r="E52">
        <f t="shared" si="0"/>
        <v>5268.0007410558437</v>
      </c>
      <c r="F52">
        <f t="shared" si="1"/>
        <v>5268</v>
      </c>
      <c r="G52">
        <f t="shared" si="4"/>
        <v>1.6764000029070303E-3</v>
      </c>
      <c r="I52">
        <f t="shared" si="5"/>
        <v>1.6764000029070303E-3</v>
      </c>
      <c r="O52">
        <f t="shared" ca="1" si="2"/>
        <v>-1.9132334097477281E-2</v>
      </c>
      <c r="Q52" s="2">
        <f t="shared" si="3"/>
        <v>25491.940000000002</v>
      </c>
    </row>
    <row r="53" spans="1:17">
      <c r="A53" s="17" t="s">
        <v>70</v>
      </c>
      <c r="B53" s="3" t="s">
        <v>28</v>
      </c>
      <c r="C53" s="11">
        <v>40856.521999999997</v>
      </c>
      <c r="D53" t="s">
        <v>52</v>
      </c>
      <c r="E53">
        <f t="shared" ref="E53:E81" si="6">+(C53-C$7)/C$8</f>
        <v>5420.9869542962952</v>
      </c>
      <c r="F53">
        <f t="shared" ref="F53:F82" si="7">ROUND(2*E53,0)/2</f>
        <v>5421</v>
      </c>
      <c r="G53">
        <f t="shared" si="4"/>
        <v>-2.9511700005969033E-2</v>
      </c>
      <c r="I53">
        <f t="shared" si="5"/>
        <v>-2.9511700005969033E-2</v>
      </c>
      <c r="O53">
        <f t="shared" ref="O53:O81" ca="1" si="8">+C$11+C$12*F53</f>
        <v>-1.8263618282391897E-2</v>
      </c>
      <c r="Q53" s="2">
        <f t="shared" ref="Q53:Q81" si="9">+C53-15018.5</f>
        <v>25838.021999999997</v>
      </c>
    </row>
    <row r="54" spans="1:17">
      <c r="A54" s="17" t="s">
        <v>59</v>
      </c>
      <c r="B54" s="3" t="s">
        <v>28</v>
      </c>
      <c r="C54" s="11">
        <v>41218.480000000003</v>
      </c>
      <c r="D54" t="s">
        <v>52</v>
      </c>
      <c r="E54">
        <f t="shared" si="6"/>
        <v>5580.9911838490871</v>
      </c>
      <c r="F54">
        <f t="shared" si="7"/>
        <v>5581</v>
      </c>
      <c r="G54">
        <f t="shared" si="4"/>
        <v>-1.9943699997384101E-2</v>
      </c>
      <c r="I54">
        <f t="shared" si="5"/>
        <v>-1.9943699997384101E-2</v>
      </c>
      <c r="O54">
        <f t="shared" ca="1" si="8"/>
        <v>-1.735515729929607E-2</v>
      </c>
      <c r="Q54" s="2">
        <f t="shared" si="9"/>
        <v>26199.980000000003</v>
      </c>
    </row>
    <row r="55" spans="1:17">
      <c r="A55" s="17" t="s">
        <v>59</v>
      </c>
      <c r="B55" s="3" t="s">
        <v>28</v>
      </c>
      <c r="C55" s="11">
        <v>41598.49</v>
      </c>
      <c r="D55" t="s">
        <v>52</v>
      </c>
      <c r="E55">
        <f t="shared" si="6"/>
        <v>5748.9753346962971</v>
      </c>
      <c r="F55">
        <f t="shared" si="7"/>
        <v>5749</v>
      </c>
      <c r="G55">
        <f t="shared" ref="G55:G81" si="10">+C55-(C$7+F55*C$8)</f>
        <v>-5.5797300003177952E-2</v>
      </c>
      <c r="I55">
        <f t="shared" si="5"/>
        <v>-5.5797300003177952E-2</v>
      </c>
      <c r="O55">
        <f t="shared" ca="1" si="8"/>
        <v>-1.6401273267045456E-2</v>
      </c>
      <c r="Q55" s="2">
        <f t="shared" si="9"/>
        <v>26579.989999999998</v>
      </c>
    </row>
    <row r="56" spans="1:17">
      <c r="A56" s="17" t="s">
        <v>70</v>
      </c>
      <c r="B56" s="3" t="s">
        <v>28</v>
      </c>
      <c r="C56" s="11">
        <v>41960.485000000001</v>
      </c>
      <c r="D56" t="s">
        <v>52</v>
      </c>
      <c r="E56">
        <f t="shared" si="6"/>
        <v>5908.9959201701977</v>
      </c>
      <c r="F56">
        <f t="shared" si="7"/>
        <v>5909</v>
      </c>
      <c r="G56">
        <f t="shared" si="10"/>
        <v>-9.2292999979690649E-3</v>
      </c>
      <c r="I56">
        <f t="shared" si="5"/>
        <v>-9.2292999979690649E-3</v>
      </c>
      <c r="O56">
        <f t="shared" ca="1" si="8"/>
        <v>-1.5492812283949629E-2</v>
      </c>
      <c r="Q56" s="2">
        <f t="shared" si="9"/>
        <v>26941.985000000001</v>
      </c>
    </row>
    <row r="57" spans="1:17">
      <c r="A57" s="17" t="s">
        <v>70</v>
      </c>
      <c r="B57" s="3" t="s">
        <v>28</v>
      </c>
      <c r="C57" s="11">
        <v>42756.43</v>
      </c>
      <c r="D57" t="s">
        <v>52</v>
      </c>
      <c r="E57">
        <f t="shared" si="6"/>
        <v>6260.8449371594461</v>
      </c>
      <c r="F57">
        <f t="shared" si="7"/>
        <v>6261</v>
      </c>
      <c r="G57">
        <f t="shared" si="10"/>
        <v>-0.35077969999838388</v>
      </c>
      <c r="I57">
        <f t="shared" si="5"/>
        <v>-0.35077969999838388</v>
      </c>
      <c r="O57">
        <f t="shared" ca="1" si="8"/>
        <v>-1.3494198121138813E-2</v>
      </c>
      <c r="Q57" s="2">
        <f t="shared" si="9"/>
        <v>27737.93</v>
      </c>
    </row>
    <row r="58" spans="1:17">
      <c r="A58" s="17" t="s">
        <v>70</v>
      </c>
      <c r="B58" s="3" t="s">
        <v>28</v>
      </c>
      <c r="C58" s="11">
        <v>42987.538999999997</v>
      </c>
      <c r="D58" t="s">
        <v>52</v>
      </c>
      <c r="E58">
        <f t="shared" si="6"/>
        <v>6363.007114781477</v>
      </c>
      <c r="F58">
        <f t="shared" si="7"/>
        <v>6363</v>
      </c>
      <c r="G58">
        <f t="shared" si="10"/>
        <v>1.6094899998279288E-2</v>
      </c>
      <c r="I58">
        <f t="shared" si="5"/>
        <v>1.6094899998279288E-2</v>
      </c>
      <c r="O58">
        <f t="shared" ca="1" si="8"/>
        <v>-1.2915054244415226E-2</v>
      </c>
      <c r="Q58" s="2">
        <f t="shared" si="9"/>
        <v>27969.038999999997</v>
      </c>
    </row>
    <row r="59" spans="1:17">
      <c r="A59" s="17" t="s">
        <v>70</v>
      </c>
      <c r="B59" s="3" t="s">
        <v>28</v>
      </c>
      <c r="C59" s="11">
        <v>43430.517999999996</v>
      </c>
      <c r="D59" t="s">
        <v>52</v>
      </c>
      <c r="E59">
        <f t="shared" si="6"/>
        <v>6558.8268330998035</v>
      </c>
      <c r="F59">
        <f t="shared" si="7"/>
        <v>6559</v>
      </c>
      <c r="G59">
        <f t="shared" si="10"/>
        <v>-0.39173430000664666</v>
      </c>
      <c r="I59">
        <f t="shared" si="5"/>
        <v>-0.39173430000664666</v>
      </c>
      <c r="O59">
        <f t="shared" ca="1" si="8"/>
        <v>-1.180218954012284E-2</v>
      </c>
      <c r="Q59" s="2">
        <f t="shared" si="9"/>
        <v>28412.017999999996</v>
      </c>
    </row>
    <row r="60" spans="1:17">
      <c r="A60" s="17" t="s">
        <v>70</v>
      </c>
      <c r="B60" s="3" t="s">
        <v>28</v>
      </c>
      <c r="C60" s="11">
        <v>44851.514000000003</v>
      </c>
      <c r="D60" t="s">
        <v>52</v>
      </c>
      <c r="E60">
        <f t="shared" si="6"/>
        <v>7186.9808459344304</v>
      </c>
      <c r="F60">
        <f t="shared" si="7"/>
        <v>7187</v>
      </c>
      <c r="G60">
        <f t="shared" si="10"/>
        <v>-4.3329899992386345E-2</v>
      </c>
      <c r="I60">
        <f t="shared" si="5"/>
        <v>-4.3329899992386345E-2</v>
      </c>
      <c r="O60">
        <f t="shared" ca="1" si="8"/>
        <v>-8.2364801814717239E-3</v>
      </c>
      <c r="Q60" s="2">
        <f t="shared" si="9"/>
        <v>29833.014000000003</v>
      </c>
    </row>
    <row r="61" spans="1:17">
      <c r="A61" s="17" t="s">
        <v>70</v>
      </c>
      <c r="B61" s="3" t="s">
        <v>28</v>
      </c>
      <c r="C61" s="11">
        <v>46292.531000000003</v>
      </c>
      <c r="D61" t="s">
        <v>52</v>
      </c>
      <c r="E61">
        <f t="shared" si="6"/>
        <v>7823.98518029773</v>
      </c>
      <c r="F61">
        <f t="shared" si="7"/>
        <v>7824</v>
      </c>
      <c r="G61">
        <f t="shared" si="10"/>
        <v>-3.3524799997394439E-2</v>
      </c>
      <c r="I61">
        <f t="shared" si="5"/>
        <v>-3.3524799997394439E-2</v>
      </c>
      <c r="O61">
        <f t="shared" ca="1" si="8"/>
        <v>-4.6196698925214733E-3</v>
      </c>
      <c r="Q61" s="2">
        <f t="shared" si="9"/>
        <v>31274.031000000003</v>
      </c>
    </row>
    <row r="62" spans="1:17">
      <c r="A62" s="17" t="s">
        <v>70</v>
      </c>
      <c r="B62" s="3" t="s">
        <v>28</v>
      </c>
      <c r="C62" s="11">
        <v>46385.381999999998</v>
      </c>
      <c r="D62" t="s">
        <v>52</v>
      </c>
      <c r="E62">
        <f t="shared" si="6"/>
        <v>7865.0301432995293</v>
      </c>
      <c r="F62">
        <f t="shared" si="7"/>
        <v>7865</v>
      </c>
      <c r="G62">
        <f t="shared" si="10"/>
        <v>6.8189500001608394E-2</v>
      </c>
      <c r="I62">
        <f t="shared" si="5"/>
        <v>6.8189500001608394E-2</v>
      </c>
      <c r="O62">
        <f t="shared" ca="1" si="8"/>
        <v>-4.386876765603169E-3</v>
      </c>
      <c r="Q62" s="2">
        <f t="shared" si="9"/>
        <v>31366.881999999998</v>
      </c>
    </row>
    <row r="63" spans="1:17">
      <c r="A63" s="17" t="s">
        <v>183</v>
      </c>
      <c r="B63" s="3" t="s">
        <v>28</v>
      </c>
      <c r="C63" s="11">
        <v>47862.523000000001</v>
      </c>
      <c r="D63" t="s">
        <v>52</v>
      </c>
      <c r="E63">
        <f t="shared" si="6"/>
        <v>8518.0031612901148</v>
      </c>
      <c r="F63">
        <f t="shared" si="7"/>
        <v>8518</v>
      </c>
      <c r="G63">
        <f t="shared" si="10"/>
        <v>7.1514000010211021E-3</v>
      </c>
      <c r="I63">
        <f t="shared" si="5"/>
        <v>7.1514000010211021E-3</v>
      </c>
      <c r="O63">
        <f t="shared" ca="1" si="8"/>
        <v>-6.792203783433301E-4</v>
      </c>
      <c r="Q63" s="2">
        <f t="shared" si="9"/>
        <v>32844.023000000001</v>
      </c>
    </row>
    <row r="64" spans="1:17">
      <c r="A64" s="17" t="s">
        <v>189</v>
      </c>
      <c r="B64" s="3" t="s">
        <v>28</v>
      </c>
      <c r="C64" s="11">
        <v>47887.394999999997</v>
      </c>
      <c r="D64" t="s">
        <v>52</v>
      </c>
      <c r="E64">
        <f t="shared" si="6"/>
        <v>8528.997876692003</v>
      </c>
      <c r="F64">
        <f t="shared" si="7"/>
        <v>8529</v>
      </c>
      <c r="G64">
        <f t="shared" si="10"/>
        <v>-4.8032999984570779E-3</v>
      </c>
      <c r="I64">
        <f t="shared" si="5"/>
        <v>-4.8032999984570779E-3</v>
      </c>
      <c r="O64">
        <f t="shared" ca="1" si="8"/>
        <v>-6.167636857554934E-4</v>
      </c>
      <c r="Q64" s="2">
        <f t="shared" si="9"/>
        <v>32868.894999999997</v>
      </c>
    </row>
    <row r="65" spans="1:17">
      <c r="A65" s="17" t="s">
        <v>193</v>
      </c>
      <c r="B65" s="3" t="s">
        <v>28</v>
      </c>
      <c r="C65" s="11">
        <v>48163.389000000003</v>
      </c>
      <c r="D65" t="s">
        <v>52</v>
      </c>
      <c r="E65">
        <f t="shared" si="6"/>
        <v>8651.0015548292267</v>
      </c>
      <c r="F65">
        <f t="shared" si="7"/>
        <v>8651</v>
      </c>
      <c r="G65">
        <f t="shared" si="10"/>
        <v>3.5172999996575527E-3</v>
      </c>
      <c r="I65">
        <f t="shared" si="5"/>
        <v>3.5172999996575527E-3</v>
      </c>
      <c r="O65">
        <f t="shared" ca="1" si="8"/>
        <v>7.5937813855071756E-5</v>
      </c>
      <c r="Q65" s="2">
        <f t="shared" si="9"/>
        <v>33144.889000000003</v>
      </c>
    </row>
    <row r="66" spans="1:17">
      <c r="A66" s="17" t="s">
        <v>193</v>
      </c>
      <c r="B66" s="3" t="s">
        <v>28</v>
      </c>
      <c r="C66" s="11">
        <v>48233.519</v>
      </c>
      <c r="D66" t="s">
        <v>52</v>
      </c>
      <c r="E66">
        <f t="shared" si="6"/>
        <v>8682.0026561131781</v>
      </c>
      <c r="F66">
        <f t="shared" si="7"/>
        <v>8682</v>
      </c>
      <c r="G66">
        <f t="shared" si="10"/>
        <v>6.0086000012233853E-3</v>
      </c>
      <c r="I66">
        <f t="shared" si="5"/>
        <v>6.0086000012233853E-3</v>
      </c>
      <c r="O66">
        <f t="shared" ca="1" si="8"/>
        <v>2.5195212932988681E-4</v>
      </c>
      <c r="Q66" s="2">
        <f t="shared" si="9"/>
        <v>33215.019</v>
      </c>
    </row>
    <row r="67" spans="1:17">
      <c r="A67" s="17" t="s">
        <v>200</v>
      </c>
      <c r="B67" s="3" t="s">
        <v>28</v>
      </c>
      <c r="C67" s="11">
        <v>48292.347000000002</v>
      </c>
      <c r="D67" t="s">
        <v>52</v>
      </c>
      <c r="E67">
        <f t="shared" si="6"/>
        <v>8708.00768657564</v>
      </c>
      <c r="F67">
        <f t="shared" si="7"/>
        <v>8708</v>
      </c>
      <c r="G67">
        <f t="shared" si="10"/>
        <v>1.7388400003255811E-2</v>
      </c>
      <c r="I67">
        <f t="shared" si="5"/>
        <v>1.7388400003255811E-2</v>
      </c>
      <c r="O67">
        <f t="shared" ca="1" si="8"/>
        <v>3.9957703908295727E-4</v>
      </c>
      <c r="Q67" s="2">
        <f t="shared" si="9"/>
        <v>33273.847000000002</v>
      </c>
    </row>
    <row r="68" spans="1:17">
      <c r="A68" s="17" t="s">
        <v>205</v>
      </c>
      <c r="B68" s="3" t="s">
        <v>28</v>
      </c>
      <c r="C68" s="11">
        <v>48509.498</v>
      </c>
      <c r="D68" t="s">
        <v>52</v>
      </c>
      <c r="E68">
        <f t="shared" si="6"/>
        <v>8803.9997034715707</v>
      </c>
      <c r="F68">
        <f t="shared" si="7"/>
        <v>8804</v>
      </c>
      <c r="G68">
        <f t="shared" si="10"/>
        <v>-6.7080000007990748E-4</v>
      </c>
      <c r="I68">
        <f t="shared" si="5"/>
        <v>-6.7080000007990748E-4</v>
      </c>
      <c r="O68">
        <f t="shared" ca="1" si="8"/>
        <v>9.4465362894045196E-4</v>
      </c>
      <c r="Q68" s="2">
        <f t="shared" si="9"/>
        <v>33490.998</v>
      </c>
    </row>
    <row r="69" spans="1:17">
      <c r="A69" s="17" t="s">
        <v>200</v>
      </c>
      <c r="B69" s="3" t="s">
        <v>28</v>
      </c>
      <c r="C69" s="11">
        <v>49251.495000000003</v>
      </c>
      <c r="D69" t="s">
        <v>52</v>
      </c>
      <c r="E69">
        <f t="shared" si="6"/>
        <v>9132.0009033773094</v>
      </c>
      <c r="F69">
        <f t="shared" si="7"/>
        <v>9132</v>
      </c>
      <c r="G69">
        <f t="shared" si="10"/>
        <v>2.0436000049812719E-3</v>
      </c>
      <c r="I69">
        <f t="shared" si="5"/>
        <v>2.0436000049812719E-3</v>
      </c>
      <c r="O69">
        <f t="shared" ca="1" si="8"/>
        <v>2.8069986442868997E-3</v>
      </c>
      <c r="Q69" s="2">
        <f t="shared" si="9"/>
        <v>34232.995000000003</v>
      </c>
    </row>
    <row r="70" spans="1:17">
      <c r="A70" s="17" t="s">
        <v>200</v>
      </c>
      <c r="B70" s="3" t="s">
        <v>28</v>
      </c>
      <c r="C70" s="11">
        <v>49310.309699999998</v>
      </c>
      <c r="D70" t="s">
        <v>52</v>
      </c>
      <c r="E70">
        <f t="shared" si="6"/>
        <v>9158.0000545492057</v>
      </c>
      <c r="F70">
        <f t="shared" si="7"/>
        <v>9158</v>
      </c>
      <c r="G70">
        <f t="shared" si="10"/>
        <v>1.2339999375399202E-4</v>
      </c>
      <c r="I70">
        <f t="shared" si="5"/>
        <v>1.2339999375399202E-4</v>
      </c>
      <c r="O70">
        <f t="shared" ca="1" si="8"/>
        <v>2.9546235540399701E-3</v>
      </c>
      <c r="Q70" s="2">
        <f t="shared" si="9"/>
        <v>34291.809699999998</v>
      </c>
    </row>
    <row r="71" spans="1:17">
      <c r="A71" s="42" t="s">
        <v>30</v>
      </c>
      <c r="B71" s="43"/>
      <c r="C71" s="44">
        <v>50692.506399999998</v>
      </c>
      <c r="D71" s="44">
        <v>8.9999999999999998E-4</v>
      </c>
      <c r="E71">
        <f t="shared" si="6"/>
        <v>9769.0027622498437</v>
      </c>
      <c r="F71">
        <f t="shared" si="7"/>
        <v>9769</v>
      </c>
      <c r="G71">
        <f t="shared" si="10"/>
        <v>6.2486999959219247E-3</v>
      </c>
      <c r="J71">
        <f>G71</f>
        <v>6.2486999959219247E-3</v>
      </c>
      <c r="O71">
        <f t="shared" ca="1" si="8"/>
        <v>6.4238089332371504E-3</v>
      </c>
      <c r="Q71" s="2">
        <f t="shared" si="9"/>
        <v>35674.006399999998</v>
      </c>
    </row>
    <row r="72" spans="1:17">
      <c r="A72" s="42" t="s">
        <v>26</v>
      </c>
      <c r="B72" s="43"/>
      <c r="C72" s="45">
        <v>50751.321100000001</v>
      </c>
      <c r="D72" s="44">
        <v>5.0000000000000001E-4</v>
      </c>
      <c r="E72">
        <f t="shared" si="6"/>
        <v>9795.0019134217455</v>
      </c>
      <c r="F72">
        <f t="shared" si="7"/>
        <v>9795</v>
      </c>
      <c r="G72">
        <f t="shared" si="10"/>
        <v>4.32849999924656E-3</v>
      </c>
      <c r="J72">
        <f>G72</f>
        <v>4.32849999924656E-3</v>
      </c>
      <c r="O72">
        <f t="shared" ca="1" si="8"/>
        <v>6.5714338429902208E-3</v>
      </c>
      <c r="Q72" s="2">
        <f t="shared" si="9"/>
        <v>35732.821100000001</v>
      </c>
    </row>
    <row r="73" spans="1:17">
      <c r="A73" s="46" t="s">
        <v>42</v>
      </c>
      <c r="B73" s="47" t="s">
        <v>28</v>
      </c>
      <c r="C73" s="46">
        <v>51796.453000000001</v>
      </c>
      <c r="D73" s="46">
        <v>3.5000000000000001E-3</v>
      </c>
      <c r="E73">
        <f t="shared" si="6"/>
        <v>10257.004478472227</v>
      </c>
      <c r="F73">
        <f t="shared" si="7"/>
        <v>10257</v>
      </c>
      <c r="G73">
        <f t="shared" si="10"/>
        <v>1.0131100003491156E-2</v>
      </c>
      <c r="K73">
        <f>G73</f>
        <v>1.0131100003491156E-2</v>
      </c>
      <c r="O73">
        <f t="shared" ca="1" si="8"/>
        <v>9.1946149316794179E-3</v>
      </c>
      <c r="Q73" s="2">
        <f t="shared" si="9"/>
        <v>36777.953000000001</v>
      </c>
    </row>
    <row r="74" spans="1:17">
      <c r="A74" s="42" t="s">
        <v>29</v>
      </c>
      <c r="B74" s="43" t="s">
        <v>28</v>
      </c>
      <c r="C74" s="48">
        <v>51848.485200000003</v>
      </c>
      <c r="D74" s="48">
        <v>2.8E-3</v>
      </c>
      <c r="E74">
        <f t="shared" si="6"/>
        <v>10280.005412483733</v>
      </c>
      <c r="F74">
        <f t="shared" si="7"/>
        <v>10280</v>
      </c>
      <c r="G74">
        <f t="shared" si="10"/>
        <v>1.2244000005011912E-2</v>
      </c>
      <c r="K74">
        <f>G74</f>
        <v>1.2244000005011912E-2</v>
      </c>
      <c r="O74">
        <f t="shared" ca="1" si="8"/>
        <v>9.3252061979994388E-3</v>
      </c>
      <c r="Q74" s="2">
        <f t="shared" si="9"/>
        <v>36829.985200000003</v>
      </c>
    </row>
    <row r="75" spans="1:17">
      <c r="A75" s="42" t="s">
        <v>238</v>
      </c>
      <c r="B75" s="43" t="s">
        <v>28</v>
      </c>
      <c r="C75" s="44">
        <v>52133.517999999996</v>
      </c>
      <c r="D75" s="42" t="s">
        <v>52</v>
      </c>
      <c r="E75">
        <f t="shared" si="6"/>
        <v>10406.004709532765</v>
      </c>
      <c r="F75">
        <f t="shared" si="7"/>
        <v>10406</v>
      </c>
      <c r="G75">
        <f t="shared" si="10"/>
        <v>1.0653799996362068E-2</v>
      </c>
      <c r="I75">
        <f>G75</f>
        <v>1.0653799996362068E-2</v>
      </c>
      <c r="O75">
        <f t="shared" ca="1" si="8"/>
        <v>1.0040619222187401E-2</v>
      </c>
      <c r="Q75" s="2">
        <f t="shared" si="9"/>
        <v>37115.017999999996</v>
      </c>
    </row>
    <row r="76" spans="1:17">
      <c r="A76" s="42" t="s">
        <v>242</v>
      </c>
      <c r="B76" s="43" t="s">
        <v>28</v>
      </c>
      <c r="C76" s="44">
        <v>52194.597999999998</v>
      </c>
      <c r="D76" s="42" t="s">
        <v>52</v>
      </c>
      <c r="E76">
        <f t="shared" si="6"/>
        <v>10433.005240923381</v>
      </c>
      <c r="F76">
        <f t="shared" si="7"/>
        <v>10433</v>
      </c>
      <c r="G76">
        <f t="shared" si="10"/>
        <v>1.1855899996589869E-2</v>
      </c>
      <c r="I76">
        <f>G76</f>
        <v>1.1855899996589869E-2</v>
      </c>
      <c r="O76">
        <f t="shared" ca="1" si="8"/>
        <v>1.0193922013084826E-2</v>
      </c>
      <c r="Q76" s="2">
        <f t="shared" si="9"/>
        <v>37176.097999999998</v>
      </c>
    </row>
    <row r="77" spans="1:17">
      <c r="A77" s="49" t="s">
        <v>34</v>
      </c>
      <c r="B77" s="43" t="s">
        <v>28</v>
      </c>
      <c r="C77" s="44">
        <v>52547.500200000002</v>
      </c>
      <c r="D77" s="44">
        <v>6.9999999999999999E-4</v>
      </c>
      <c r="E77">
        <f t="shared" si="6"/>
        <v>10589.006336681687</v>
      </c>
      <c r="F77">
        <f t="shared" si="7"/>
        <v>10589</v>
      </c>
      <c r="G77">
        <f t="shared" si="10"/>
        <v>1.4334700004837941E-2</v>
      </c>
      <c r="K77">
        <f t="shared" ref="K77:K82" si="11">G77</f>
        <v>1.4334700004837941E-2</v>
      </c>
      <c r="O77">
        <f t="shared" ca="1" si="8"/>
        <v>1.1079671471603256E-2</v>
      </c>
      <c r="Q77" s="2">
        <f t="shared" si="9"/>
        <v>37529.000200000002</v>
      </c>
    </row>
    <row r="78" spans="1:17">
      <c r="A78" s="12" t="s">
        <v>35</v>
      </c>
      <c r="B78" s="43" t="s">
        <v>28</v>
      </c>
      <c r="C78" s="44">
        <v>54090.305800000002</v>
      </c>
      <c r="D78" s="44">
        <v>5.0000000000000001E-4</v>
      </c>
      <c r="E78">
        <f t="shared" si="6"/>
        <v>11271.006517304102</v>
      </c>
      <c r="F78">
        <f t="shared" si="7"/>
        <v>11271</v>
      </c>
      <c r="G78">
        <f t="shared" si="10"/>
        <v>1.4743300002010074E-2</v>
      </c>
      <c r="K78">
        <f t="shared" si="11"/>
        <v>1.4743300002010074E-2</v>
      </c>
      <c r="O78">
        <f t="shared" ca="1" si="8"/>
        <v>1.4951986412049215E-2</v>
      </c>
      <c r="Q78" s="2">
        <f t="shared" si="9"/>
        <v>39071.805800000002</v>
      </c>
    </row>
    <row r="79" spans="1:17">
      <c r="A79" s="42" t="s">
        <v>255</v>
      </c>
      <c r="B79" s="43" t="s">
        <v>28</v>
      </c>
      <c r="C79" s="44">
        <v>54800.627</v>
      </c>
      <c r="D79" s="42" t="s">
        <v>52</v>
      </c>
      <c r="E79">
        <f t="shared" si="6"/>
        <v>11585.005368941618</v>
      </c>
      <c r="F79">
        <f t="shared" si="7"/>
        <v>11585</v>
      </c>
      <c r="G79">
        <f t="shared" si="10"/>
        <v>1.2145499997131992E-2</v>
      </c>
      <c r="K79">
        <f t="shared" si="11"/>
        <v>1.2145499997131992E-2</v>
      </c>
      <c r="O79">
        <f t="shared" ca="1" si="8"/>
        <v>1.6734841091374769E-2</v>
      </c>
      <c r="Q79" s="2">
        <f t="shared" si="9"/>
        <v>39782.127</v>
      </c>
    </row>
    <row r="80" spans="1:17">
      <c r="A80" s="42" t="s">
        <v>261</v>
      </c>
      <c r="B80" s="43" t="s">
        <v>28</v>
      </c>
      <c r="C80" s="44">
        <v>55067.568500000001</v>
      </c>
      <c r="D80" s="42" t="s">
        <v>52</v>
      </c>
      <c r="E80">
        <f t="shared" si="6"/>
        <v>11703.007372055697</v>
      </c>
      <c r="F80">
        <f t="shared" si="7"/>
        <v>11703</v>
      </c>
      <c r="G80">
        <f t="shared" si="10"/>
        <v>1.6676899998856243E-2</v>
      </c>
      <c r="K80">
        <f t="shared" si="11"/>
        <v>1.6676899998856243E-2</v>
      </c>
      <c r="O80">
        <f t="shared" ca="1" si="8"/>
        <v>1.740483106640793E-2</v>
      </c>
      <c r="Q80" s="2">
        <f t="shared" si="9"/>
        <v>40049.068500000001</v>
      </c>
    </row>
    <row r="81" spans="1:17">
      <c r="A81" s="42" t="s">
        <v>267</v>
      </c>
      <c r="B81" s="43" t="s">
        <v>28</v>
      </c>
      <c r="C81" s="44">
        <v>55859.335899999998</v>
      </c>
      <c r="D81" s="42" t="s">
        <v>52</v>
      </c>
      <c r="E81">
        <f t="shared" si="6"/>
        <v>12053.00967293595</v>
      </c>
      <c r="F81">
        <f t="shared" si="7"/>
        <v>12053</v>
      </c>
      <c r="G81">
        <f t="shared" si="10"/>
        <v>2.1881900000153109E-2</v>
      </c>
      <c r="K81">
        <f t="shared" si="11"/>
        <v>2.1881900000153109E-2</v>
      </c>
      <c r="O81">
        <f t="shared" ca="1" si="8"/>
        <v>1.9392089466930051E-2</v>
      </c>
      <c r="Q81" s="2">
        <f t="shared" si="9"/>
        <v>40840.835899999998</v>
      </c>
    </row>
    <row r="82" spans="1:17">
      <c r="A82" s="50" t="s">
        <v>273</v>
      </c>
      <c r="B82" s="51" t="s">
        <v>28</v>
      </c>
      <c r="C82" s="52">
        <v>57714.322680000216</v>
      </c>
      <c r="D82" s="52">
        <v>4.0000000000000002E-4</v>
      </c>
      <c r="E82">
        <f>+(C82-C$7)/C$8</f>
        <v>12873.010144163394</v>
      </c>
      <c r="F82">
        <f t="shared" si="7"/>
        <v>12873</v>
      </c>
      <c r="G82">
        <f>+C82-(C$7+F82*C$8)</f>
        <v>2.2947900215513073E-2</v>
      </c>
      <c r="K82">
        <f t="shared" si="11"/>
        <v>2.2947900215513073E-2</v>
      </c>
      <c r="O82">
        <f ca="1">+C$11+C$12*F82</f>
        <v>2.4047952005296164E-2</v>
      </c>
      <c r="Q82" s="2">
        <f>+C82-15018.5</f>
        <v>42695.822680000216</v>
      </c>
    </row>
    <row r="83" spans="1:17">
      <c r="A83" s="42"/>
      <c r="B83" s="43"/>
      <c r="C83" s="44"/>
      <c r="D83" s="42"/>
    </row>
    <row r="84" spans="1:17">
      <c r="C84" s="11"/>
    </row>
    <row r="85" spans="1:17">
      <c r="C85" s="11"/>
    </row>
    <row r="86" spans="1:17">
      <c r="C86" s="11"/>
    </row>
    <row r="87" spans="1:17">
      <c r="C87" s="11"/>
    </row>
    <row r="88" spans="1:17">
      <c r="C88" s="11"/>
    </row>
    <row r="89" spans="1:17">
      <c r="C89" s="11"/>
    </row>
    <row r="90" spans="1:17">
      <c r="C90" s="11"/>
    </row>
    <row r="91" spans="1:17">
      <c r="C91" s="11"/>
    </row>
    <row r="92" spans="1:17">
      <c r="C92" s="11"/>
    </row>
    <row r="93" spans="1:17">
      <c r="C93" s="11"/>
    </row>
    <row r="94" spans="1:17">
      <c r="C94" s="11"/>
    </row>
    <row r="95" spans="1:17">
      <c r="C95" s="11"/>
    </row>
    <row r="96" spans="1:17">
      <c r="C96" s="11"/>
    </row>
    <row r="97" spans="3:3">
      <c r="C97" s="11"/>
    </row>
    <row r="98" spans="3:3">
      <c r="C98" s="11"/>
    </row>
    <row r="99" spans="3:3">
      <c r="C99" s="11"/>
    </row>
    <row r="100" spans="3:3">
      <c r="C100" s="11"/>
    </row>
    <row r="101" spans="3:3">
      <c r="C101" s="11"/>
    </row>
    <row r="102" spans="3:3">
      <c r="C102" s="11"/>
    </row>
    <row r="103" spans="3:3">
      <c r="C103" s="11"/>
    </row>
    <row r="104" spans="3:3">
      <c r="C104" s="11"/>
    </row>
  </sheetData>
  <protectedRanges>
    <protectedRange sqref="A82:D82" name="Range1"/>
  </protectedRanges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3"/>
  <sheetViews>
    <sheetView workbookViewId="0">
      <selection activeCell="A17" sqref="A17:D70"/>
    </sheetView>
  </sheetViews>
  <sheetFormatPr defaultRowHeight="12.75"/>
  <cols>
    <col min="1" max="1" width="16.28515625" style="11" customWidth="1"/>
    <col min="2" max="2" width="4.42578125" style="10" customWidth="1"/>
    <col min="3" max="3" width="12.7109375" style="11" customWidth="1"/>
    <col min="4" max="4" width="3.5703125" style="10" customWidth="1"/>
    <col min="5" max="5" width="12.42578125" style="10" customWidth="1"/>
    <col min="6" max="6" width="5.42578125" style="10" customWidth="1"/>
    <col min="7" max="7" width="12" style="10" customWidth="1"/>
    <col min="8" max="8" width="7.28515625" style="11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>
      <c r="A1" s="29" t="s">
        <v>43</v>
      </c>
      <c r="I1" s="30" t="s">
        <v>44</v>
      </c>
      <c r="J1" s="31" t="s">
        <v>45</v>
      </c>
    </row>
    <row r="2" spans="1:16">
      <c r="I2" s="32" t="s">
        <v>32</v>
      </c>
      <c r="J2" s="33" t="s">
        <v>46</v>
      </c>
    </row>
    <row r="3" spans="1:16">
      <c r="A3" s="34" t="s">
        <v>47</v>
      </c>
      <c r="I3" s="32" t="s">
        <v>48</v>
      </c>
      <c r="J3" s="33" t="s">
        <v>49</v>
      </c>
    </row>
    <row r="4" spans="1:16">
      <c r="I4" s="32" t="s">
        <v>50</v>
      </c>
      <c r="J4" s="33" t="s">
        <v>49</v>
      </c>
    </row>
    <row r="5" spans="1:16" ht="13.5" thickBot="1">
      <c r="I5" s="35" t="s">
        <v>51</v>
      </c>
      <c r="J5" s="36" t="s">
        <v>52</v>
      </c>
    </row>
    <row r="10" spans="1:16" ht="13.5" thickBot="1"/>
    <row r="11" spans="1:16" ht="12.75" customHeight="1" thickBot="1">
      <c r="A11" s="11" t="str">
        <f t="shared" ref="A11:A42" si="0">P11</f>
        <v>BAVM 117 </v>
      </c>
      <c r="B11" s="3" t="str">
        <f t="shared" ref="B11:B42" si="1">IF(H11=INT(H11),"I","II")</f>
        <v>I</v>
      </c>
      <c r="C11" s="11">
        <f t="shared" ref="C11:C42" si="2">1*G11</f>
        <v>50692.506399999998</v>
      </c>
      <c r="D11" s="10" t="str">
        <f t="shared" ref="D11:D42" si="3">VLOOKUP(F11,I$1:J$5,2,FALSE)</f>
        <v>vis</v>
      </c>
      <c r="E11" s="37">
        <f>VLOOKUP(C11,Active!C$21:E$973,3,FALSE)</f>
        <v>9769.0027622498437</v>
      </c>
      <c r="F11" s="3" t="s">
        <v>51</v>
      </c>
      <c r="G11" s="10" t="str">
        <f t="shared" ref="G11:G42" si="4">MID(I11,3,LEN(I11)-3)</f>
        <v>50692.5064</v>
      </c>
      <c r="H11" s="11">
        <f t="shared" ref="H11:H42" si="5">1*K11</f>
        <v>-800</v>
      </c>
      <c r="I11" s="38" t="s">
        <v>215</v>
      </c>
      <c r="J11" s="39" t="s">
        <v>216</v>
      </c>
      <c r="K11" s="38">
        <v>-800</v>
      </c>
      <c r="L11" s="38" t="s">
        <v>217</v>
      </c>
      <c r="M11" s="39" t="s">
        <v>209</v>
      </c>
      <c r="N11" s="39" t="s">
        <v>210</v>
      </c>
      <c r="O11" s="40" t="s">
        <v>211</v>
      </c>
      <c r="P11" s="41" t="s">
        <v>218</v>
      </c>
    </row>
    <row r="12" spans="1:16" ht="12.75" customHeight="1" thickBot="1">
      <c r="A12" s="11" t="str">
        <f t="shared" si="0"/>
        <v> BBS 116 </v>
      </c>
      <c r="B12" s="3" t="str">
        <f t="shared" si="1"/>
        <v>I</v>
      </c>
      <c r="C12" s="11">
        <f t="shared" si="2"/>
        <v>50751.321100000001</v>
      </c>
      <c r="D12" s="10" t="str">
        <f t="shared" si="3"/>
        <v>vis</v>
      </c>
      <c r="E12" s="37">
        <f>VLOOKUP(C12,Active!C$21:E$973,3,FALSE)</f>
        <v>9795.0019134217455</v>
      </c>
      <c r="F12" s="3" t="s">
        <v>51</v>
      </c>
      <c r="G12" s="10" t="str">
        <f t="shared" si="4"/>
        <v>50751.3211</v>
      </c>
      <c r="H12" s="11">
        <f t="shared" si="5"/>
        <v>-774</v>
      </c>
      <c r="I12" s="38" t="s">
        <v>219</v>
      </c>
      <c r="J12" s="39" t="s">
        <v>220</v>
      </c>
      <c r="K12" s="38">
        <v>-774</v>
      </c>
      <c r="L12" s="38" t="s">
        <v>221</v>
      </c>
      <c r="M12" s="39" t="s">
        <v>209</v>
      </c>
      <c r="N12" s="39" t="s">
        <v>222</v>
      </c>
      <c r="O12" s="40" t="s">
        <v>223</v>
      </c>
      <c r="P12" s="40" t="s">
        <v>224</v>
      </c>
    </row>
    <row r="13" spans="1:16" ht="12.75" customHeight="1" thickBot="1">
      <c r="A13" s="11" t="str">
        <f t="shared" si="0"/>
        <v>OEJV 0074 </v>
      </c>
      <c r="B13" s="3" t="str">
        <f t="shared" si="1"/>
        <v>I</v>
      </c>
      <c r="C13" s="11">
        <f t="shared" si="2"/>
        <v>51796.453000000001</v>
      </c>
      <c r="D13" s="10" t="str">
        <f t="shared" si="3"/>
        <v>vis</v>
      </c>
      <c r="E13" s="37">
        <f>VLOOKUP(C13,Active!C$21:E$973,3,FALSE)</f>
        <v>10257.004478472227</v>
      </c>
      <c r="F13" s="3" t="s">
        <v>51</v>
      </c>
      <c r="G13" s="10" t="str">
        <f t="shared" si="4"/>
        <v>51796.45300</v>
      </c>
      <c r="H13" s="11">
        <f t="shared" si="5"/>
        <v>-312</v>
      </c>
      <c r="I13" s="38" t="s">
        <v>225</v>
      </c>
      <c r="J13" s="39" t="s">
        <v>226</v>
      </c>
      <c r="K13" s="38">
        <v>-312</v>
      </c>
      <c r="L13" s="38" t="s">
        <v>227</v>
      </c>
      <c r="M13" s="39" t="s">
        <v>228</v>
      </c>
      <c r="N13" s="39" t="s">
        <v>210</v>
      </c>
      <c r="O13" s="40" t="s">
        <v>229</v>
      </c>
      <c r="P13" s="41" t="s">
        <v>230</v>
      </c>
    </row>
    <row r="14" spans="1:16" ht="12.75" customHeight="1" thickBot="1">
      <c r="A14" s="11" t="str">
        <f t="shared" si="0"/>
        <v>IBVS 5287 </v>
      </c>
      <c r="B14" s="3" t="str">
        <f t="shared" si="1"/>
        <v>I</v>
      </c>
      <c r="C14" s="11">
        <f t="shared" si="2"/>
        <v>51848.485200000003</v>
      </c>
      <c r="D14" s="10" t="str">
        <f t="shared" si="3"/>
        <v>vis</v>
      </c>
      <c r="E14" s="37">
        <f>VLOOKUP(C14,Active!C$21:E$973,3,FALSE)</f>
        <v>10280.005412483733</v>
      </c>
      <c r="F14" s="3" t="s">
        <v>51</v>
      </c>
      <c r="G14" s="10" t="str">
        <f t="shared" si="4"/>
        <v>51848.4852</v>
      </c>
      <c r="H14" s="11">
        <f t="shared" si="5"/>
        <v>-289</v>
      </c>
      <c r="I14" s="38" t="s">
        <v>231</v>
      </c>
      <c r="J14" s="39" t="s">
        <v>232</v>
      </c>
      <c r="K14" s="38">
        <v>-289</v>
      </c>
      <c r="L14" s="38" t="s">
        <v>208</v>
      </c>
      <c r="M14" s="39" t="s">
        <v>209</v>
      </c>
      <c r="N14" s="39" t="s">
        <v>222</v>
      </c>
      <c r="O14" s="40" t="s">
        <v>233</v>
      </c>
      <c r="P14" s="41" t="s">
        <v>234</v>
      </c>
    </row>
    <row r="15" spans="1:16" ht="12.75" customHeight="1" thickBot="1">
      <c r="A15" s="11" t="str">
        <f t="shared" si="0"/>
        <v> BBS 129 </v>
      </c>
      <c r="B15" s="3" t="str">
        <f t="shared" si="1"/>
        <v>I</v>
      </c>
      <c r="C15" s="11">
        <f t="shared" si="2"/>
        <v>52547.500200000002</v>
      </c>
      <c r="D15" s="10" t="str">
        <f t="shared" si="3"/>
        <v>vis</v>
      </c>
      <c r="E15" s="37">
        <f>VLOOKUP(C15,Active!C$21:E$973,3,FALSE)</f>
        <v>10589.006336681687</v>
      </c>
      <c r="F15" s="3" t="s">
        <v>51</v>
      </c>
      <c r="G15" s="10" t="str">
        <f t="shared" si="4"/>
        <v>52547.5002</v>
      </c>
      <c r="H15" s="11">
        <f t="shared" si="5"/>
        <v>20</v>
      </c>
      <c r="I15" s="38" t="s">
        <v>243</v>
      </c>
      <c r="J15" s="39" t="s">
        <v>244</v>
      </c>
      <c r="K15" s="38">
        <v>20</v>
      </c>
      <c r="L15" s="38" t="s">
        <v>245</v>
      </c>
      <c r="M15" s="39" t="s">
        <v>209</v>
      </c>
      <c r="N15" s="39" t="s">
        <v>222</v>
      </c>
      <c r="O15" s="40" t="s">
        <v>223</v>
      </c>
      <c r="P15" s="40" t="s">
        <v>246</v>
      </c>
    </row>
    <row r="16" spans="1:16" ht="12.75" customHeight="1" thickBot="1">
      <c r="A16" s="11" t="str">
        <f t="shared" si="0"/>
        <v> BBS 133 (=IBVS 5781) </v>
      </c>
      <c r="B16" s="3" t="str">
        <f t="shared" si="1"/>
        <v>I</v>
      </c>
      <c r="C16" s="11">
        <f t="shared" si="2"/>
        <v>54090.305800000002</v>
      </c>
      <c r="D16" s="10" t="str">
        <f t="shared" si="3"/>
        <v>vis</v>
      </c>
      <c r="E16" s="37">
        <f>VLOOKUP(C16,Active!C$21:E$973,3,FALSE)</f>
        <v>11271.006517304102</v>
      </c>
      <c r="F16" s="3" t="s">
        <v>51</v>
      </c>
      <c r="G16" s="10" t="str">
        <f t="shared" si="4"/>
        <v>54090.3058</v>
      </c>
      <c r="H16" s="11">
        <f t="shared" si="5"/>
        <v>702</v>
      </c>
      <c r="I16" s="38" t="s">
        <v>247</v>
      </c>
      <c r="J16" s="39" t="s">
        <v>248</v>
      </c>
      <c r="K16" s="38">
        <v>702</v>
      </c>
      <c r="L16" s="38" t="s">
        <v>249</v>
      </c>
      <c r="M16" s="39" t="s">
        <v>228</v>
      </c>
      <c r="N16" s="39" t="s">
        <v>51</v>
      </c>
      <c r="O16" s="40" t="s">
        <v>223</v>
      </c>
      <c r="P16" s="40" t="s">
        <v>250</v>
      </c>
    </row>
    <row r="17" spans="1:16" ht="12.75" customHeight="1" thickBot="1">
      <c r="A17" s="11" t="str">
        <f t="shared" si="0"/>
        <v> PZP 1.442 </v>
      </c>
      <c r="B17" s="3" t="str">
        <f t="shared" si="1"/>
        <v>I</v>
      </c>
      <c r="C17" s="11">
        <f t="shared" si="2"/>
        <v>17834.41</v>
      </c>
      <c r="D17" s="10" t="str">
        <f t="shared" si="3"/>
        <v>vis</v>
      </c>
      <c r="E17" s="37">
        <f>VLOOKUP(C17,Active!C$21:E$973,3,FALSE)</f>
        <v>-4755.9819018638536</v>
      </c>
      <c r="F17" s="3" t="s">
        <v>51</v>
      </c>
      <c r="G17" s="10" t="str">
        <f t="shared" si="4"/>
        <v>17834.41</v>
      </c>
      <c r="H17" s="11">
        <f t="shared" si="5"/>
        <v>-15325</v>
      </c>
      <c r="I17" s="38" t="s">
        <v>54</v>
      </c>
      <c r="J17" s="39" t="s">
        <v>55</v>
      </c>
      <c r="K17" s="38">
        <v>-15325</v>
      </c>
      <c r="L17" s="38" t="s">
        <v>56</v>
      </c>
      <c r="M17" s="39" t="s">
        <v>57</v>
      </c>
      <c r="N17" s="39"/>
      <c r="O17" s="40" t="s">
        <v>58</v>
      </c>
      <c r="P17" s="40" t="s">
        <v>59</v>
      </c>
    </row>
    <row r="18" spans="1:16" ht="12.75" customHeight="1" thickBot="1">
      <c r="A18" s="11" t="str">
        <f t="shared" si="0"/>
        <v> PZP 1.442 </v>
      </c>
      <c r="B18" s="3" t="str">
        <f t="shared" si="1"/>
        <v>I</v>
      </c>
      <c r="C18" s="11">
        <f t="shared" si="2"/>
        <v>28593.25</v>
      </c>
      <c r="D18" s="10" t="str">
        <f t="shared" si="3"/>
        <v>vis</v>
      </c>
      <c r="E18" s="37">
        <f>VLOOKUP(C18,Active!C$21:E$973,3,FALSE)</f>
        <v>-1.6002279572751407E-2</v>
      </c>
      <c r="F18" s="3" t="s">
        <v>51</v>
      </c>
      <c r="G18" s="10" t="str">
        <f t="shared" si="4"/>
        <v>28593.25</v>
      </c>
      <c r="H18" s="11">
        <f t="shared" si="5"/>
        <v>-10569</v>
      </c>
      <c r="I18" s="38" t="s">
        <v>60</v>
      </c>
      <c r="J18" s="39" t="s">
        <v>61</v>
      </c>
      <c r="K18" s="38">
        <v>-10569</v>
      </c>
      <c r="L18" s="38" t="s">
        <v>62</v>
      </c>
      <c r="M18" s="39" t="s">
        <v>57</v>
      </c>
      <c r="N18" s="39"/>
      <c r="O18" s="40" t="s">
        <v>58</v>
      </c>
      <c r="P18" s="40" t="s">
        <v>59</v>
      </c>
    </row>
    <row r="19" spans="1:16" ht="12.75" customHeight="1" thickBot="1">
      <c r="A19" s="11" t="str">
        <f t="shared" si="0"/>
        <v> PZP 1.442 </v>
      </c>
      <c r="B19" s="3" t="str">
        <f t="shared" si="1"/>
        <v>I</v>
      </c>
      <c r="C19" s="11">
        <f t="shared" si="2"/>
        <v>28792.35</v>
      </c>
      <c r="D19" s="10" t="str">
        <f t="shared" si="3"/>
        <v>vis</v>
      </c>
      <c r="E19" s="37">
        <f>VLOOKUP(C19,Active!C$21:E$973,3,FALSE)</f>
        <v>87.996535373856744</v>
      </c>
      <c r="F19" s="3" t="s">
        <v>51</v>
      </c>
      <c r="G19" s="10" t="str">
        <f t="shared" si="4"/>
        <v>28792.35</v>
      </c>
      <c r="H19" s="11">
        <f t="shared" si="5"/>
        <v>-10481</v>
      </c>
      <c r="I19" s="38" t="s">
        <v>63</v>
      </c>
      <c r="J19" s="39" t="s">
        <v>64</v>
      </c>
      <c r="K19" s="38">
        <v>-10481</v>
      </c>
      <c r="L19" s="38" t="s">
        <v>65</v>
      </c>
      <c r="M19" s="39" t="s">
        <v>57</v>
      </c>
      <c r="N19" s="39"/>
      <c r="O19" s="40" t="s">
        <v>58</v>
      </c>
      <c r="P19" s="40" t="s">
        <v>59</v>
      </c>
    </row>
    <row r="20" spans="1:16" ht="12.75" customHeight="1" thickBot="1">
      <c r="A20" s="11" t="str">
        <f t="shared" si="0"/>
        <v> MVS 11.132 </v>
      </c>
      <c r="B20" s="3" t="str">
        <f t="shared" si="1"/>
        <v>I</v>
      </c>
      <c r="C20" s="11">
        <f t="shared" si="2"/>
        <v>28835.384999999998</v>
      </c>
      <c r="D20" s="10" t="str">
        <f t="shared" si="3"/>
        <v>vis</v>
      </c>
      <c r="E20" s="37">
        <f>VLOOKUP(C20,Active!C$21:E$973,3,FALSE)</f>
        <v>107.02023983350192</v>
      </c>
      <c r="F20" s="3" t="s">
        <v>51</v>
      </c>
      <c r="G20" s="10" t="str">
        <f t="shared" si="4"/>
        <v>28835.385</v>
      </c>
      <c r="H20" s="11">
        <f t="shared" si="5"/>
        <v>-10462</v>
      </c>
      <c r="I20" s="38" t="s">
        <v>66</v>
      </c>
      <c r="J20" s="39" t="s">
        <v>67</v>
      </c>
      <c r="K20" s="38">
        <v>-10462</v>
      </c>
      <c r="L20" s="38" t="s">
        <v>68</v>
      </c>
      <c r="M20" s="39" t="s">
        <v>57</v>
      </c>
      <c r="N20" s="39"/>
      <c r="O20" s="40" t="s">
        <v>69</v>
      </c>
      <c r="P20" s="40" t="s">
        <v>70</v>
      </c>
    </row>
    <row r="21" spans="1:16" ht="12.75" customHeight="1" thickBot="1">
      <c r="A21" s="11" t="str">
        <f t="shared" si="0"/>
        <v> MVS 11.132 </v>
      </c>
      <c r="B21" s="3" t="str">
        <f t="shared" si="1"/>
        <v>I</v>
      </c>
      <c r="C21" s="11">
        <f t="shared" si="2"/>
        <v>29165.508999999998</v>
      </c>
      <c r="D21" s="10" t="str">
        <f t="shared" si="3"/>
        <v>vis</v>
      </c>
      <c r="E21" s="37">
        <f>VLOOKUP(C21,Active!C$21:E$973,3,FALSE)</f>
        <v>252.95218850402404</v>
      </c>
      <c r="F21" s="3" t="s">
        <v>51</v>
      </c>
      <c r="G21" s="10" t="str">
        <f t="shared" si="4"/>
        <v>29165.509</v>
      </c>
      <c r="H21" s="11">
        <f t="shared" si="5"/>
        <v>-10316</v>
      </c>
      <c r="I21" s="38" t="s">
        <v>71</v>
      </c>
      <c r="J21" s="39" t="s">
        <v>72</v>
      </c>
      <c r="K21" s="38">
        <v>-10316</v>
      </c>
      <c r="L21" s="38" t="s">
        <v>73</v>
      </c>
      <c r="M21" s="39" t="s">
        <v>57</v>
      </c>
      <c r="N21" s="39"/>
      <c r="O21" s="40" t="s">
        <v>69</v>
      </c>
      <c r="P21" s="40" t="s">
        <v>70</v>
      </c>
    </row>
    <row r="22" spans="1:16" ht="12.75" customHeight="1" thickBot="1">
      <c r="A22" s="11" t="str">
        <f t="shared" si="0"/>
        <v> PZP 1.442 </v>
      </c>
      <c r="B22" s="3" t="str">
        <f t="shared" si="1"/>
        <v>I</v>
      </c>
      <c r="C22" s="11">
        <f t="shared" si="2"/>
        <v>29283.27</v>
      </c>
      <c r="D22" s="10" t="str">
        <f t="shared" si="3"/>
        <v>vis</v>
      </c>
      <c r="E22" s="37">
        <f>VLOOKUP(C22,Active!C$21:E$973,3,FALSE)</f>
        <v>305.0086648807482</v>
      </c>
      <c r="F22" s="3" t="s">
        <v>51</v>
      </c>
      <c r="G22" s="10" t="str">
        <f t="shared" si="4"/>
        <v>29283.27</v>
      </c>
      <c r="H22" s="11">
        <f t="shared" si="5"/>
        <v>-10264</v>
      </c>
      <c r="I22" s="38" t="s">
        <v>74</v>
      </c>
      <c r="J22" s="39" t="s">
        <v>75</v>
      </c>
      <c r="K22" s="38">
        <v>-10264</v>
      </c>
      <c r="L22" s="38" t="s">
        <v>76</v>
      </c>
      <c r="M22" s="39" t="s">
        <v>57</v>
      </c>
      <c r="N22" s="39"/>
      <c r="O22" s="40" t="s">
        <v>58</v>
      </c>
      <c r="P22" s="40" t="s">
        <v>59</v>
      </c>
    </row>
    <row r="23" spans="1:16" ht="12.75" customHeight="1" thickBot="1">
      <c r="A23" s="11" t="str">
        <f t="shared" si="0"/>
        <v> MVS 11.132 </v>
      </c>
      <c r="B23" s="3" t="str">
        <f t="shared" si="1"/>
        <v>I</v>
      </c>
      <c r="C23" s="11">
        <f t="shared" si="2"/>
        <v>29627.288</v>
      </c>
      <c r="D23" s="10" t="str">
        <f t="shared" si="3"/>
        <v>vis</v>
      </c>
      <c r="E23" s="37">
        <f>VLOOKUP(C23,Active!C$21:E$973,3,FALSE)</f>
        <v>457.08248295436817</v>
      </c>
      <c r="F23" s="3" t="s">
        <v>51</v>
      </c>
      <c r="G23" s="10" t="str">
        <f t="shared" si="4"/>
        <v>29627.288</v>
      </c>
      <c r="H23" s="11">
        <f t="shared" si="5"/>
        <v>-10112</v>
      </c>
      <c r="I23" s="38" t="s">
        <v>77</v>
      </c>
      <c r="J23" s="39" t="s">
        <v>78</v>
      </c>
      <c r="K23" s="38">
        <v>-10112</v>
      </c>
      <c r="L23" s="38" t="s">
        <v>79</v>
      </c>
      <c r="M23" s="39" t="s">
        <v>57</v>
      </c>
      <c r="N23" s="39"/>
      <c r="O23" s="40" t="s">
        <v>69</v>
      </c>
      <c r="P23" s="40" t="s">
        <v>70</v>
      </c>
    </row>
    <row r="24" spans="1:16" ht="12.75" customHeight="1" thickBot="1">
      <c r="A24" s="11" t="str">
        <f t="shared" si="0"/>
        <v> MVS 11.132 </v>
      </c>
      <c r="B24" s="3" t="str">
        <f t="shared" si="1"/>
        <v>I</v>
      </c>
      <c r="C24" s="11">
        <f t="shared" si="2"/>
        <v>32891.440999999999</v>
      </c>
      <c r="D24" s="10" t="str">
        <f t="shared" si="3"/>
        <v>vis</v>
      </c>
      <c r="E24" s="37">
        <f>VLOOKUP(C24,Active!C$21:E$973,3,FALSE)</f>
        <v>1900.0075900314994</v>
      </c>
      <c r="F24" s="3" t="s">
        <v>51</v>
      </c>
      <c r="G24" s="10" t="str">
        <f t="shared" si="4"/>
        <v>32891.441</v>
      </c>
      <c r="H24" s="11">
        <f t="shared" si="5"/>
        <v>-8669</v>
      </c>
      <c r="I24" s="38" t="s">
        <v>80</v>
      </c>
      <c r="J24" s="39" t="s">
        <v>81</v>
      </c>
      <c r="K24" s="38">
        <v>-8669</v>
      </c>
      <c r="L24" s="38" t="s">
        <v>82</v>
      </c>
      <c r="M24" s="39" t="s">
        <v>57</v>
      </c>
      <c r="N24" s="39"/>
      <c r="O24" s="40" t="s">
        <v>69</v>
      </c>
      <c r="P24" s="40" t="s">
        <v>70</v>
      </c>
    </row>
    <row r="25" spans="1:16" ht="12.75" customHeight="1" thickBot="1">
      <c r="A25" s="11" t="str">
        <f t="shared" si="0"/>
        <v> PZP 1.442 </v>
      </c>
      <c r="B25" s="3" t="str">
        <f t="shared" si="1"/>
        <v>I</v>
      </c>
      <c r="C25" s="11">
        <f t="shared" si="2"/>
        <v>34332.36</v>
      </c>
      <c r="D25" s="10" t="str">
        <f t="shared" si="3"/>
        <v>vis</v>
      </c>
      <c r="E25" s="37">
        <f>VLOOKUP(C25,Active!C$21:E$973,3,FALSE)</f>
        <v>2536.9686033064518</v>
      </c>
      <c r="F25" s="3" t="s">
        <v>51</v>
      </c>
      <c r="G25" s="10" t="str">
        <f t="shared" si="4"/>
        <v>34332.36</v>
      </c>
      <c r="H25" s="11">
        <f t="shared" si="5"/>
        <v>-8032</v>
      </c>
      <c r="I25" s="38" t="s">
        <v>83</v>
      </c>
      <c r="J25" s="39" t="s">
        <v>84</v>
      </c>
      <c r="K25" s="38">
        <v>-8032</v>
      </c>
      <c r="L25" s="38" t="s">
        <v>85</v>
      </c>
      <c r="M25" s="39" t="s">
        <v>57</v>
      </c>
      <c r="N25" s="39"/>
      <c r="O25" s="40" t="s">
        <v>58</v>
      </c>
      <c r="P25" s="40" t="s">
        <v>59</v>
      </c>
    </row>
    <row r="26" spans="1:16" ht="12.75" customHeight="1" thickBot="1">
      <c r="A26" s="11" t="str">
        <f t="shared" si="0"/>
        <v> MVS 11.132 </v>
      </c>
      <c r="B26" s="3" t="str">
        <f t="shared" si="1"/>
        <v>I</v>
      </c>
      <c r="C26" s="11">
        <f t="shared" si="2"/>
        <v>35721.508000000002</v>
      </c>
      <c r="D26" s="10" t="str">
        <f t="shared" si="3"/>
        <v>vis</v>
      </c>
      <c r="E26" s="37">
        <f>VLOOKUP(C26,Active!C$21:E$973,3,FALSE)</f>
        <v>3151.0441465319027</v>
      </c>
      <c r="F26" s="3" t="s">
        <v>51</v>
      </c>
      <c r="G26" s="10" t="str">
        <f t="shared" si="4"/>
        <v>35721.508</v>
      </c>
      <c r="H26" s="11">
        <f t="shared" si="5"/>
        <v>-7418</v>
      </c>
      <c r="I26" s="38" t="s">
        <v>86</v>
      </c>
      <c r="J26" s="39" t="s">
        <v>87</v>
      </c>
      <c r="K26" s="38">
        <v>-7418</v>
      </c>
      <c r="L26" s="38" t="s">
        <v>88</v>
      </c>
      <c r="M26" s="39" t="s">
        <v>57</v>
      </c>
      <c r="N26" s="39"/>
      <c r="O26" s="40" t="s">
        <v>69</v>
      </c>
      <c r="P26" s="40" t="s">
        <v>70</v>
      </c>
    </row>
    <row r="27" spans="1:16" ht="12.75" customHeight="1" thickBot="1">
      <c r="A27" s="11" t="str">
        <f t="shared" si="0"/>
        <v> MVS 11.132 </v>
      </c>
      <c r="B27" s="3" t="str">
        <f t="shared" si="1"/>
        <v>I</v>
      </c>
      <c r="C27" s="11">
        <f t="shared" si="2"/>
        <v>35893.271999999997</v>
      </c>
      <c r="D27" s="10" t="str">
        <f t="shared" si="3"/>
        <v>vis</v>
      </c>
      <c r="E27" s="37">
        <f>VLOOKUP(C27,Active!C$21:E$973,3,FALSE)</f>
        <v>3226.9727528478415</v>
      </c>
      <c r="F27" s="3" t="s">
        <v>51</v>
      </c>
      <c r="G27" s="10" t="str">
        <f t="shared" si="4"/>
        <v>35893.272</v>
      </c>
      <c r="H27" s="11">
        <f t="shared" si="5"/>
        <v>-7342</v>
      </c>
      <c r="I27" s="38" t="s">
        <v>89</v>
      </c>
      <c r="J27" s="39" t="s">
        <v>90</v>
      </c>
      <c r="K27" s="38">
        <v>-7342</v>
      </c>
      <c r="L27" s="38" t="s">
        <v>91</v>
      </c>
      <c r="M27" s="39" t="s">
        <v>57</v>
      </c>
      <c r="N27" s="39"/>
      <c r="O27" s="40" t="s">
        <v>69</v>
      </c>
      <c r="P27" s="40" t="s">
        <v>70</v>
      </c>
    </row>
    <row r="28" spans="1:16" ht="12.75" customHeight="1" thickBot="1">
      <c r="A28" s="11" t="str">
        <f t="shared" si="0"/>
        <v> MVS 11.132 </v>
      </c>
      <c r="B28" s="3" t="str">
        <f t="shared" si="1"/>
        <v>I</v>
      </c>
      <c r="C28" s="11">
        <f t="shared" si="2"/>
        <v>36085.548999999999</v>
      </c>
      <c r="D28" s="10" t="str">
        <f t="shared" si="3"/>
        <v>vis</v>
      </c>
      <c r="E28" s="37">
        <f>VLOOKUP(C28,Active!C$21:E$973,3,FALSE)</f>
        <v>3311.969170238041</v>
      </c>
      <c r="F28" s="3" t="s">
        <v>51</v>
      </c>
      <c r="G28" s="10" t="str">
        <f t="shared" si="4"/>
        <v>36085.549</v>
      </c>
      <c r="H28" s="11">
        <f t="shared" si="5"/>
        <v>-7257</v>
      </c>
      <c r="I28" s="38" t="s">
        <v>92</v>
      </c>
      <c r="J28" s="39" t="s">
        <v>93</v>
      </c>
      <c r="K28" s="38">
        <v>-7257</v>
      </c>
      <c r="L28" s="38" t="s">
        <v>94</v>
      </c>
      <c r="M28" s="39" t="s">
        <v>57</v>
      </c>
      <c r="N28" s="39"/>
      <c r="O28" s="40" t="s">
        <v>69</v>
      </c>
      <c r="P28" s="40" t="s">
        <v>70</v>
      </c>
    </row>
    <row r="29" spans="1:16" ht="12.75" customHeight="1" thickBot="1">
      <c r="A29" s="11" t="str">
        <f t="shared" si="0"/>
        <v> MVS 11.132 </v>
      </c>
      <c r="B29" s="3" t="str">
        <f t="shared" si="1"/>
        <v>I</v>
      </c>
      <c r="C29" s="11">
        <f t="shared" si="2"/>
        <v>36852.47</v>
      </c>
      <c r="D29" s="10" t="str">
        <f t="shared" si="3"/>
        <v>vis</v>
      </c>
      <c r="E29" s="37">
        <f>VLOOKUP(C29,Active!C$21:E$973,3,FALSE)</f>
        <v>3650.9880722456073</v>
      </c>
      <c r="F29" s="3" t="s">
        <v>51</v>
      </c>
      <c r="G29" s="10" t="str">
        <f t="shared" si="4"/>
        <v>36852.470</v>
      </c>
      <c r="H29" s="11">
        <f t="shared" si="5"/>
        <v>-6918</v>
      </c>
      <c r="I29" s="38" t="s">
        <v>95</v>
      </c>
      <c r="J29" s="39" t="s">
        <v>96</v>
      </c>
      <c r="K29" s="38">
        <v>-6918</v>
      </c>
      <c r="L29" s="38" t="s">
        <v>97</v>
      </c>
      <c r="M29" s="39" t="s">
        <v>57</v>
      </c>
      <c r="N29" s="39"/>
      <c r="O29" s="40" t="s">
        <v>69</v>
      </c>
      <c r="P29" s="40" t="s">
        <v>70</v>
      </c>
    </row>
    <row r="30" spans="1:16" ht="12.75" customHeight="1" thickBot="1">
      <c r="A30" s="11" t="str">
        <f t="shared" si="0"/>
        <v> MVS 11.132 </v>
      </c>
      <c r="B30" s="3" t="str">
        <f t="shared" si="1"/>
        <v>I</v>
      </c>
      <c r="C30" s="11">
        <f t="shared" si="2"/>
        <v>37017.31</v>
      </c>
      <c r="D30" s="10" t="str">
        <f t="shared" si="3"/>
        <v>vis</v>
      </c>
      <c r="E30" s="37">
        <f>VLOOKUP(C30,Active!C$21:E$973,3,FALSE)</f>
        <v>3723.8559110542019</v>
      </c>
      <c r="F30" s="3" t="s">
        <v>51</v>
      </c>
      <c r="G30" s="10" t="str">
        <f t="shared" si="4"/>
        <v>37017.310</v>
      </c>
      <c r="H30" s="11">
        <f t="shared" si="5"/>
        <v>-6845</v>
      </c>
      <c r="I30" s="38" t="s">
        <v>98</v>
      </c>
      <c r="J30" s="39" t="s">
        <v>99</v>
      </c>
      <c r="K30" s="38">
        <v>-6845</v>
      </c>
      <c r="L30" s="38" t="s">
        <v>100</v>
      </c>
      <c r="M30" s="39" t="s">
        <v>57</v>
      </c>
      <c r="N30" s="39"/>
      <c r="O30" s="40" t="s">
        <v>69</v>
      </c>
      <c r="P30" s="40" t="s">
        <v>70</v>
      </c>
    </row>
    <row r="31" spans="1:16" ht="12.75" customHeight="1" thickBot="1">
      <c r="A31" s="11" t="str">
        <f t="shared" si="0"/>
        <v> MVS 11.132 </v>
      </c>
      <c r="B31" s="3" t="str">
        <f t="shared" si="1"/>
        <v>I</v>
      </c>
      <c r="C31" s="11">
        <f t="shared" si="2"/>
        <v>37562.47</v>
      </c>
      <c r="D31" s="10" t="str">
        <f t="shared" si="3"/>
        <v>vis</v>
      </c>
      <c r="E31" s="37">
        <f>VLOOKUP(C31,Active!C$21:E$973,3,FALSE)</f>
        <v>3964.8449368058054</v>
      </c>
      <c r="F31" s="3" t="s">
        <v>51</v>
      </c>
      <c r="G31" s="10" t="str">
        <f t="shared" si="4"/>
        <v>37562.470</v>
      </c>
      <c r="H31" s="11">
        <f t="shared" si="5"/>
        <v>-6604</v>
      </c>
      <c r="I31" s="38" t="s">
        <v>101</v>
      </c>
      <c r="J31" s="39" t="s">
        <v>102</v>
      </c>
      <c r="K31" s="38">
        <v>-6604</v>
      </c>
      <c r="L31" s="38" t="s">
        <v>103</v>
      </c>
      <c r="M31" s="39" t="s">
        <v>57</v>
      </c>
      <c r="N31" s="39"/>
      <c r="O31" s="40" t="s">
        <v>69</v>
      </c>
      <c r="P31" s="40" t="s">
        <v>70</v>
      </c>
    </row>
    <row r="32" spans="1:16" ht="12.75" customHeight="1" thickBot="1">
      <c r="A32" s="11" t="str">
        <f t="shared" si="0"/>
        <v> MVS 11.132 </v>
      </c>
      <c r="B32" s="3" t="str">
        <f t="shared" si="1"/>
        <v>I</v>
      </c>
      <c r="C32" s="11">
        <f t="shared" si="2"/>
        <v>37696.305</v>
      </c>
      <c r="D32" s="10" t="str">
        <f t="shared" si="3"/>
        <v>vis</v>
      </c>
      <c r="E32" s="37">
        <f>VLOOKUP(C32,Active!C$21:E$973,3,FALSE)</f>
        <v>4024.0069557754023</v>
      </c>
      <c r="F32" s="3" t="s">
        <v>51</v>
      </c>
      <c r="G32" s="10" t="str">
        <f t="shared" si="4"/>
        <v>37696.305</v>
      </c>
      <c r="H32" s="11">
        <f t="shared" si="5"/>
        <v>-6545</v>
      </c>
      <c r="I32" s="38" t="s">
        <v>104</v>
      </c>
      <c r="J32" s="39" t="s">
        <v>105</v>
      </c>
      <c r="K32" s="38">
        <v>-6545</v>
      </c>
      <c r="L32" s="38" t="s">
        <v>106</v>
      </c>
      <c r="M32" s="39" t="s">
        <v>57</v>
      </c>
      <c r="N32" s="39"/>
      <c r="O32" s="40" t="s">
        <v>69</v>
      </c>
      <c r="P32" s="40" t="s">
        <v>70</v>
      </c>
    </row>
    <row r="33" spans="1:16" ht="12.75" customHeight="1" thickBot="1">
      <c r="A33" s="11" t="str">
        <f t="shared" si="0"/>
        <v> PZP 1.442 </v>
      </c>
      <c r="B33" s="3" t="str">
        <f t="shared" si="1"/>
        <v>I</v>
      </c>
      <c r="C33" s="11">
        <f t="shared" si="2"/>
        <v>38101.21</v>
      </c>
      <c r="D33" s="10" t="str">
        <f t="shared" si="3"/>
        <v>vis</v>
      </c>
      <c r="E33" s="37">
        <f>VLOOKUP(C33,Active!C$21:E$973,3,FALSE)</f>
        <v>4202.9959892187071</v>
      </c>
      <c r="F33" s="3" t="s">
        <v>51</v>
      </c>
      <c r="G33" s="10" t="str">
        <f t="shared" si="4"/>
        <v>38101.21</v>
      </c>
      <c r="H33" s="11">
        <f t="shared" si="5"/>
        <v>-6366</v>
      </c>
      <c r="I33" s="38" t="s">
        <v>107</v>
      </c>
      <c r="J33" s="39" t="s">
        <v>108</v>
      </c>
      <c r="K33" s="38">
        <v>-6366</v>
      </c>
      <c r="L33" s="38" t="s">
        <v>109</v>
      </c>
      <c r="M33" s="39" t="s">
        <v>57</v>
      </c>
      <c r="N33" s="39"/>
      <c r="O33" s="40" t="s">
        <v>58</v>
      </c>
      <c r="P33" s="40" t="s">
        <v>59</v>
      </c>
    </row>
    <row r="34" spans="1:16" ht="12.75" customHeight="1" thickBot="1">
      <c r="A34" s="11" t="str">
        <f t="shared" si="0"/>
        <v> MVS 11.132 </v>
      </c>
      <c r="B34" s="3" t="str">
        <f t="shared" si="1"/>
        <v>I</v>
      </c>
      <c r="C34" s="11">
        <f t="shared" si="2"/>
        <v>38268.574000000001</v>
      </c>
      <c r="D34" s="10" t="str">
        <f t="shared" si="3"/>
        <v>vis</v>
      </c>
      <c r="E34" s="37">
        <f>VLOOKUP(C34,Active!C$21:E$973,3,FALSE)</f>
        <v>4276.9795670782196</v>
      </c>
      <c r="F34" s="3" t="s">
        <v>51</v>
      </c>
      <c r="G34" s="10" t="str">
        <f t="shared" si="4"/>
        <v>38268.574</v>
      </c>
      <c r="H34" s="11">
        <f t="shared" si="5"/>
        <v>-6292</v>
      </c>
      <c r="I34" s="38" t="s">
        <v>110</v>
      </c>
      <c r="J34" s="39" t="s">
        <v>111</v>
      </c>
      <c r="K34" s="38">
        <v>-6292</v>
      </c>
      <c r="L34" s="38" t="s">
        <v>112</v>
      </c>
      <c r="M34" s="39" t="s">
        <v>57</v>
      </c>
      <c r="N34" s="39"/>
      <c r="O34" s="40" t="s">
        <v>69</v>
      </c>
      <c r="P34" s="40" t="s">
        <v>70</v>
      </c>
    </row>
    <row r="35" spans="1:16" ht="12.75" customHeight="1" thickBot="1">
      <c r="A35" s="11" t="str">
        <f t="shared" si="0"/>
        <v> MVS 11.132 </v>
      </c>
      <c r="B35" s="3" t="str">
        <f t="shared" si="1"/>
        <v>I</v>
      </c>
      <c r="C35" s="11">
        <f t="shared" si="2"/>
        <v>38370.364999999998</v>
      </c>
      <c r="D35" s="10" t="str">
        <f t="shared" si="3"/>
        <v>vis</v>
      </c>
      <c r="E35" s="37">
        <f>VLOOKUP(C35,Active!C$21:E$973,3,FALSE)</f>
        <v>4321.9764742619464</v>
      </c>
      <c r="F35" s="3" t="s">
        <v>51</v>
      </c>
      <c r="G35" s="10" t="str">
        <f t="shared" si="4"/>
        <v>38370.365</v>
      </c>
      <c r="H35" s="11">
        <f t="shared" si="5"/>
        <v>-6247</v>
      </c>
      <c r="I35" s="38" t="s">
        <v>113</v>
      </c>
      <c r="J35" s="39" t="s">
        <v>114</v>
      </c>
      <c r="K35" s="38">
        <v>-6247</v>
      </c>
      <c r="L35" s="38" t="s">
        <v>115</v>
      </c>
      <c r="M35" s="39" t="s">
        <v>57</v>
      </c>
      <c r="N35" s="39"/>
      <c r="O35" s="40" t="s">
        <v>69</v>
      </c>
      <c r="P35" s="40" t="s">
        <v>70</v>
      </c>
    </row>
    <row r="36" spans="1:16" ht="12.75" customHeight="1" thickBot="1">
      <c r="A36" s="11" t="str">
        <f t="shared" si="0"/>
        <v> PZP 1.442 </v>
      </c>
      <c r="B36" s="3" t="str">
        <f t="shared" si="1"/>
        <v>I</v>
      </c>
      <c r="C36" s="11">
        <f t="shared" si="2"/>
        <v>38655.46</v>
      </c>
      <c r="D36" s="10" t="str">
        <f t="shared" si="3"/>
        <v>vis</v>
      </c>
      <c r="E36" s="37">
        <f>VLOOKUP(C36,Active!C$21:E$973,3,FALSE)</f>
        <v>4448.0032669405236</v>
      </c>
      <c r="F36" s="3" t="s">
        <v>51</v>
      </c>
      <c r="G36" s="10" t="str">
        <f t="shared" si="4"/>
        <v>38655.46</v>
      </c>
      <c r="H36" s="11">
        <f t="shared" si="5"/>
        <v>-6121</v>
      </c>
      <c r="I36" s="38" t="s">
        <v>116</v>
      </c>
      <c r="J36" s="39" t="s">
        <v>117</v>
      </c>
      <c r="K36" s="38">
        <v>-6121</v>
      </c>
      <c r="L36" s="38" t="s">
        <v>118</v>
      </c>
      <c r="M36" s="39" t="s">
        <v>57</v>
      </c>
      <c r="N36" s="39"/>
      <c r="O36" s="40" t="s">
        <v>58</v>
      </c>
      <c r="P36" s="40" t="s">
        <v>59</v>
      </c>
    </row>
    <row r="37" spans="1:16" ht="12.75" customHeight="1" thickBot="1">
      <c r="A37" s="11" t="str">
        <f t="shared" si="0"/>
        <v> PZP 1.442 </v>
      </c>
      <c r="B37" s="3" t="str">
        <f t="shared" si="1"/>
        <v>I</v>
      </c>
      <c r="C37" s="11">
        <f t="shared" si="2"/>
        <v>38940.49</v>
      </c>
      <c r="D37" s="10" t="str">
        <f t="shared" si="3"/>
        <v>vis</v>
      </c>
      <c r="E37" s="37">
        <f>VLOOKUP(C37,Active!C$21:E$973,3,FALSE)</f>
        <v>4574.0013262441753</v>
      </c>
      <c r="F37" s="3" t="s">
        <v>51</v>
      </c>
      <c r="G37" s="10" t="str">
        <f t="shared" si="4"/>
        <v>38940.49</v>
      </c>
      <c r="H37" s="11">
        <f t="shared" si="5"/>
        <v>-5995</v>
      </c>
      <c r="I37" s="38" t="s">
        <v>119</v>
      </c>
      <c r="J37" s="39" t="s">
        <v>120</v>
      </c>
      <c r="K37" s="38">
        <v>-5995</v>
      </c>
      <c r="L37" s="38" t="s">
        <v>62</v>
      </c>
      <c r="M37" s="39" t="s">
        <v>57</v>
      </c>
      <c r="N37" s="39"/>
      <c r="O37" s="40" t="s">
        <v>58</v>
      </c>
      <c r="P37" s="40" t="s">
        <v>59</v>
      </c>
    </row>
    <row r="38" spans="1:16" ht="12.75" customHeight="1" thickBot="1">
      <c r="A38" s="11" t="str">
        <f t="shared" si="0"/>
        <v> MVS 11.132 </v>
      </c>
      <c r="B38" s="3" t="str">
        <f t="shared" si="1"/>
        <v>I</v>
      </c>
      <c r="C38" s="11">
        <f t="shared" si="2"/>
        <v>39051.394</v>
      </c>
      <c r="D38" s="10" t="str">
        <f t="shared" si="3"/>
        <v>vis</v>
      </c>
      <c r="E38" s="37">
        <f>VLOOKUP(C38,Active!C$21:E$973,3,FALSE)</f>
        <v>4623.0266525923234</v>
      </c>
      <c r="F38" s="3" t="s">
        <v>51</v>
      </c>
      <c r="G38" s="10" t="str">
        <f t="shared" si="4"/>
        <v>39051.394</v>
      </c>
      <c r="H38" s="11">
        <f t="shared" si="5"/>
        <v>-5946</v>
      </c>
      <c r="I38" s="38" t="s">
        <v>121</v>
      </c>
      <c r="J38" s="39" t="s">
        <v>122</v>
      </c>
      <c r="K38" s="38">
        <v>-5946</v>
      </c>
      <c r="L38" s="38" t="s">
        <v>123</v>
      </c>
      <c r="M38" s="39" t="s">
        <v>57</v>
      </c>
      <c r="N38" s="39"/>
      <c r="O38" s="40" t="s">
        <v>69</v>
      </c>
      <c r="P38" s="40" t="s">
        <v>70</v>
      </c>
    </row>
    <row r="39" spans="1:16" ht="12.75" customHeight="1" thickBot="1">
      <c r="A39" s="11" t="str">
        <f t="shared" si="0"/>
        <v> MVS 11.132 </v>
      </c>
      <c r="B39" s="3" t="str">
        <f t="shared" si="1"/>
        <v>I</v>
      </c>
      <c r="C39" s="11">
        <f t="shared" si="2"/>
        <v>39087.483999999997</v>
      </c>
      <c r="D39" s="10" t="str">
        <f t="shared" si="3"/>
        <v>vis</v>
      </c>
      <c r="E39" s="37">
        <f>VLOOKUP(C39,Active!C$21:E$973,3,FALSE)</f>
        <v>4638.9803064542621</v>
      </c>
      <c r="F39" s="3" t="s">
        <v>51</v>
      </c>
      <c r="G39" s="10" t="str">
        <f t="shared" si="4"/>
        <v>39087.484</v>
      </c>
      <c r="H39" s="11">
        <f t="shared" si="5"/>
        <v>-5930</v>
      </c>
      <c r="I39" s="38" t="s">
        <v>124</v>
      </c>
      <c r="J39" s="39" t="s">
        <v>125</v>
      </c>
      <c r="K39" s="38">
        <v>-5930</v>
      </c>
      <c r="L39" s="38" t="s">
        <v>126</v>
      </c>
      <c r="M39" s="39" t="s">
        <v>57</v>
      </c>
      <c r="N39" s="39"/>
      <c r="O39" s="40" t="s">
        <v>69</v>
      </c>
      <c r="P39" s="40" t="s">
        <v>70</v>
      </c>
    </row>
    <row r="40" spans="1:16" ht="12.75" customHeight="1" thickBot="1">
      <c r="A40" s="11" t="str">
        <f t="shared" si="0"/>
        <v> MVS 11.132 </v>
      </c>
      <c r="B40" s="3" t="str">
        <f t="shared" si="1"/>
        <v>I</v>
      </c>
      <c r="C40" s="11">
        <f t="shared" si="2"/>
        <v>39146.330999999998</v>
      </c>
      <c r="D40" s="10" t="str">
        <f t="shared" si="3"/>
        <v>vis</v>
      </c>
      <c r="E40" s="37">
        <f>VLOOKUP(C40,Active!C$21:E$973,3,FALSE)</f>
        <v>4664.9937359032401</v>
      </c>
      <c r="F40" s="3" t="s">
        <v>51</v>
      </c>
      <c r="G40" s="10" t="str">
        <f t="shared" si="4"/>
        <v>39146.331</v>
      </c>
      <c r="H40" s="11">
        <f t="shared" si="5"/>
        <v>-5904</v>
      </c>
      <c r="I40" s="38" t="s">
        <v>127</v>
      </c>
      <c r="J40" s="39" t="s">
        <v>128</v>
      </c>
      <c r="K40" s="38">
        <v>-5904</v>
      </c>
      <c r="L40" s="38" t="s">
        <v>129</v>
      </c>
      <c r="M40" s="39" t="s">
        <v>57</v>
      </c>
      <c r="N40" s="39"/>
      <c r="O40" s="40" t="s">
        <v>69</v>
      </c>
      <c r="P40" s="40" t="s">
        <v>70</v>
      </c>
    </row>
    <row r="41" spans="1:16" ht="12.75" customHeight="1" thickBot="1">
      <c r="A41" s="11" t="str">
        <f t="shared" si="0"/>
        <v> MVS 11.132 </v>
      </c>
      <c r="B41" s="3" t="str">
        <f t="shared" si="1"/>
        <v>I</v>
      </c>
      <c r="C41" s="11">
        <f t="shared" si="2"/>
        <v>39904.290999999997</v>
      </c>
      <c r="D41" s="10" t="str">
        <f t="shared" si="3"/>
        <v>vis</v>
      </c>
      <c r="E41" s="37">
        <f>VLOOKUP(C41,Active!C$21:E$973,3,FALSE)</f>
        <v>5000.0514106385181</v>
      </c>
      <c r="F41" s="3" t="s">
        <v>51</v>
      </c>
      <c r="G41" s="10" t="str">
        <f t="shared" si="4"/>
        <v>39904.291</v>
      </c>
      <c r="H41" s="11">
        <f t="shared" si="5"/>
        <v>-5569</v>
      </c>
      <c r="I41" s="38" t="s">
        <v>130</v>
      </c>
      <c r="J41" s="39" t="s">
        <v>131</v>
      </c>
      <c r="K41" s="38">
        <v>-5569</v>
      </c>
      <c r="L41" s="38" t="s">
        <v>88</v>
      </c>
      <c r="M41" s="39" t="s">
        <v>57</v>
      </c>
      <c r="N41" s="39"/>
      <c r="O41" s="40" t="s">
        <v>69</v>
      </c>
      <c r="P41" s="40" t="s">
        <v>70</v>
      </c>
    </row>
    <row r="42" spans="1:16" ht="12.75" customHeight="1" thickBot="1">
      <c r="A42" s="11" t="str">
        <f t="shared" si="0"/>
        <v> MVS 11.132 </v>
      </c>
      <c r="B42" s="3" t="str">
        <f t="shared" si="1"/>
        <v>I</v>
      </c>
      <c r="C42" s="11">
        <f t="shared" si="2"/>
        <v>40148.506000000001</v>
      </c>
      <c r="D42" s="10" t="str">
        <f t="shared" si="3"/>
        <v>vis</v>
      </c>
      <c r="E42" s="37">
        <f>VLOOKUP(C42,Active!C$21:E$973,3,FALSE)</f>
        <v>5108.0071207491801</v>
      </c>
      <c r="F42" s="3" t="s">
        <v>51</v>
      </c>
      <c r="G42" s="10" t="str">
        <f t="shared" si="4"/>
        <v>40148.506</v>
      </c>
      <c r="H42" s="11">
        <f t="shared" si="5"/>
        <v>-5461</v>
      </c>
      <c r="I42" s="38" t="s">
        <v>132</v>
      </c>
      <c r="J42" s="39" t="s">
        <v>133</v>
      </c>
      <c r="K42" s="38">
        <v>-5461</v>
      </c>
      <c r="L42" s="38" t="s">
        <v>134</v>
      </c>
      <c r="M42" s="39" t="s">
        <v>57</v>
      </c>
      <c r="N42" s="39"/>
      <c r="O42" s="40" t="s">
        <v>69</v>
      </c>
      <c r="P42" s="40" t="s">
        <v>70</v>
      </c>
    </row>
    <row r="43" spans="1:16" ht="12.75" customHeight="1" thickBot="1">
      <c r="A43" s="11" t="str">
        <f t="shared" ref="A43:A70" si="6">P43</f>
        <v> MVS 11.132 </v>
      </c>
      <c r="B43" s="3" t="str">
        <f t="shared" ref="B43:B70" si="7">IF(H43=INT(H43),"I","II")</f>
        <v>I</v>
      </c>
      <c r="C43" s="11">
        <f t="shared" ref="C43:C70" si="8">1*G43</f>
        <v>40173.370999999999</v>
      </c>
      <c r="D43" s="10" t="str">
        <f t="shared" ref="D43:D70" si="9">VLOOKUP(F43,I$1:J$5,2,FALSE)</f>
        <v>vis</v>
      </c>
      <c r="E43" s="37">
        <f>VLOOKUP(C43,Active!C$21:E$973,3,FALSE)</f>
        <v>5118.9987417876146</v>
      </c>
      <c r="F43" s="3" t="s">
        <v>51</v>
      </c>
      <c r="G43" s="10" t="str">
        <f t="shared" ref="G43:G70" si="10">MID(I43,3,LEN(I43)-3)</f>
        <v>40173.371</v>
      </c>
      <c r="H43" s="11">
        <f t="shared" ref="H43:H70" si="11">1*K43</f>
        <v>-5450</v>
      </c>
      <c r="I43" s="38" t="s">
        <v>135</v>
      </c>
      <c r="J43" s="39" t="s">
        <v>136</v>
      </c>
      <c r="K43" s="38">
        <v>-5450</v>
      </c>
      <c r="L43" s="38" t="s">
        <v>137</v>
      </c>
      <c r="M43" s="39" t="s">
        <v>57</v>
      </c>
      <c r="N43" s="39"/>
      <c r="O43" s="40" t="s">
        <v>69</v>
      </c>
      <c r="P43" s="40" t="s">
        <v>70</v>
      </c>
    </row>
    <row r="44" spans="1:16" ht="12.75" customHeight="1" thickBot="1">
      <c r="A44" s="11" t="str">
        <f t="shared" si="6"/>
        <v> MVS 11.132 </v>
      </c>
      <c r="B44" s="3" t="str">
        <f t="shared" si="7"/>
        <v>I</v>
      </c>
      <c r="C44" s="11">
        <f t="shared" si="8"/>
        <v>40218.483</v>
      </c>
      <c r="D44" s="10" t="str">
        <f t="shared" si="9"/>
        <v>vis</v>
      </c>
      <c r="E44" s="37">
        <f>VLOOKUP(C44,Active!C$21:E$973,3,FALSE)</f>
        <v>5138.940588089079</v>
      </c>
      <c r="F44" s="3" t="s">
        <v>51</v>
      </c>
      <c r="G44" s="10" t="str">
        <f t="shared" si="10"/>
        <v>40218.483</v>
      </c>
      <c r="H44" s="11">
        <f t="shared" si="11"/>
        <v>-5430</v>
      </c>
      <c r="I44" s="38" t="s">
        <v>138</v>
      </c>
      <c r="J44" s="39" t="s">
        <v>139</v>
      </c>
      <c r="K44" s="38">
        <v>-5430</v>
      </c>
      <c r="L44" s="38" t="s">
        <v>140</v>
      </c>
      <c r="M44" s="39" t="s">
        <v>57</v>
      </c>
      <c r="N44" s="39"/>
      <c r="O44" s="40" t="s">
        <v>69</v>
      </c>
      <c r="P44" s="40" t="s">
        <v>70</v>
      </c>
    </row>
    <row r="45" spans="1:16" ht="12.75" customHeight="1" thickBot="1">
      <c r="A45" s="11" t="str">
        <f t="shared" si="6"/>
        <v> MVS 11.132 </v>
      </c>
      <c r="B45" s="3" t="str">
        <f t="shared" si="7"/>
        <v>I</v>
      </c>
      <c r="C45" s="11">
        <f t="shared" si="8"/>
        <v>40476.525999999998</v>
      </c>
      <c r="D45" s="10" t="str">
        <f t="shared" si="9"/>
        <v>vis</v>
      </c>
      <c r="E45" s="37">
        <f>VLOOKUP(C45,Active!C$21:E$973,3,FALSE)</f>
        <v>5253.00899217599</v>
      </c>
      <c r="F45" s="3" t="s">
        <v>51</v>
      </c>
      <c r="G45" s="10" t="str">
        <f t="shared" si="10"/>
        <v>40476.526</v>
      </c>
      <c r="H45" s="11">
        <f t="shared" si="11"/>
        <v>-5316</v>
      </c>
      <c r="I45" s="38" t="s">
        <v>141</v>
      </c>
      <c r="J45" s="39" t="s">
        <v>142</v>
      </c>
      <c r="K45" s="38">
        <v>-5316</v>
      </c>
      <c r="L45" s="38" t="s">
        <v>143</v>
      </c>
      <c r="M45" s="39" t="s">
        <v>57</v>
      </c>
      <c r="N45" s="39"/>
      <c r="O45" s="40" t="s">
        <v>69</v>
      </c>
      <c r="P45" s="40" t="s">
        <v>70</v>
      </c>
    </row>
    <row r="46" spans="1:16" ht="12.75" customHeight="1" thickBot="1">
      <c r="A46" s="11" t="str">
        <f t="shared" si="6"/>
        <v> MVS 11.132 </v>
      </c>
      <c r="B46" s="3" t="str">
        <f t="shared" si="7"/>
        <v>I</v>
      </c>
      <c r="C46" s="11">
        <f t="shared" si="8"/>
        <v>40485.555999999997</v>
      </c>
      <c r="D46" s="10" t="str">
        <f t="shared" si="9"/>
        <v>vis</v>
      </c>
      <c r="E46" s="37">
        <f>VLOOKUP(C46,Active!C$21:E$973,3,FALSE)</f>
        <v>5257.0007210308886</v>
      </c>
      <c r="F46" s="3" t="s">
        <v>51</v>
      </c>
      <c r="G46" s="10" t="str">
        <f t="shared" si="10"/>
        <v>40485.556</v>
      </c>
      <c r="H46" s="11">
        <f t="shared" si="11"/>
        <v>-5312</v>
      </c>
      <c r="I46" s="38" t="s">
        <v>144</v>
      </c>
      <c r="J46" s="39" t="s">
        <v>145</v>
      </c>
      <c r="K46" s="38">
        <v>-5312</v>
      </c>
      <c r="L46" s="38" t="s">
        <v>146</v>
      </c>
      <c r="M46" s="39" t="s">
        <v>57</v>
      </c>
      <c r="N46" s="39"/>
      <c r="O46" s="40" t="s">
        <v>69</v>
      </c>
      <c r="P46" s="40" t="s">
        <v>70</v>
      </c>
    </row>
    <row r="47" spans="1:16" ht="12.75" customHeight="1" thickBot="1">
      <c r="A47" s="11" t="str">
        <f t="shared" si="6"/>
        <v> PZP 1.442 </v>
      </c>
      <c r="B47" s="3" t="str">
        <f t="shared" si="7"/>
        <v>I</v>
      </c>
      <c r="C47" s="11">
        <f t="shared" si="8"/>
        <v>40510.44</v>
      </c>
      <c r="D47" s="10" t="str">
        <f t="shared" si="9"/>
        <v>vis</v>
      </c>
      <c r="E47" s="37">
        <f>VLOOKUP(C47,Active!C$21:E$973,3,FALSE)</f>
        <v>5268.0007410558437</v>
      </c>
      <c r="F47" s="3" t="s">
        <v>51</v>
      </c>
      <c r="G47" s="10" t="str">
        <f t="shared" si="10"/>
        <v>40510.44</v>
      </c>
      <c r="H47" s="11">
        <f t="shared" si="11"/>
        <v>-5301</v>
      </c>
      <c r="I47" s="38" t="s">
        <v>147</v>
      </c>
      <c r="J47" s="39" t="s">
        <v>148</v>
      </c>
      <c r="K47" s="38">
        <v>-5301</v>
      </c>
      <c r="L47" s="38" t="s">
        <v>62</v>
      </c>
      <c r="M47" s="39" t="s">
        <v>57</v>
      </c>
      <c r="N47" s="39"/>
      <c r="O47" s="40" t="s">
        <v>58</v>
      </c>
      <c r="P47" s="40" t="s">
        <v>59</v>
      </c>
    </row>
    <row r="48" spans="1:16" ht="12.75" customHeight="1" thickBot="1">
      <c r="A48" s="11" t="str">
        <f t="shared" si="6"/>
        <v> MVS 11.132 </v>
      </c>
      <c r="B48" s="3" t="str">
        <f t="shared" si="7"/>
        <v>I</v>
      </c>
      <c r="C48" s="11">
        <f t="shared" si="8"/>
        <v>40856.521999999997</v>
      </c>
      <c r="D48" s="10" t="str">
        <f t="shared" si="9"/>
        <v>vis</v>
      </c>
      <c r="E48" s="37">
        <f>VLOOKUP(C48,Active!C$21:E$973,3,FALSE)</f>
        <v>5420.9869542962952</v>
      </c>
      <c r="F48" s="3" t="s">
        <v>51</v>
      </c>
      <c r="G48" s="10" t="str">
        <f t="shared" si="10"/>
        <v>40856.522</v>
      </c>
      <c r="H48" s="11">
        <f t="shared" si="11"/>
        <v>-5148</v>
      </c>
      <c r="I48" s="38" t="s">
        <v>149</v>
      </c>
      <c r="J48" s="39" t="s">
        <v>150</v>
      </c>
      <c r="K48" s="38">
        <v>-5148</v>
      </c>
      <c r="L48" s="38" t="s">
        <v>151</v>
      </c>
      <c r="M48" s="39" t="s">
        <v>57</v>
      </c>
      <c r="N48" s="39"/>
      <c r="O48" s="40" t="s">
        <v>69</v>
      </c>
      <c r="P48" s="40" t="s">
        <v>70</v>
      </c>
    </row>
    <row r="49" spans="1:16" ht="12.75" customHeight="1" thickBot="1">
      <c r="A49" s="11" t="str">
        <f t="shared" si="6"/>
        <v> PZP 1.442 </v>
      </c>
      <c r="B49" s="3" t="str">
        <f t="shared" si="7"/>
        <v>I</v>
      </c>
      <c r="C49" s="11">
        <f t="shared" si="8"/>
        <v>41218.480000000003</v>
      </c>
      <c r="D49" s="10" t="str">
        <f t="shared" si="9"/>
        <v>vis</v>
      </c>
      <c r="E49" s="37">
        <f>VLOOKUP(C49,Active!C$21:E$973,3,FALSE)</f>
        <v>5580.9911838490871</v>
      </c>
      <c r="F49" s="3" t="s">
        <v>51</v>
      </c>
      <c r="G49" s="10" t="str">
        <f t="shared" si="10"/>
        <v>41218.48</v>
      </c>
      <c r="H49" s="11">
        <f t="shared" si="11"/>
        <v>-4988</v>
      </c>
      <c r="I49" s="38" t="s">
        <v>152</v>
      </c>
      <c r="J49" s="39" t="s">
        <v>153</v>
      </c>
      <c r="K49" s="38">
        <v>-4988</v>
      </c>
      <c r="L49" s="38" t="s">
        <v>154</v>
      </c>
      <c r="M49" s="39" t="s">
        <v>57</v>
      </c>
      <c r="N49" s="39"/>
      <c r="O49" s="40" t="s">
        <v>58</v>
      </c>
      <c r="P49" s="40" t="s">
        <v>59</v>
      </c>
    </row>
    <row r="50" spans="1:16" ht="12.75" customHeight="1" thickBot="1">
      <c r="A50" s="11" t="str">
        <f t="shared" si="6"/>
        <v> PZP 1.442 </v>
      </c>
      <c r="B50" s="3" t="str">
        <f t="shared" si="7"/>
        <v>I</v>
      </c>
      <c r="C50" s="11">
        <f t="shared" si="8"/>
        <v>41598.49</v>
      </c>
      <c r="D50" s="10" t="str">
        <f t="shared" si="9"/>
        <v>vis</v>
      </c>
      <c r="E50" s="37">
        <f>VLOOKUP(C50,Active!C$21:E$973,3,FALSE)</f>
        <v>5748.9753346962971</v>
      </c>
      <c r="F50" s="3" t="s">
        <v>51</v>
      </c>
      <c r="G50" s="10" t="str">
        <f t="shared" si="10"/>
        <v>41598.49</v>
      </c>
      <c r="H50" s="11">
        <f t="shared" si="11"/>
        <v>-4820</v>
      </c>
      <c r="I50" s="38" t="s">
        <v>155</v>
      </c>
      <c r="J50" s="39" t="s">
        <v>156</v>
      </c>
      <c r="K50" s="38">
        <v>-4820</v>
      </c>
      <c r="L50" s="38" t="s">
        <v>157</v>
      </c>
      <c r="M50" s="39" t="s">
        <v>57</v>
      </c>
      <c r="N50" s="39"/>
      <c r="O50" s="40" t="s">
        <v>58</v>
      </c>
      <c r="P50" s="40" t="s">
        <v>59</v>
      </c>
    </row>
    <row r="51" spans="1:16" ht="12.75" customHeight="1" thickBot="1">
      <c r="A51" s="11" t="str">
        <f t="shared" si="6"/>
        <v> MVS 11.132 </v>
      </c>
      <c r="B51" s="3" t="str">
        <f t="shared" si="7"/>
        <v>I</v>
      </c>
      <c r="C51" s="11">
        <f t="shared" si="8"/>
        <v>41960.485000000001</v>
      </c>
      <c r="D51" s="10" t="str">
        <f t="shared" si="9"/>
        <v>vis</v>
      </c>
      <c r="E51" s="37">
        <f>VLOOKUP(C51,Active!C$21:E$973,3,FALSE)</f>
        <v>5908.9959201701977</v>
      </c>
      <c r="F51" s="3" t="s">
        <v>51</v>
      </c>
      <c r="G51" s="10" t="str">
        <f t="shared" si="10"/>
        <v>41960.485</v>
      </c>
      <c r="H51" s="11">
        <f t="shared" si="11"/>
        <v>-4660</v>
      </c>
      <c r="I51" s="38" t="s">
        <v>158</v>
      </c>
      <c r="J51" s="39" t="s">
        <v>159</v>
      </c>
      <c r="K51" s="38">
        <v>-4660</v>
      </c>
      <c r="L51" s="38" t="s">
        <v>160</v>
      </c>
      <c r="M51" s="39" t="s">
        <v>57</v>
      </c>
      <c r="N51" s="39"/>
      <c r="O51" s="40" t="s">
        <v>69</v>
      </c>
      <c r="P51" s="40" t="s">
        <v>70</v>
      </c>
    </row>
    <row r="52" spans="1:16" ht="12.75" customHeight="1" thickBot="1">
      <c r="A52" s="11" t="str">
        <f t="shared" si="6"/>
        <v> MVS 11.132 </v>
      </c>
      <c r="B52" s="3" t="str">
        <f t="shared" si="7"/>
        <v>I</v>
      </c>
      <c r="C52" s="11">
        <f t="shared" si="8"/>
        <v>42756.43</v>
      </c>
      <c r="D52" s="10" t="str">
        <f t="shared" si="9"/>
        <v>vis</v>
      </c>
      <c r="E52" s="37">
        <f>VLOOKUP(C52,Active!C$21:E$973,3,FALSE)</f>
        <v>6260.8449371594461</v>
      </c>
      <c r="F52" s="3" t="s">
        <v>51</v>
      </c>
      <c r="G52" s="10" t="str">
        <f t="shared" si="10"/>
        <v>42756.430</v>
      </c>
      <c r="H52" s="11">
        <f t="shared" si="11"/>
        <v>-4308</v>
      </c>
      <c r="I52" s="38" t="s">
        <v>161</v>
      </c>
      <c r="J52" s="39" t="s">
        <v>162</v>
      </c>
      <c r="K52" s="38">
        <v>-4308</v>
      </c>
      <c r="L52" s="38" t="s">
        <v>163</v>
      </c>
      <c r="M52" s="39" t="s">
        <v>57</v>
      </c>
      <c r="N52" s="39"/>
      <c r="O52" s="40" t="s">
        <v>69</v>
      </c>
      <c r="P52" s="40" t="s">
        <v>70</v>
      </c>
    </row>
    <row r="53" spans="1:16" ht="12.75" customHeight="1" thickBot="1">
      <c r="A53" s="11" t="str">
        <f t="shared" si="6"/>
        <v> MVS 11.132 </v>
      </c>
      <c r="B53" s="3" t="str">
        <f t="shared" si="7"/>
        <v>I</v>
      </c>
      <c r="C53" s="11">
        <f t="shared" si="8"/>
        <v>42987.538999999997</v>
      </c>
      <c r="D53" s="10" t="str">
        <f t="shared" si="9"/>
        <v>vis</v>
      </c>
      <c r="E53" s="37">
        <f>VLOOKUP(C53,Active!C$21:E$973,3,FALSE)</f>
        <v>6363.007114781477</v>
      </c>
      <c r="F53" s="3" t="s">
        <v>51</v>
      </c>
      <c r="G53" s="10" t="str">
        <f t="shared" si="10"/>
        <v>42987.539</v>
      </c>
      <c r="H53" s="11">
        <f t="shared" si="11"/>
        <v>-4206</v>
      </c>
      <c r="I53" s="38" t="s">
        <v>164</v>
      </c>
      <c r="J53" s="39" t="s">
        <v>165</v>
      </c>
      <c r="K53" s="38">
        <v>-4206</v>
      </c>
      <c r="L53" s="38" t="s">
        <v>166</v>
      </c>
      <c r="M53" s="39" t="s">
        <v>57</v>
      </c>
      <c r="N53" s="39"/>
      <c r="O53" s="40" t="s">
        <v>69</v>
      </c>
      <c r="P53" s="40" t="s">
        <v>70</v>
      </c>
    </row>
    <row r="54" spans="1:16" ht="12.75" customHeight="1" thickBot="1">
      <c r="A54" s="11" t="str">
        <f t="shared" si="6"/>
        <v> MVS 11.132 </v>
      </c>
      <c r="B54" s="3" t="str">
        <f t="shared" si="7"/>
        <v>I</v>
      </c>
      <c r="C54" s="11">
        <f t="shared" si="8"/>
        <v>43430.517999999996</v>
      </c>
      <c r="D54" s="10" t="str">
        <f t="shared" si="9"/>
        <v>vis</v>
      </c>
      <c r="E54" s="37">
        <f>VLOOKUP(C54,Active!C$21:E$973,3,FALSE)</f>
        <v>6558.8268330998035</v>
      </c>
      <c r="F54" s="3" t="s">
        <v>51</v>
      </c>
      <c r="G54" s="10" t="str">
        <f t="shared" si="10"/>
        <v>43430.518</v>
      </c>
      <c r="H54" s="11">
        <f t="shared" si="11"/>
        <v>-4010</v>
      </c>
      <c r="I54" s="38" t="s">
        <v>167</v>
      </c>
      <c r="J54" s="39" t="s">
        <v>168</v>
      </c>
      <c r="K54" s="38">
        <v>-4010</v>
      </c>
      <c r="L54" s="38" t="s">
        <v>169</v>
      </c>
      <c r="M54" s="39" t="s">
        <v>57</v>
      </c>
      <c r="N54" s="39"/>
      <c r="O54" s="40" t="s">
        <v>69</v>
      </c>
      <c r="P54" s="40" t="s">
        <v>70</v>
      </c>
    </row>
    <row r="55" spans="1:16" ht="12.75" customHeight="1" thickBot="1">
      <c r="A55" s="11" t="str">
        <f t="shared" si="6"/>
        <v> MVS 11.132 </v>
      </c>
      <c r="B55" s="3" t="str">
        <f t="shared" si="7"/>
        <v>I</v>
      </c>
      <c r="C55" s="11">
        <f t="shared" si="8"/>
        <v>44851.514000000003</v>
      </c>
      <c r="D55" s="10" t="str">
        <f t="shared" si="9"/>
        <v>vis</v>
      </c>
      <c r="E55" s="37">
        <f>VLOOKUP(C55,Active!C$21:E$973,3,FALSE)</f>
        <v>7186.9808459344304</v>
      </c>
      <c r="F55" s="3" t="s">
        <v>51</v>
      </c>
      <c r="G55" s="10" t="str">
        <f t="shared" si="10"/>
        <v>44851.514</v>
      </c>
      <c r="H55" s="11">
        <f t="shared" si="11"/>
        <v>-3382</v>
      </c>
      <c r="I55" s="38" t="s">
        <v>170</v>
      </c>
      <c r="J55" s="39" t="s">
        <v>171</v>
      </c>
      <c r="K55" s="38">
        <v>-3382</v>
      </c>
      <c r="L55" s="38" t="s">
        <v>172</v>
      </c>
      <c r="M55" s="39" t="s">
        <v>57</v>
      </c>
      <c r="N55" s="39"/>
      <c r="O55" s="40" t="s">
        <v>69</v>
      </c>
      <c r="P55" s="40" t="s">
        <v>70</v>
      </c>
    </row>
    <row r="56" spans="1:16" ht="12.75" customHeight="1" thickBot="1">
      <c r="A56" s="11" t="str">
        <f t="shared" si="6"/>
        <v> MVS 11.132 </v>
      </c>
      <c r="B56" s="3" t="str">
        <f t="shared" si="7"/>
        <v>I</v>
      </c>
      <c r="C56" s="11">
        <f t="shared" si="8"/>
        <v>46292.531000000003</v>
      </c>
      <c r="D56" s="10" t="str">
        <f t="shared" si="9"/>
        <v>vis</v>
      </c>
      <c r="E56" s="37">
        <f>VLOOKUP(C56,Active!C$21:E$973,3,FALSE)</f>
        <v>7823.98518029773</v>
      </c>
      <c r="F56" s="3" t="s">
        <v>51</v>
      </c>
      <c r="G56" s="10" t="str">
        <f t="shared" si="10"/>
        <v>46292.531</v>
      </c>
      <c r="H56" s="11">
        <f t="shared" si="11"/>
        <v>-2745</v>
      </c>
      <c r="I56" s="38" t="s">
        <v>173</v>
      </c>
      <c r="J56" s="39" t="s">
        <v>174</v>
      </c>
      <c r="K56" s="38">
        <v>-2745</v>
      </c>
      <c r="L56" s="38" t="s">
        <v>175</v>
      </c>
      <c r="M56" s="39" t="s">
        <v>57</v>
      </c>
      <c r="N56" s="39"/>
      <c r="O56" s="40" t="s">
        <v>69</v>
      </c>
      <c r="P56" s="40" t="s">
        <v>70</v>
      </c>
    </row>
    <row r="57" spans="1:16" ht="12.75" customHeight="1" thickBot="1">
      <c r="A57" s="11" t="str">
        <f t="shared" si="6"/>
        <v> MVS 11.132 </v>
      </c>
      <c r="B57" s="3" t="str">
        <f t="shared" si="7"/>
        <v>I</v>
      </c>
      <c r="C57" s="11">
        <f t="shared" si="8"/>
        <v>46385.381999999998</v>
      </c>
      <c r="D57" s="10" t="str">
        <f t="shared" si="9"/>
        <v>vis</v>
      </c>
      <c r="E57" s="37">
        <f>VLOOKUP(C57,Active!C$21:E$973,3,FALSE)</f>
        <v>7865.0301432995293</v>
      </c>
      <c r="F57" s="3" t="s">
        <v>51</v>
      </c>
      <c r="G57" s="10" t="str">
        <f t="shared" si="10"/>
        <v>46385.382</v>
      </c>
      <c r="H57" s="11">
        <f t="shared" si="11"/>
        <v>-2704</v>
      </c>
      <c r="I57" s="38" t="s">
        <v>176</v>
      </c>
      <c r="J57" s="39" t="s">
        <v>177</v>
      </c>
      <c r="K57" s="38">
        <v>-2704</v>
      </c>
      <c r="L57" s="38" t="s">
        <v>178</v>
      </c>
      <c r="M57" s="39" t="s">
        <v>57</v>
      </c>
      <c r="N57" s="39"/>
      <c r="O57" s="40" t="s">
        <v>69</v>
      </c>
      <c r="P57" s="40" t="s">
        <v>70</v>
      </c>
    </row>
    <row r="58" spans="1:16" ht="12.75" customHeight="1" thickBot="1">
      <c r="A58" s="11" t="str">
        <f t="shared" si="6"/>
        <v>BAVM 56 </v>
      </c>
      <c r="B58" s="3" t="str">
        <f t="shared" si="7"/>
        <v>I</v>
      </c>
      <c r="C58" s="11">
        <f t="shared" si="8"/>
        <v>47862.523000000001</v>
      </c>
      <c r="D58" s="10" t="str">
        <f t="shared" si="9"/>
        <v>vis</v>
      </c>
      <c r="E58" s="37">
        <f>VLOOKUP(C58,Active!C$21:E$973,3,FALSE)</f>
        <v>8518.0031612901148</v>
      </c>
      <c r="F58" s="3" t="s">
        <v>51</v>
      </c>
      <c r="G58" s="10" t="str">
        <f t="shared" si="10"/>
        <v>47862.523</v>
      </c>
      <c r="H58" s="11">
        <f t="shared" si="11"/>
        <v>-2051</v>
      </c>
      <c r="I58" s="38" t="s">
        <v>179</v>
      </c>
      <c r="J58" s="39" t="s">
        <v>180</v>
      </c>
      <c r="K58" s="38">
        <v>-2051</v>
      </c>
      <c r="L58" s="38" t="s">
        <v>181</v>
      </c>
      <c r="M58" s="39" t="s">
        <v>53</v>
      </c>
      <c r="N58" s="39"/>
      <c r="O58" s="40" t="s">
        <v>182</v>
      </c>
      <c r="P58" s="41" t="s">
        <v>183</v>
      </c>
    </row>
    <row r="59" spans="1:16" ht="12.75" customHeight="1" thickBot="1">
      <c r="A59" s="11" t="str">
        <f t="shared" si="6"/>
        <v> BRNO 30 </v>
      </c>
      <c r="B59" s="3" t="str">
        <f t="shared" si="7"/>
        <v>I</v>
      </c>
      <c r="C59" s="11">
        <f t="shared" si="8"/>
        <v>47887.394999999997</v>
      </c>
      <c r="D59" s="10" t="str">
        <f t="shared" si="9"/>
        <v>vis</v>
      </c>
      <c r="E59" s="37">
        <f>VLOOKUP(C59,Active!C$21:E$973,3,FALSE)</f>
        <v>8528.997876692003</v>
      </c>
      <c r="F59" s="3" t="s">
        <v>51</v>
      </c>
      <c r="G59" s="10" t="str">
        <f t="shared" si="10"/>
        <v>47887.395</v>
      </c>
      <c r="H59" s="11">
        <f t="shared" si="11"/>
        <v>-2040</v>
      </c>
      <c r="I59" s="38" t="s">
        <v>184</v>
      </c>
      <c r="J59" s="39" t="s">
        <v>185</v>
      </c>
      <c r="K59" s="38">
        <v>-2040</v>
      </c>
      <c r="L59" s="38" t="s">
        <v>186</v>
      </c>
      <c r="M59" s="39" t="s">
        <v>187</v>
      </c>
      <c r="N59" s="39"/>
      <c r="O59" s="40" t="s">
        <v>188</v>
      </c>
      <c r="P59" s="40" t="s">
        <v>189</v>
      </c>
    </row>
    <row r="60" spans="1:16" ht="12.75" customHeight="1" thickBot="1">
      <c r="A60" s="11" t="str">
        <f t="shared" si="6"/>
        <v>BAVM 59 </v>
      </c>
      <c r="B60" s="3" t="str">
        <f t="shared" si="7"/>
        <v>I</v>
      </c>
      <c r="C60" s="11">
        <f t="shared" si="8"/>
        <v>48163.389000000003</v>
      </c>
      <c r="D60" s="10" t="str">
        <f t="shared" si="9"/>
        <v>vis</v>
      </c>
      <c r="E60" s="37">
        <f>VLOOKUP(C60,Active!C$21:E$973,3,FALSE)</f>
        <v>8651.0015548292267</v>
      </c>
      <c r="F60" s="3" t="s">
        <v>51</v>
      </c>
      <c r="G60" s="10" t="str">
        <f t="shared" si="10"/>
        <v>48163.389</v>
      </c>
      <c r="H60" s="11">
        <f t="shared" si="11"/>
        <v>-1918</v>
      </c>
      <c r="I60" s="38" t="s">
        <v>190</v>
      </c>
      <c r="J60" s="39" t="s">
        <v>191</v>
      </c>
      <c r="K60" s="38">
        <v>-1918</v>
      </c>
      <c r="L60" s="38" t="s">
        <v>192</v>
      </c>
      <c r="M60" s="39" t="s">
        <v>53</v>
      </c>
      <c r="N60" s="39"/>
      <c r="O60" s="40" t="s">
        <v>182</v>
      </c>
      <c r="P60" s="41" t="s">
        <v>193</v>
      </c>
    </row>
    <row r="61" spans="1:16" ht="12.75" customHeight="1" thickBot="1">
      <c r="A61" s="11" t="str">
        <f t="shared" si="6"/>
        <v>BAVM 59 </v>
      </c>
      <c r="B61" s="3" t="str">
        <f t="shared" si="7"/>
        <v>I</v>
      </c>
      <c r="C61" s="11">
        <f t="shared" si="8"/>
        <v>48233.519</v>
      </c>
      <c r="D61" s="10" t="str">
        <f t="shared" si="9"/>
        <v>vis</v>
      </c>
      <c r="E61" s="37">
        <f>VLOOKUP(C61,Active!C$21:E$973,3,FALSE)</f>
        <v>8682.0026561131781</v>
      </c>
      <c r="F61" s="3" t="s">
        <v>51</v>
      </c>
      <c r="G61" s="10" t="str">
        <f t="shared" si="10"/>
        <v>48233.519</v>
      </c>
      <c r="H61" s="11">
        <f t="shared" si="11"/>
        <v>-1887</v>
      </c>
      <c r="I61" s="38" t="s">
        <v>194</v>
      </c>
      <c r="J61" s="39" t="s">
        <v>195</v>
      </c>
      <c r="K61" s="38">
        <v>-1887</v>
      </c>
      <c r="L61" s="38" t="s">
        <v>196</v>
      </c>
      <c r="M61" s="39" t="s">
        <v>53</v>
      </c>
      <c r="N61" s="39"/>
      <c r="O61" s="40" t="s">
        <v>182</v>
      </c>
      <c r="P61" s="41" t="s">
        <v>193</v>
      </c>
    </row>
    <row r="62" spans="1:16" ht="12.75" customHeight="1" thickBot="1">
      <c r="A62" s="11" t="str">
        <f t="shared" si="6"/>
        <v>BAVM 68 </v>
      </c>
      <c r="B62" s="3" t="str">
        <f t="shared" si="7"/>
        <v>I</v>
      </c>
      <c r="C62" s="11">
        <f t="shared" si="8"/>
        <v>48292.347000000002</v>
      </c>
      <c r="D62" s="10" t="str">
        <f t="shared" si="9"/>
        <v>vis</v>
      </c>
      <c r="E62" s="37">
        <f>VLOOKUP(C62,Active!C$21:E$973,3,FALSE)</f>
        <v>8708.00768657564</v>
      </c>
      <c r="F62" s="3" t="s">
        <v>51</v>
      </c>
      <c r="G62" s="10" t="str">
        <f t="shared" si="10"/>
        <v>48292.347</v>
      </c>
      <c r="H62" s="11">
        <f t="shared" si="11"/>
        <v>-1861</v>
      </c>
      <c r="I62" s="38" t="s">
        <v>197</v>
      </c>
      <c r="J62" s="39" t="s">
        <v>198</v>
      </c>
      <c r="K62" s="38">
        <v>-1861</v>
      </c>
      <c r="L62" s="38" t="s">
        <v>199</v>
      </c>
      <c r="M62" s="39" t="s">
        <v>53</v>
      </c>
      <c r="N62" s="39"/>
      <c r="O62" s="40" t="s">
        <v>182</v>
      </c>
      <c r="P62" s="41" t="s">
        <v>200</v>
      </c>
    </row>
    <row r="63" spans="1:16" ht="12.75" customHeight="1" thickBot="1">
      <c r="A63" s="11" t="str">
        <f t="shared" si="6"/>
        <v>BAVM 60 </v>
      </c>
      <c r="B63" s="3" t="str">
        <f t="shared" si="7"/>
        <v>I</v>
      </c>
      <c r="C63" s="11">
        <f t="shared" si="8"/>
        <v>48509.498</v>
      </c>
      <c r="D63" s="10" t="str">
        <f t="shared" si="9"/>
        <v>vis</v>
      </c>
      <c r="E63" s="37">
        <f>VLOOKUP(C63,Active!C$21:E$973,3,FALSE)</f>
        <v>8803.9997034715707</v>
      </c>
      <c r="F63" s="3" t="s">
        <v>51</v>
      </c>
      <c r="G63" s="10" t="str">
        <f t="shared" si="10"/>
        <v>48509.498</v>
      </c>
      <c r="H63" s="11">
        <f t="shared" si="11"/>
        <v>-1765</v>
      </c>
      <c r="I63" s="38" t="s">
        <v>201</v>
      </c>
      <c r="J63" s="39" t="s">
        <v>202</v>
      </c>
      <c r="K63" s="38">
        <v>-1765</v>
      </c>
      <c r="L63" s="38" t="s">
        <v>203</v>
      </c>
      <c r="M63" s="39" t="s">
        <v>53</v>
      </c>
      <c r="N63" s="39"/>
      <c r="O63" s="40" t="s">
        <v>204</v>
      </c>
      <c r="P63" s="41" t="s">
        <v>205</v>
      </c>
    </row>
    <row r="64" spans="1:16" ht="12.75" customHeight="1" thickBot="1">
      <c r="A64" s="11" t="str">
        <f t="shared" si="6"/>
        <v>BAVM 68 </v>
      </c>
      <c r="B64" s="3" t="str">
        <f t="shared" si="7"/>
        <v>I</v>
      </c>
      <c r="C64" s="11">
        <f t="shared" si="8"/>
        <v>49251.495000000003</v>
      </c>
      <c r="D64" s="10" t="str">
        <f t="shared" si="9"/>
        <v>vis</v>
      </c>
      <c r="E64" s="37">
        <f>VLOOKUP(C64,Active!C$21:E$973,3,FALSE)</f>
        <v>9132.0009033773094</v>
      </c>
      <c r="F64" s="3" t="s">
        <v>51</v>
      </c>
      <c r="G64" s="10" t="str">
        <f t="shared" si="10"/>
        <v>49251.4950</v>
      </c>
      <c r="H64" s="11">
        <f t="shared" si="11"/>
        <v>-1437</v>
      </c>
      <c r="I64" s="38" t="s">
        <v>206</v>
      </c>
      <c r="J64" s="39" t="s">
        <v>207</v>
      </c>
      <c r="K64" s="38">
        <v>-1437</v>
      </c>
      <c r="L64" s="38" t="s">
        <v>208</v>
      </c>
      <c r="M64" s="39" t="s">
        <v>209</v>
      </c>
      <c r="N64" s="39" t="s">
        <v>210</v>
      </c>
      <c r="O64" s="40" t="s">
        <v>211</v>
      </c>
      <c r="P64" s="41" t="s">
        <v>200</v>
      </c>
    </row>
    <row r="65" spans="1:16" ht="12.75" customHeight="1" thickBot="1">
      <c r="A65" s="11" t="str">
        <f t="shared" si="6"/>
        <v>BAVM 68 </v>
      </c>
      <c r="B65" s="3" t="str">
        <f t="shared" si="7"/>
        <v>I</v>
      </c>
      <c r="C65" s="11">
        <f t="shared" si="8"/>
        <v>49310.309699999998</v>
      </c>
      <c r="D65" s="10" t="str">
        <f t="shared" si="9"/>
        <v>vis</v>
      </c>
      <c r="E65" s="37">
        <f>VLOOKUP(C65,Active!C$21:E$973,3,FALSE)</f>
        <v>9158.0000545492057</v>
      </c>
      <c r="F65" s="3" t="s">
        <v>51</v>
      </c>
      <c r="G65" s="10" t="str">
        <f t="shared" si="10"/>
        <v>49310.3097</v>
      </c>
      <c r="H65" s="11">
        <f t="shared" si="11"/>
        <v>-1411</v>
      </c>
      <c r="I65" s="38" t="s">
        <v>212</v>
      </c>
      <c r="J65" s="39" t="s">
        <v>213</v>
      </c>
      <c r="K65" s="38">
        <v>-1411</v>
      </c>
      <c r="L65" s="38" t="s">
        <v>214</v>
      </c>
      <c r="M65" s="39" t="s">
        <v>209</v>
      </c>
      <c r="N65" s="39" t="s">
        <v>210</v>
      </c>
      <c r="O65" s="40" t="s">
        <v>211</v>
      </c>
      <c r="P65" s="41" t="s">
        <v>200</v>
      </c>
    </row>
    <row r="66" spans="1:16" ht="12.75" customHeight="1" thickBot="1">
      <c r="A66" s="11" t="str">
        <f t="shared" si="6"/>
        <v> BBS 126 </v>
      </c>
      <c r="B66" s="3" t="str">
        <f t="shared" si="7"/>
        <v>I</v>
      </c>
      <c r="C66" s="11">
        <f t="shared" si="8"/>
        <v>52133.517999999996</v>
      </c>
      <c r="D66" s="10" t="str">
        <f t="shared" si="9"/>
        <v>vis</v>
      </c>
      <c r="E66" s="37">
        <f>VLOOKUP(C66,Active!C$21:E$973,3,FALSE)</f>
        <v>10406.004709532765</v>
      </c>
      <c r="F66" s="3" t="s">
        <v>51</v>
      </c>
      <c r="G66" s="10" t="str">
        <f t="shared" si="10"/>
        <v>52133.518</v>
      </c>
      <c r="H66" s="11">
        <f t="shared" si="11"/>
        <v>-163</v>
      </c>
      <c r="I66" s="38" t="s">
        <v>235</v>
      </c>
      <c r="J66" s="39" t="s">
        <v>236</v>
      </c>
      <c r="K66" s="38">
        <v>-163</v>
      </c>
      <c r="L66" s="38" t="s">
        <v>237</v>
      </c>
      <c r="M66" s="39" t="s">
        <v>209</v>
      </c>
      <c r="N66" s="39" t="s">
        <v>222</v>
      </c>
      <c r="O66" s="40" t="s">
        <v>223</v>
      </c>
      <c r="P66" s="40" t="s">
        <v>238</v>
      </c>
    </row>
    <row r="67" spans="1:16" ht="12.75" customHeight="1" thickBot="1">
      <c r="A67" s="11" t="str">
        <f t="shared" si="6"/>
        <v> BBS 128 </v>
      </c>
      <c r="B67" s="3" t="str">
        <f t="shared" si="7"/>
        <v>I</v>
      </c>
      <c r="C67" s="11">
        <f t="shared" si="8"/>
        <v>52194.597999999998</v>
      </c>
      <c r="D67" s="10" t="str">
        <f t="shared" si="9"/>
        <v>vis</v>
      </c>
      <c r="E67" s="37">
        <f>VLOOKUP(C67,Active!C$21:E$973,3,FALSE)</f>
        <v>10433.005240923381</v>
      </c>
      <c r="F67" s="3" t="s">
        <v>51</v>
      </c>
      <c r="G67" s="10" t="str">
        <f t="shared" si="10"/>
        <v>52194.598</v>
      </c>
      <c r="H67" s="11">
        <f t="shared" si="11"/>
        <v>-136</v>
      </c>
      <c r="I67" s="38" t="s">
        <v>239</v>
      </c>
      <c r="J67" s="39" t="s">
        <v>240</v>
      </c>
      <c r="K67" s="38">
        <v>-136</v>
      </c>
      <c r="L67" s="38" t="s">
        <v>186</v>
      </c>
      <c r="M67" s="39" t="s">
        <v>209</v>
      </c>
      <c r="N67" s="39" t="s">
        <v>222</v>
      </c>
      <c r="O67" s="40" t="s">
        <v>241</v>
      </c>
      <c r="P67" s="40" t="s">
        <v>242</v>
      </c>
    </row>
    <row r="68" spans="1:16" ht="12.75" customHeight="1" thickBot="1">
      <c r="A68" s="11" t="str">
        <f t="shared" si="6"/>
        <v>BAVM 203 </v>
      </c>
      <c r="B68" s="3" t="str">
        <f t="shared" si="7"/>
        <v>I</v>
      </c>
      <c r="C68" s="11">
        <f t="shared" si="8"/>
        <v>54800.627</v>
      </c>
      <c r="D68" s="10" t="str">
        <f t="shared" si="9"/>
        <v>vis</v>
      </c>
      <c r="E68" s="37">
        <f>VLOOKUP(C68,Active!C$21:E$973,3,FALSE)</f>
        <v>11585.005368941618</v>
      </c>
      <c r="F68" s="3" t="s">
        <v>51</v>
      </c>
      <c r="G68" s="10" t="str">
        <f t="shared" si="10"/>
        <v>54800.627</v>
      </c>
      <c r="H68" s="11">
        <f t="shared" si="11"/>
        <v>1016</v>
      </c>
      <c r="I68" s="38" t="s">
        <v>251</v>
      </c>
      <c r="J68" s="39" t="s">
        <v>252</v>
      </c>
      <c r="K68" s="38">
        <v>1016</v>
      </c>
      <c r="L68" s="38" t="s">
        <v>91</v>
      </c>
      <c r="M68" s="39" t="s">
        <v>228</v>
      </c>
      <c r="N68" s="39" t="s">
        <v>253</v>
      </c>
      <c r="O68" s="40" t="s">
        <v>254</v>
      </c>
      <c r="P68" s="41" t="s">
        <v>255</v>
      </c>
    </row>
    <row r="69" spans="1:16" ht="12.75" customHeight="1" thickBot="1">
      <c r="A69" s="11" t="str">
        <f t="shared" si="6"/>
        <v>BAVM 212 </v>
      </c>
      <c r="B69" s="3" t="str">
        <f t="shared" si="7"/>
        <v>I</v>
      </c>
      <c r="C69" s="11">
        <f t="shared" si="8"/>
        <v>55067.568500000001</v>
      </c>
      <c r="D69" s="10" t="str">
        <f t="shared" si="9"/>
        <v>vis</v>
      </c>
      <c r="E69" s="37">
        <f>VLOOKUP(C69,Active!C$21:E$973,3,FALSE)</f>
        <v>11703.007372055697</v>
      </c>
      <c r="F69" s="3" t="s">
        <v>51</v>
      </c>
      <c r="G69" s="10" t="str">
        <f t="shared" si="10"/>
        <v>55067.5685</v>
      </c>
      <c r="H69" s="11">
        <f t="shared" si="11"/>
        <v>1134</v>
      </c>
      <c r="I69" s="38" t="s">
        <v>256</v>
      </c>
      <c r="J69" s="39" t="s">
        <v>257</v>
      </c>
      <c r="K69" s="38" t="s">
        <v>258</v>
      </c>
      <c r="L69" s="38" t="s">
        <v>259</v>
      </c>
      <c r="M69" s="39" t="s">
        <v>228</v>
      </c>
      <c r="N69" s="39" t="s">
        <v>210</v>
      </c>
      <c r="O69" s="40" t="s">
        <v>260</v>
      </c>
      <c r="P69" s="41" t="s">
        <v>261</v>
      </c>
    </row>
    <row r="70" spans="1:16" ht="12.75" customHeight="1" thickBot="1">
      <c r="A70" s="11" t="str">
        <f t="shared" si="6"/>
        <v>BAVM 225 </v>
      </c>
      <c r="B70" s="3" t="str">
        <f t="shared" si="7"/>
        <v>I</v>
      </c>
      <c r="C70" s="11">
        <f t="shared" si="8"/>
        <v>55859.335899999998</v>
      </c>
      <c r="D70" s="10" t="str">
        <f t="shared" si="9"/>
        <v>vis</v>
      </c>
      <c r="E70" s="37">
        <f>VLOOKUP(C70,Active!C$21:E$973,3,FALSE)</f>
        <v>12053.00967293595</v>
      </c>
      <c r="F70" s="3" t="s">
        <v>51</v>
      </c>
      <c r="G70" s="10" t="str">
        <f t="shared" si="10"/>
        <v>55859.3359</v>
      </c>
      <c r="H70" s="11">
        <f t="shared" si="11"/>
        <v>1484</v>
      </c>
      <c r="I70" s="38" t="s">
        <v>262</v>
      </c>
      <c r="J70" s="39" t="s">
        <v>263</v>
      </c>
      <c r="K70" s="38" t="s">
        <v>264</v>
      </c>
      <c r="L70" s="38" t="s">
        <v>265</v>
      </c>
      <c r="M70" s="39" t="s">
        <v>228</v>
      </c>
      <c r="N70" s="39" t="s">
        <v>253</v>
      </c>
      <c r="O70" s="40" t="s">
        <v>266</v>
      </c>
      <c r="P70" s="41" t="s">
        <v>267</v>
      </c>
    </row>
    <row r="71" spans="1:16">
      <c r="B71" s="3"/>
      <c r="F71" s="3"/>
    </row>
    <row r="72" spans="1:16">
      <c r="B72" s="3"/>
      <c r="F72" s="3"/>
    </row>
    <row r="73" spans="1:16">
      <c r="B73" s="3"/>
      <c r="F73" s="3"/>
    </row>
    <row r="74" spans="1:16">
      <c r="B74" s="3"/>
      <c r="F74" s="3"/>
    </row>
    <row r="75" spans="1:16">
      <c r="B75" s="3"/>
      <c r="F75" s="3"/>
    </row>
    <row r="76" spans="1:16">
      <c r="B76" s="3"/>
      <c r="F76" s="3"/>
    </row>
    <row r="77" spans="1:16">
      <c r="B77" s="3"/>
      <c r="F77" s="3"/>
    </row>
    <row r="78" spans="1:16">
      <c r="B78" s="3"/>
      <c r="F78" s="3"/>
    </row>
    <row r="79" spans="1:16">
      <c r="B79" s="3"/>
      <c r="F79" s="3"/>
    </row>
    <row r="80" spans="1:16">
      <c r="B80" s="3"/>
      <c r="F80" s="3"/>
    </row>
    <row r="81" spans="2:6">
      <c r="B81" s="3"/>
      <c r="F81" s="3"/>
    </row>
    <row r="82" spans="2:6">
      <c r="B82" s="3"/>
      <c r="F82" s="3"/>
    </row>
    <row r="83" spans="2:6">
      <c r="B83" s="3"/>
      <c r="F83" s="3"/>
    </row>
    <row r="84" spans="2:6">
      <c r="B84" s="3"/>
      <c r="F84" s="3"/>
    </row>
    <row r="85" spans="2:6">
      <c r="B85" s="3"/>
      <c r="F85" s="3"/>
    </row>
    <row r="86" spans="2:6">
      <c r="B86" s="3"/>
      <c r="F86" s="3"/>
    </row>
    <row r="87" spans="2:6">
      <c r="B87" s="3"/>
      <c r="F87" s="3"/>
    </row>
    <row r="88" spans="2:6">
      <c r="B88" s="3"/>
      <c r="F88" s="3"/>
    </row>
    <row r="89" spans="2:6">
      <c r="B89" s="3"/>
      <c r="F89" s="3"/>
    </row>
    <row r="90" spans="2:6">
      <c r="B90" s="3"/>
      <c r="F90" s="3"/>
    </row>
    <row r="91" spans="2:6">
      <c r="B91" s="3"/>
      <c r="F91" s="3"/>
    </row>
    <row r="92" spans="2:6">
      <c r="B92" s="3"/>
      <c r="F92" s="3"/>
    </row>
    <row r="93" spans="2:6">
      <c r="B93" s="3"/>
      <c r="F93" s="3"/>
    </row>
    <row r="94" spans="2:6">
      <c r="B94" s="3"/>
      <c r="F94" s="3"/>
    </row>
    <row r="95" spans="2:6">
      <c r="B95" s="3"/>
      <c r="F95" s="3"/>
    </row>
    <row r="96" spans="2:6">
      <c r="B96" s="3"/>
      <c r="F96" s="3"/>
    </row>
    <row r="97" spans="2:6">
      <c r="B97" s="3"/>
      <c r="F97" s="3"/>
    </row>
    <row r="98" spans="2:6">
      <c r="B98" s="3"/>
      <c r="F98" s="3"/>
    </row>
    <row r="99" spans="2:6">
      <c r="B99" s="3"/>
      <c r="F99" s="3"/>
    </row>
    <row r="100" spans="2:6">
      <c r="B100" s="3"/>
      <c r="F100" s="3"/>
    </row>
    <row r="101" spans="2:6">
      <c r="B101" s="3"/>
      <c r="F101" s="3"/>
    </row>
    <row r="102" spans="2:6">
      <c r="B102" s="3"/>
      <c r="F102" s="3"/>
    </row>
    <row r="103" spans="2:6">
      <c r="B103" s="3"/>
      <c r="F103" s="3"/>
    </row>
    <row r="104" spans="2:6">
      <c r="B104" s="3"/>
      <c r="F104" s="3"/>
    </row>
    <row r="105" spans="2:6">
      <c r="B105" s="3"/>
      <c r="F105" s="3"/>
    </row>
    <row r="106" spans="2:6">
      <c r="B106" s="3"/>
      <c r="F106" s="3"/>
    </row>
    <row r="107" spans="2:6">
      <c r="B107" s="3"/>
      <c r="F107" s="3"/>
    </row>
    <row r="108" spans="2:6">
      <c r="B108" s="3"/>
      <c r="F108" s="3"/>
    </row>
    <row r="109" spans="2:6">
      <c r="B109" s="3"/>
      <c r="F109" s="3"/>
    </row>
    <row r="110" spans="2:6">
      <c r="B110" s="3"/>
      <c r="F110" s="3"/>
    </row>
    <row r="111" spans="2:6">
      <c r="B111" s="3"/>
      <c r="F111" s="3"/>
    </row>
    <row r="112" spans="2:6">
      <c r="B112" s="3"/>
      <c r="F112" s="3"/>
    </row>
    <row r="113" spans="2:6">
      <c r="B113" s="3"/>
      <c r="F113" s="3"/>
    </row>
    <row r="114" spans="2:6">
      <c r="B114" s="3"/>
      <c r="F114" s="3"/>
    </row>
    <row r="115" spans="2:6">
      <c r="B115" s="3"/>
      <c r="F115" s="3"/>
    </row>
    <row r="116" spans="2:6">
      <c r="B116" s="3"/>
      <c r="F116" s="3"/>
    </row>
    <row r="117" spans="2:6">
      <c r="B117" s="3"/>
      <c r="F117" s="3"/>
    </row>
    <row r="118" spans="2:6">
      <c r="B118" s="3"/>
      <c r="F118" s="3"/>
    </row>
    <row r="119" spans="2:6">
      <c r="B119" s="3"/>
      <c r="F119" s="3"/>
    </row>
    <row r="120" spans="2:6">
      <c r="B120" s="3"/>
      <c r="F120" s="3"/>
    </row>
    <row r="121" spans="2:6">
      <c r="B121" s="3"/>
      <c r="F121" s="3"/>
    </row>
    <row r="122" spans="2:6">
      <c r="B122" s="3"/>
      <c r="F122" s="3"/>
    </row>
    <row r="123" spans="2:6">
      <c r="B123" s="3"/>
      <c r="F123" s="3"/>
    </row>
    <row r="124" spans="2:6">
      <c r="B124" s="3"/>
      <c r="F124" s="3"/>
    </row>
    <row r="125" spans="2:6">
      <c r="B125" s="3"/>
      <c r="F125" s="3"/>
    </row>
    <row r="126" spans="2:6">
      <c r="B126" s="3"/>
      <c r="F126" s="3"/>
    </row>
    <row r="127" spans="2:6">
      <c r="B127" s="3"/>
      <c r="F127" s="3"/>
    </row>
    <row r="128" spans="2:6">
      <c r="B128" s="3"/>
      <c r="F128" s="3"/>
    </row>
    <row r="129" spans="2:6">
      <c r="B129" s="3"/>
      <c r="F129" s="3"/>
    </row>
    <row r="130" spans="2:6">
      <c r="B130" s="3"/>
      <c r="F130" s="3"/>
    </row>
    <row r="131" spans="2:6">
      <c r="B131" s="3"/>
      <c r="F131" s="3"/>
    </row>
    <row r="132" spans="2:6">
      <c r="B132" s="3"/>
      <c r="F132" s="3"/>
    </row>
    <row r="133" spans="2:6">
      <c r="B133" s="3"/>
      <c r="F133" s="3"/>
    </row>
    <row r="134" spans="2:6">
      <c r="B134" s="3"/>
      <c r="F134" s="3"/>
    </row>
    <row r="135" spans="2:6">
      <c r="B135" s="3"/>
      <c r="F135" s="3"/>
    </row>
    <row r="136" spans="2:6">
      <c r="B136" s="3"/>
      <c r="F136" s="3"/>
    </row>
    <row r="137" spans="2:6">
      <c r="B137" s="3"/>
      <c r="F137" s="3"/>
    </row>
    <row r="138" spans="2:6">
      <c r="B138" s="3"/>
      <c r="F138" s="3"/>
    </row>
    <row r="139" spans="2:6">
      <c r="B139" s="3"/>
      <c r="F139" s="3"/>
    </row>
    <row r="140" spans="2:6">
      <c r="B140" s="3"/>
      <c r="F140" s="3"/>
    </row>
    <row r="141" spans="2:6">
      <c r="B141" s="3"/>
      <c r="F141" s="3"/>
    </row>
    <row r="142" spans="2:6">
      <c r="B142" s="3"/>
      <c r="F142" s="3"/>
    </row>
    <row r="143" spans="2:6">
      <c r="B143" s="3"/>
      <c r="F143" s="3"/>
    </row>
    <row r="144" spans="2:6">
      <c r="B144" s="3"/>
      <c r="F144" s="3"/>
    </row>
    <row r="145" spans="2:6">
      <c r="B145" s="3"/>
      <c r="F145" s="3"/>
    </row>
    <row r="146" spans="2:6">
      <c r="B146" s="3"/>
      <c r="F146" s="3"/>
    </row>
    <row r="147" spans="2:6">
      <c r="B147" s="3"/>
      <c r="F147" s="3"/>
    </row>
    <row r="148" spans="2:6">
      <c r="B148" s="3"/>
      <c r="F148" s="3"/>
    </row>
    <row r="149" spans="2:6">
      <c r="B149" s="3"/>
      <c r="F149" s="3"/>
    </row>
    <row r="150" spans="2:6">
      <c r="B150" s="3"/>
      <c r="F150" s="3"/>
    </row>
    <row r="151" spans="2:6">
      <c r="B151" s="3"/>
      <c r="F151" s="3"/>
    </row>
    <row r="152" spans="2:6">
      <c r="B152" s="3"/>
      <c r="F152" s="3"/>
    </row>
    <row r="153" spans="2:6">
      <c r="B153" s="3"/>
      <c r="F153" s="3"/>
    </row>
    <row r="154" spans="2:6">
      <c r="B154" s="3"/>
      <c r="F154" s="3"/>
    </row>
    <row r="155" spans="2:6">
      <c r="B155" s="3"/>
      <c r="F155" s="3"/>
    </row>
    <row r="156" spans="2:6">
      <c r="B156" s="3"/>
      <c r="F156" s="3"/>
    </row>
    <row r="157" spans="2:6">
      <c r="B157" s="3"/>
      <c r="F157" s="3"/>
    </row>
    <row r="158" spans="2:6">
      <c r="B158" s="3"/>
      <c r="F158" s="3"/>
    </row>
    <row r="159" spans="2:6">
      <c r="B159" s="3"/>
      <c r="F159" s="3"/>
    </row>
    <row r="160" spans="2:6">
      <c r="B160" s="3"/>
      <c r="F160" s="3"/>
    </row>
    <row r="161" spans="2:6">
      <c r="B161" s="3"/>
      <c r="F161" s="3"/>
    </row>
    <row r="162" spans="2:6">
      <c r="B162" s="3"/>
      <c r="F162" s="3"/>
    </row>
    <row r="163" spans="2:6">
      <c r="B163" s="3"/>
      <c r="F163" s="3"/>
    </row>
    <row r="164" spans="2:6">
      <c r="B164" s="3"/>
      <c r="F164" s="3"/>
    </row>
    <row r="165" spans="2:6">
      <c r="B165" s="3"/>
      <c r="F165" s="3"/>
    </row>
    <row r="166" spans="2:6">
      <c r="B166" s="3"/>
      <c r="F166" s="3"/>
    </row>
    <row r="167" spans="2:6">
      <c r="B167" s="3"/>
      <c r="F167" s="3"/>
    </row>
    <row r="168" spans="2:6">
      <c r="B168" s="3"/>
      <c r="F168" s="3"/>
    </row>
    <row r="169" spans="2:6">
      <c r="B169" s="3"/>
      <c r="F169" s="3"/>
    </row>
    <row r="170" spans="2:6">
      <c r="B170" s="3"/>
      <c r="F170" s="3"/>
    </row>
    <row r="171" spans="2:6">
      <c r="B171" s="3"/>
      <c r="F171" s="3"/>
    </row>
    <row r="172" spans="2:6">
      <c r="B172" s="3"/>
      <c r="F172" s="3"/>
    </row>
    <row r="173" spans="2:6">
      <c r="B173" s="3"/>
      <c r="F173" s="3"/>
    </row>
    <row r="174" spans="2:6">
      <c r="B174" s="3"/>
      <c r="F174" s="3"/>
    </row>
    <row r="175" spans="2:6">
      <c r="B175" s="3"/>
      <c r="F175" s="3"/>
    </row>
    <row r="176" spans="2:6">
      <c r="B176" s="3"/>
      <c r="F176" s="3"/>
    </row>
    <row r="177" spans="2:6">
      <c r="B177" s="3"/>
      <c r="F177" s="3"/>
    </row>
    <row r="178" spans="2:6">
      <c r="B178" s="3"/>
      <c r="F178" s="3"/>
    </row>
    <row r="179" spans="2:6">
      <c r="B179" s="3"/>
      <c r="F179" s="3"/>
    </row>
    <row r="180" spans="2:6">
      <c r="B180" s="3"/>
      <c r="F180" s="3"/>
    </row>
    <row r="181" spans="2:6">
      <c r="B181" s="3"/>
      <c r="F181" s="3"/>
    </row>
    <row r="182" spans="2:6">
      <c r="B182" s="3"/>
      <c r="F182" s="3"/>
    </row>
    <row r="183" spans="2:6">
      <c r="B183" s="3"/>
      <c r="F183" s="3"/>
    </row>
    <row r="184" spans="2:6">
      <c r="B184" s="3"/>
      <c r="F184" s="3"/>
    </row>
    <row r="185" spans="2:6">
      <c r="B185" s="3"/>
      <c r="F185" s="3"/>
    </row>
    <row r="186" spans="2:6">
      <c r="B186" s="3"/>
      <c r="F186" s="3"/>
    </row>
    <row r="187" spans="2:6">
      <c r="B187" s="3"/>
      <c r="F187" s="3"/>
    </row>
    <row r="188" spans="2:6">
      <c r="B188" s="3"/>
      <c r="F188" s="3"/>
    </row>
    <row r="189" spans="2:6">
      <c r="B189" s="3"/>
      <c r="F189" s="3"/>
    </row>
    <row r="190" spans="2:6">
      <c r="B190" s="3"/>
      <c r="F190" s="3"/>
    </row>
    <row r="191" spans="2:6">
      <c r="B191" s="3"/>
      <c r="F191" s="3"/>
    </row>
    <row r="192" spans="2:6">
      <c r="B192" s="3"/>
      <c r="F192" s="3"/>
    </row>
    <row r="193" spans="2:6">
      <c r="B193" s="3"/>
      <c r="F193" s="3"/>
    </row>
    <row r="194" spans="2:6">
      <c r="B194" s="3"/>
      <c r="F194" s="3"/>
    </row>
    <row r="195" spans="2:6">
      <c r="B195" s="3"/>
      <c r="F195" s="3"/>
    </row>
    <row r="196" spans="2:6">
      <c r="B196" s="3"/>
      <c r="F196" s="3"/>
    </row>
    <row r="197" spans="2:6">
      <c r="B197" s="3"/>
      <c r="F197" s="3"/>
    </row>
    <row r="198" spans="2:6">
      <c r="B198" s="3"/>
      <c r="F198" s="3"/>
    </row>
    <row r="199" spans="2:6">
      <c r="B199" s="3"/>
      <c r="F199" s="3"/>
    </row>
    <row r="200" spans="2:6">
      <c r="B200" s="3"/>
      <c r="F200" s="3"/>
    </row>
    <row r="201" spans="2:6">
      <c r="B201" s="3"/>
      <c r="F201" s="3"/>
    </row>
    <row r="202" spans="2:6">
      <c r="B202" s="3"/>
      <c r="F202" s="3"/>
    </row>
    <row r="203" spans="2:6">
      <c r="B203" s="3"/>
      <c r="F203" s="3"/>
    </row>
    <row r="204" spans="2:6">
      <c r="B204" s="3"/>
      <c r="F204" s="3"/>
    </row>
    <row r="205" spans="2:6">
      <c r="B205" s="3"/>
      <c r="F205" s="3"/>
    </row>
    <row r="206" spans="2:6">
      <c r="B206" s="3"/>
      <c r="F206" s="3"/>
    </row>
    <row r="207" spans="2:6">
      <c r="B207" s="3"/>
      <c r="F207" s="3"/>
    </row>
    <row r="208" spans="2:6">
      <c r="B208" s="3"/>
      <c r="F208" s="3"/>
    </row>
    <row r="209" spans="2:6">
      <c r="B209" s="3"/>
      <c r="F209" s="3"/>
    </row>
    <row r="210" spans="2:6">
      <c r="B210" s="3"/>
      <c r="F210" s="3"/>
    </row>
    <row r="211" spans="2:6">
      <c r="B211" s="3"/>
      <c r="F211" s="3"/>
    </row>
    <row r="212" spans="2:6">
      <c r="B212" s="3"/>
      <c r="F212" s="3"/>
    </row>
    <row r="213" spans="2:6">
      <c r="B213" s="3"/>
      <c r="F213" s="3"/>
    </row>
    <row r="214" spans="2:6">
      <c r="B214" s="3"/>
      <c r="F214" s="3"/>
    </row>
    <row r="215" spans="2:6">
      <c r="B215" s="3"/>
      <c r="F215" s="3"/>
    </row>
    <row r="216" spans="2:6">
      <c r="B216" s="3"/>
      <c r="F216" s="3"/>
    </row>
    <row r="217" spans="2:6">
      <c r="B217" s="3"/>
      <c r="F217" s="3"/>
    </row>
    <row r="218" spans="2:6">
      <c r="B218" s="3"/>
      <c r="F218" s="3"/>
    </row>
    <row r="219" spans="2:6">
      <c r="B219" s="3"/>
      <c r="F219" s="3"/>
    </row>
    <row r="220" spans="2:6">
      <c r="B220" s="3"/>
      <c r="F220" s="3"/>
    </row>
    <row r="221" spans="2:6">
      <c r="B221" s="3"/>
      <c r="F221" s="3"/>
    </row>
    <row r="222" spans="2:6">
      <c r="B222" s="3"/>
      <c r="F222" s="3"/>
    </row>
    <row r="223" spans="2:6">
      <c r="B223" s="3"/>
      <c r="F223" s="3"/>
    </row>
    <row r="224" spans="2:6">
      <c r="B224" s="3"/>
      <c r="F224" s="3"/>
    </row>
    <row r="225" spans="2:6">
      <c r="B225" s="3"/>
      <c r="F225" s="3"/>
    </row>
    <row r="226" spans="2:6">
      <c r="B226" s="3"/>
      <c r="F226" s="3"/>
    </row>
    <row r="227" spans="2:6">
      <c r="B227" s="3"/>
      <c r="F227" s="3"/>
    </row>
    <row r="228" spans="2:6">
      <c r="B228" s="3"/>
      <c r="F228" s="3"/>
    </row>
    <row r="229" spans="2:6">
      <c r="B229" s="3"/>
      <c r="F229" s="3"/>
    </row>
    <row r="230" spans="2:6">
      <c r="B230" s="3"/>
      <c r="F230" s="3"/>
    </row>
    <row r="231" spans="2:6">
      <c r="B231" s="3"/>
      <c r="F231" s="3"/>
    </row>
    <row r="232" spans="2:6">
      <c r="B232" s="3"/>
      <c r="F232" s="3"/>
    </row>
    <row r="233" spans="2:6">
      <c r="B233" s="3"/>
      <c r="F233" s="3"/>
    </row>
    <row r="234" spans="2:6">
      <c r="B234" s="3"/>
      <c r="F234" s="3"/>
    </row>
    <row r="235" spans="2:6">
      <c r="B235" s="3"/>
      <c r="F235" s="3"/>
    </row>
    <row r="236" spans="2:6">
      <c r="B236" s="3"/>
      <c r="F236" s="3"/>
    </row>
    <row r="237" spans="2:6">
      <c r="B237" s="3"/>
      <c r="F237" s="3"/>
    </row>
    <row r="238" spans="2:6">
      <c r="B238" s="3"/>
      <c r="F238" s="3"/>
    </row>
    <row r="239" spans="2:6">
      <c r="B239" s="3"/>
      <c r="F239" s="3"/>
    </row>
    <row r="240" spans="2:6">
      <c r="B240" s="3"/>
      <c r="F240" s="3"/>
    </row>
    <row r="241" spans="2:6">
      <c r="B241" s="3"/>
      <c r="F241" s="3"/>
    </row>
    <row r="242" spans="2:6">
      <c r="B242" s="3"/>
      <c r="F242" s="3"/>
    </row>
    <row r="243" spans="2:6">
      <c r="B243" s="3"/>
      <c r="F243" s="3"/>
    </row>
    <row r="244" spans="2:6">
      <c r="B244" s="3"/>
      <c r="F244" s="3"/>
    </row>
    <row r="245" spans="2:6">
      <c r="B245" s="3"/>
      <c r="F245" s="3"/>
    </row>
    <row r="246" spans="2:6">
      <c r="B246" s="3"/>
      <c r="F246" s="3"/>
    </row>
    <row r="247" spans="2:6">
      <c r="B247" s="3"/>
      <c r="F247" s="3"/>
    </row>
    <row r="248" spans="2:6">
      <c r="B248" s="3"/>
      <c r="F248" s="3"/>
    </row>
    <row r="249" spans="2:6">
      <c r="B249" s="3"/>
      <c r="F249" s="3"/>
    </row>
    <row r="250" spans="2:6">
      <c r="B250" s="3"/>
      <c r="F250" s="3"/>
    </row>
    <row r="251" spans="2:6">
      <c r="B251" s="3"/>
      <c r="F251" s="3"/>
    </row>
    <row r="252" spans="2:6">
      <c r="B252" s="3"/>
      <c r="F252" s="3"/>
    </row>
    <row r="253" spans="2:6">
      <c r="B253" s="3"/>
      <c r="F253" s="3"/>
    </row>
    <row r="254" spans="2:6">
      <c r="B254" s="3"/>
      <c r="F254" s="3"/>
    </row>
    <row r="255" spans="2:6">
      <c r="B255" s="3"/>
      <c r="F255" s="3"/>
    </row>
    <row r="256" spans="2:6">
      <c r="B256" s="3"/>
      <c r="F256" s="3"/>
    </row>
    <row r="257" spans="2:6">
      <c r="B257" s="3"/>
      <c r="F257" s="3"/>
    </row>
    <row r="258" spans="2:6">
      <c r="B258" s="3"/>
      <c r="F258" s="3"/>
    </row>
    <row r="259" spans="2:6">
      <c r="B259" s="3"/>
      <c r="F259" s="3"/>
    </row>
    <row r="260" spans="2:6">
      <c r="B260" s="3"/>
      <c r="F260" s="3"/>
    </row>
    <row r="261" spans="2:6">
      <c r="B261" s="3"/>
      <c r="F261" s="3"/>
    </row>
    <row r="262" spans="2:6">
      <c r="B262" s="3"/>
      <c r="F262" s="3"/>
    </row>
    <row r="263" spans="2:6">
      <c r="B263" s="3"/>
      <c r="F263" s="3"/>
    </row>
    <row r="264" spans="2:6">
      <c r="B264" s="3"/>
      <c r="F264" s="3"/>
    </row>
    <row r="265" spans="2:6">
      <c r="B265" s="3"/>
      <c r="F265" s="3"/>
    </row>
    <row r="266" spans="2:6">
      <c r="B266" s="3"/>
      <c r="F266" s="3"/>
    </row>
    <row r="267" spans="2:6">
      <c r="B267" s="3"/>
      <c r="F267" s="3"/>
    </row>
    <row r="268" spans="2:6">
      <c r="B268" s="3"/>
      <c r="F268" s="3"/>
    </row>
    <row r="269" spans="2:6">
      <c r="B269" s="3"/>
      <c r="F269" s="3"/>
    </row>
    <row r="270" spans="2:6">
      <c r="B270" s="3"/>
      <c r="F270" s="3"/>
    </row>
    <row r="271" spans="2:6">
      <c r="B271" s="3"/>
      <c r="F271" s="3"/>
    </row>
    <row r="272" spans="2:6">
      <c r="B272" s="3"/>
      <c r="F272" s="3"/>
    </row>
    <row r="273" spans="2:6">
      <c r="B273" s="3"/>
      <c r="F273" s="3"/>
    </row>
    <row r="274" spans="2:6">
      <c r="B274" s="3"/>
      <c r="F274" s="3"/>
    </row>
    <row r="275" spans="2:6">
      <c r="B275" s="3"/>
      <c r="F275" s="3"/>
    </row>
    <row r="276" spans="2:6">
      <c r="B276" s="3"/>
      <c r="F276" s="3"/>
    </row>
    <row r="277" spans="2:6">
      <c r="B277" s="3"/>
      <c r="F277" s="3"/>
    </row>
    <row r="278" spans="2:6">
      <c r="B278" s="3"/>
      <c r="F278" s="3"/>
    </row>
    <row r="279" spans="2:6">
      <c r="B279" s="3"/>
      <c r="F279" s="3"/>
    </row>
    <row r="280" spans="2:6">
      <c r="B280" s="3"/>
      <c r="F280" s="3"/>
    </row>
    <row r="281" spans="2:6">
      <c r="B281" s="3"/>
      <c r="F281" s="3"/>
    </row>
    <row r="282" spans="2:6">
      <c r="B282" s="3"/>
      <c r="F282" s="3"/>
    </row>
    <row r="283" spans="2:6">
      <c r="B283" s="3"/>
      <c r="F283" s="3"/>
    </row>
    <row r="284" spans="2:6">
      <c r="B284" s="3"/>
      <c r="F284" s="3"/>
    </row>
    <row r="285" spans="2:6">
      <c r="B285" s="3"/>
      <c r="F285" s="3"/>
    </row>
    <row r="286" spans="2:6">
      <c r="B286" s="3"/>
      <c r="F286" s="3"/>
    </row>
    <row r="287" spans="2:6">
      <c r="B287" s="3"/>
      <c r="F287" s="3"/>
    </row>
    <row r="288" spans="2:6">
      <c r="B288" s="3"/>
      <c r="F288" s="3"/>
    </row>
    <row r="289" spans="2:6">
      <c r="B289" s="3"/>
      <c r="F289" s="3"/>
    </row>
    <row r="290" spans="2:6">
      <c r="B290" s="3"/>
      <c r="F290" s="3"/>
    </row>
    <row r="291" spans="2:6">
      <c r="B291" s="3"/>
      <c r="F291" s="3"/>
    </row>
    <row r="292" spans="2:6">
      <c r="B292" s="3"/>
      <c r="F292" s="3"/>
    </row>
    <row r="293" spans="2:6">
      <c r="B293" s="3"/>
      <c r="F293" s="3"/>
    </row>
    <row r="294" spans="2:6">
      <c r="B294" s="3"/>
      <c r="F294" s="3"/>
    </row>
    <row r="295" spans="2:6">
      <c r="B295" s="3"/>
      <c r="F295" s="3"/>
    </row>
    <row r="296" spans="2:6">
      <c r="B296" s="3"/>
      <c r="F296" s="3"/>
    </row>
    <row r="297" spans="2:6">
      <c r="B297" s="3"/>
      <c r="F297" s="3"/>
    </row>
    <row r="298" spans="2:6">
      <c r="B298" s="3"/>
      <c r="F298" s="3"/>
    </row>
    <row r="299" spans="2:6">
      <c r="B299" s="3"/>
      <c r="F299" s="3"/>
    </row>
    <row r="300" spans="2:6">
      <c r="B300" s="3"/>
      <c r="F300" s="3"/>
    </row>
    <row r="301" spans="2:6">
      <c r="B301" s="3"/>
      <c r="F301" s="3"/>
    </row>
    <row r="302" spans="2:6">
      <c r="B302" s="3"/>
      <c r="F302" s="3"/>
    </row>
    <row r="303" spans="2:6">
      <c r="B303" s="3"/>
      <c r="F303" s="3"/>
    </row>
    <row r="304" spans="2:6">
      <c r="B304" s="3"/>
      <c r="F304" s="3"/>
    </row>
    <row r="305" spans="2:6">
      <c r="B305" s="3"/>
      <c r="F305" s="3"/>
    </row>
    <row r="306" spans="2:6">
      <c r="B306" s="3"/>
      <c r="F306" s="3"/>
    </row>
    <row r="307" spans="2:6">
      <c r="B307" s="3"/>
      <c r="F307" s="3"/>
    </row>
    <row r="308" spans="2:6">
      <c r="B308" s="3"/>
      <c r="F308" s="3"/>
    </row>
    <row r="309" spans="2:6">
      <c r="B309" s="3"/>
      <c r="F309" s="3"/>
    </row>
    <row r="310" spans="2:6">
      <c r="B310" s="3"/>
      <c r="F310" s="3"/>
    </row>
    <row r="311" spans="2:6">
      <c r="B311" s="3"/>
      <c r="F311" s="3"/>
    </row>
    <row r="312" spans="2:6">
      <c r="B312" s="3"/>
      <c r="F312" s="3"/>
    </row>
    <row r="313" spans="2:6">
      <c r="B313" s="3"/>
      <c r="F313" s="3"/>
    </row>
    <row r="314" spans="2:6">
      <c r="B314" s="3"/>
      <c r="F314" s="3"/>
    </row>
    <row r="315" spans="2:6">
      <c r="B315" s="3"/>
      <c r="F315" s="3"/>
    </row>
    <row r="316" spans="2:6">
      <c r="B316" s="3"/>
      <c r="F316" s="3"/>
    </row>
    <row r="317" spans="2:6">
      <c r="B317" s="3"/>
      <c r="F317" s="3"/>
    </row>
    <row r="318" spans="2:6">
      <c r="B318" s="3"/>
      <c r="F318" s="3"/>
    </row>
    <row r="319" spans="2:6">
      <c r="B319" s="3"/>
      <c r="F319" s="3"/>
    </row>
    <row r="320" spans="2:6">
      <c r="B320" s="3"/>
      <c r="F320" s="3"/>
    </row>
    <row r="321" spans="2:6">
      <c r="B321" s="3"/>
      <c r="F321" s="3"/>
    </row>
    <row r="322" spans="2:6">
      <c r="B322" s="3"/>
      <c r="F322" s="3"/>
    </row>
    <row r="323" spans="2:6">
      <c r="B323" s="3"/>
      <c r="F323" s="3"/>
    </row>
    <row r="324" spans="2:6">
      <c r="B324" s="3"/>
      <c r="F324" s="3"/>
    </row>
    <row r="325" spans="2:6">
      <c r="B325" s="3"/>
      <c r="F325" s="3"/>
    </row>
    <row r="326" spans="2:6">
      <c r="B326" s="3"/>
      <c r="F326" s="3"/>
    </row>
    <row r="327" spans="2:6">
      <c r="B327" s="3"/>
      <c r="F327" s="3"/>
    </row>
    <row r="328" spans="2:6">
      <c r="B328" s="3"/>
      <c r="F328" s="3"/>
    </row>
    <row r="329" spans="2:6">
      <c r="B329" s="3"/>
      <c r="F329" s="3"/>
    </row>
    <row r="330" spans="2:6">
      <c r="B330" s="3"/>
      <c r="F330" s="3"/>
    </row>
    <row r="331" spans="2:6">
      <c r="B331" s="3"/>
      <c r="F331" s="3"/>
    </row>
    <row r="332" spans="2:6">
      <c r="B332" s="3"/>
      <c r="F332" s="3"/>
    </row>
    <row r="333" spans="2:6">
      <c r="B333" s="3"/>
      <c r="F333" s="3"/>
    </row>
    <row r="334" spans="2:6">
      <c r="B334" s="3"/>
      <c r="F334" s="3"/>
    </row>
    <row r="335" spans="2:6">
      <c r="B335" s="3"/>
      <c r="F335" s="3"/>
    </row>
    <row r="336" spans="2:6">
      <c r="B336" s="3"/>
      <c r="F336" s="3"/>
    </row>
    <row r="337" spans="2:6">
      <c r="B337" s="3"/>
      <c r="F337" s="3"/>
    </row>
    <row r="338" spans="2:6">
      <c r="B338" s="3"/>
      <c r="F338" s="3"/>
    </row>
    <row r="339" spans="2:6">
      <c r="B339" s="3"/>
      <c r="F339" s="3"/>
    </row>
    <row r="340" spans="2:6">
      <c r="B340" s="3"/>
      <c r="F340" s="3"/>
    </row>
    <row r="341" spans="2:6">
      <c r="B341" s="3"/>
      <c r="F341" s="3"/>
    </row>
    <row r="342" spans="2:6">
      <c r="B342" s="3"/>
      <c r="F342" s="3"/>
    </row>
    <row r="343" spans="2:6">
      <c r="B343" s="3"/>
      <c r="F343" s="3"/>
    </row>
    <row r="344" spans="2:6">
      <c r="B344" s="3"/>
      <c r="F344" s="3"/>
    </row>
    <row r="345" spans="2:6">
      <c r="B345" s="3"/>
      <c r="F345" s="3"/>
    </row>
    <row r="346" spans="2:6">
      <c r="B346" s="3"/>
      <c r="F346" s="3"/>
    </row>
    <row r="347" spans="2:6">
      <c r="B347" s="3"/>
      <c r="F347" s="3"/>
    </row>
    <row r="348" spans="2:6">
      <c r="B348" s="3"/>
      <c r="F348" s="3"/>
    </row>
    <row r="349" spans="2:6">
      <c r="B349" s="3"/>
      <c r="F349" s="3"/>
    </row>
    <row r="350" spans="2:6">
      <c r="B350" s="3"/>
      <c r="F350" s="3"/>
    </row>
    <row r="351" spans="2:6">
      <c r="B351" s="3"/>
      <c r="F351" s="3"/>
    </row>
    <row r="352" spans="2:6">
      <c r="B352" s="3"/>
      <c r="F352" s="3"/>
    </row>
    <row r="353" spans="2:6">
      <c r="B353" s="3"/>
      <c r="F353" s="3"/>
    </row>
    <row r="354" spans="2:6">
      <c r="B354" s="3"/>
      <c r="F354" s="3"/>
    </row>
    <row r="355" spans="2:6">
      <c r="B355" s="3"/>
      <c r="F355" s="3"/>
    </row>
    <row r="356" spans="2:6">
      <c r="B356" s="3"/>
      <c r="F356" s="3"/>
    </row>
    <row r="357" spans="2:6">
      <c r="B357" s="3"/>
      <c r="F357" s="3"/>
    </row>
    <row r="358" spans="2:6">
      <c r="B358" s="3"/>
      <c r="F358" s="3"/>
    </row>
    <row r="359" spans="2:6">
      <c r="B359" s="3"/>
      <c r="F359" s="3"/>
    </row>
    <row r="360" spans="2:6">
      <c r="B360" s="3"/>
      <c r="F360" s="3"/>
    </row>
    <row r="361" spans="2:6">
      <c r="B361" s="3"/>
      <c r="F361" s="3"/>
    </row>
    <row r="362" spans="2:6">
      <c r="B362" s="3"/>
      <c r="F362" s="3"/>
    </row>
    <row r="363" spans="2:6">
      <c r="B363" s="3"/>
      <c r="F363" s="3"/>
    </row>
    <row r="364" spans="2:6">
      <c r="B364" s="3"/>
      <c r="F364" s="3"/>
    </row>
    <row r="365" spans="2:6">
      <c r="B365" s="3"/>
      <c r="F365" s="3"/>
    </row>
    <row r="366" spans="2:6">
      <c r="B366" s="3"/>
      <c r="F366" s="3"/>
    </row>
    <row r="367" spans="2:6">
      <c r="B367" s="3"/>
      <c r="F367" s="3"/>
    </row>
    <row r="368" spans="2:6">
      <c r="B368" s="3"/>
      <c r="F368" s="3"/>
    </row>
    <row r="369" spans="2:6">
      <c r="B369" s="3"/>
      <c r="F369" s="3"/>
    </row>
    <row r="370" spans="2:6">
      <c r="B370" s="3"/>
      <c r="F370" s="3"/>
    </row>
    <row r="371" spans="2:6">
      <c r="B371" s="3"/>
      <c r="F371" s="3"/>
    </row>
    <row r="372" spans="2:6">
      <c r="B372" s="3"/>
      <c r="F372" s="3"/>
    </row>
    <row r="373" spans="2:6">
      <c r="B373" s="3"/>
      <c r="F373" s="3"/>
    </row>
    <row r="374" spans="2:6">
      <c r="B374" s="3"/>
      <c r="F374" s="3"/>
    </row>
    <row r="375" spans="2:6">
      <c r="B375" s="3"/>
      <c r="F375" s="3"/>
    </row>
    <row r="376" spans="2:6">
      <c r="B376" s="3"/>
      <c r="F376" s="3"/>
    </row>
    <row r="377" spans="2:6">
      <c r="B377" s="3"/>
      <c r="F377" s="3"/>
    </row>
    <row r="378" spans="2:6">
      <c r="B378" s="3"/>
      <c r="F378" s="3"/>
    </row>
    <row r="379" spans="2:6">
      <c r="B379" s="3"/>
      <c r="F379" s="3"/>
    </row>
    <row r="380" spans="2:6">
      <c r="B380" s="3"/>
      <c r="F380" s="3"/>
    </row>
    <row r="381" spans="2:6">
      <c r="B381" s="3"/>
      <c r="F381" s="3"/>
    </row>
    <row r="382" spans="2:6">
      <c r="B382" s="3"/>
      <c r="F382" s="3"/>
    </row>
    <row r="383" spans="2:6">
      <c r="B383" s="3"/>
      <c r="F383" s="3"/>
    </row>
    <row r="384" spans="2:6">
      <c r="B384" s="3"/>
      <c r="F384" s="3"/>
    </row>
    <row r="385" spans="2:6">
      <c r="B385" s="3"/>
      <c r="F385" s="3"/>
    </row>
    <row r="386" spans="2:6">
      <c r="B386" s="3"/>
      <c r="F386" s="3"/>
    </row>
    <row r="387" spans="2:6">
      <c r="B387" s="3"/>
      <c r="F387" s="3"/>
    </row>
    <row r="388" spans="2:6">
      <c r="B388" s="3"/>
      <c r="F388" s="3"/>
    </row>
    <row r="389" spans="2:6">
      <c r="B389" s="3"/>
      <c r="F389" s="3"/>
    </row>
    <row r="390" spans="2:6">
      <c r="B390" s="3"/>
      <c r="F390" s="3"/>
    </row>
    <row r="391" spans="2:6">
      <c r="B391" s="3"/>
      <c r="F391" s="3"/>
    </row>
    <row r="392" spans="2:6">
      <c r="B392" s="3"/>
      <c r="F392" s="3"/>
    </row>
    <row r="393" spans="2:6">
      <c r="B393" s="3"/>
      <c r="F393" s="3"/>
    </row>
    <row r="394" spans="2:6">
      <c r="B394" s="3"/>
      <c r="F394" s="3"/>
    </row>
    <row r="395" spans="2:6">
      <c r="B395" s="3"/>
      <c r="F395" s="3"/>
    </row>
    <row r="396" spans="2:6">
      <c r="B396" s="3"/>
      <c r="F396" s="3"/>
    </row>
    <row r="397" spans="2:6">
      <c r="B397" s="3"/>
      <c r="F397" s="3"/>
    </row>
    <row r="398" spans="2:6">
      <c r="B398" s="3"/>
      <c r="F398" s="3"/>
    </row>
    <row r="399" spans="2:6">
      <c r="B399" s="3"/>
      <c r="F399" s="3"/>
    </row>
    <row r="400" spans="2:6">
      <c r="B400" s="3"/>
      <c r="F400" s="3"/>
    </row>
    <row r="401" spans="2:6">
      <c r="B401" s="3"/>
      <c r="F401" s="3"/>
    </row>
    <row r="402" spans="2:6">
      <c r="B402" s="3"/>
      <c r="F402" s="3"/>
    </row>
    <row r="403" spans="2:6">
      <c r="B403" s="3"/>
      <c r="F403" s="3"/>
    </row>
    <row r="404" spans="2:6">
      <c r="B404" s="3"/>
      <c r="F404" s="3"/>
    </row>
    <row r="405" spans="2:6">
      <c r="B405" s="3"/>
      <c r="F405" s="3"/>
    </row>
    <row r="406" spans="2:6">
      <c r="B406" s="3"/>
      <c r="F406" s="3"/>
    </row>
    <row r="407" spans="2:6">
      <c r="B407" s="3"/>
      <c r="F407" s="3"/>
    </row>
    <row r="408" spans="2:6">
      <c r="B408" s="3"/>
      <c r="F408" s="3"/>
    </row>
    <row r="409" spans="2:6">
      <c r="B409" s="3"/>
      <c r="F409" s="3"/>
    </row>
    <row r="410" spans="2:6">
      <c r="B410" s="3"/>
      <c r="F410" s="3"/>
    </row>
    <row r="411" spans="2:6">
      <c r="B411" s="3"/>
      <c r="F411" s="3"/>
    </row>
    <row r="412" spans="2:6">
      <c r="B412" s="3"/>
      <c r="F412" s="3"/>
    </row>
    <row r="413" spans="2:6">
      <c r="B413" s="3"/>
      <c r="F413" s="3"/>
    </row>
    <row r="414" spans="2:6">
      <c r="B414" s="3"/>
      <c r="F414" s="3"/>
    </row>
    <row r="415" spans="2:6">
      <c r="B415" s="3"/>
      <c r="F415" s="3"/>
    </row>
    <row r="416" spans="2:6">
      <c r="B416" s="3"/>
      <c r="F416" s="3"/>
    </row>
    <row r="417" spans="2:6">
      <c r="B417" s="3"/>
      <c r="F417" s="3"/>
    </row>
    <row r="418" spans="2:6">
      <c r="B418" s="3"/>
      <c r="F418" s="3"/>
    </row>
    <row r="419" spans="2:6">
      <c r="B419" s="3"/>
      <c r="F419" s="3"/>
    </row>
    <row r="420" spans="2:6">
      <c r="B420" s="3"/>
      <c r="F420" s="3"/>
    </row>
    <row r="421" spans="2:6">
      <c r="B421" s="3"/>
      <c r="F421" s="3"/>
    </row>
    <row r="422" spans="2:6">
      <c r="B422" s="3"/>
      <c r="F422" s="3"/>
    </row>
    <row r="423" spans="2:6">
      <c r="B423" s="3"/>
      <c r="F423" s="3"/>
    </row>
    <row r="424" spans="2:6">
      <c r="B424" s="3"/>
      <c r="F424" s="3"/>
    </row>
    <row r="425" spans="2:6">
      <c r="B425" s="3"/>
      <c r="F425" s="3"/>
    </row>
    <row r="426" spans="2:6">
      <c r="B426" s="3"/>
      <c r="F426" s="3"/>
    </row>
    <row r="427" spans="2:6">
      <c r="B427" s="3"/>
      <c r="F427" s="3"/>
    </row>
    <row r="428" spans="2:6">
      <c r="B428" s="3"/>
      <c r="F428" s="3"/>
    </row>
    <row r="429" spans="2:6">
      <c r="B429" s="3"/>
      <c r="F429" s="3"/>
    </row>
    <row r="430" spans="2:6">
      <c r="B430" s="3"/>
      <c r="F430" s="3"/>
    </row>
    <row r="431" spans="2:6">
      <c r="B431" s="3"/>
      <c r="F431" s="3"/>
    </row>
    <row r="432" spans="2:6">
      <c r="B432" s="3"/>
      <c r="F432" s="3"/>
    </row>
    <row r="433" spans="2:6">
      <c r="B433" s="3"/>
      <c r="F433" s="3"/>
    </row>
    <row r="434" spans="2:6">
      <c r="B434" s="3"/>
      <c r="F434" s="3"/>
    </row>
    <row r="435" spans="2:6">
      <c r="B435" s="3"/>
      <c r="F435" s="3"/>
    </row>
    <row r="436" spans="2:6">
      <c r="B436" s="3"/>
      <c r="F436" s="3"/>
    </row>
    <row r="437" spans="2:6">
      <c r="B437" s="3"/>
      <c r="F437" s="3"/>
    </row>
    <row r="438" spans="2:6">
      <c r="B438" s="3"/>
      <c r="F438" s="3"/>
    </row>
    <row r="439" spans="2:6">
      <c r="B439" s="3"/>
      <c r="F439" s="3"/>
    </row>
    <row r="440" spans="2:6">
      <c r="B440" s="3"/>
      <c r="F440" s="3"/>
    </row>
    <row r="441" spans="2:6">
      <c r="B441" s="3"/>
      <c r="F441" s="3"/>
    </row>
    <row r="442" spans="2:6">
      <c r="B442" s="3"/>
      <c r="F442" s="3"/>
    </row>
    <row r="443" spans="2:6">
      <c r="B443" s="3"/>
      <c r="F443" s="3"/>
    </row>
    <row r="444" spans="2:6">
      <c r="B444" s="3"/>
      <c r="F444" s="3"/>
    </row>
    <row r="445" spans="2:6">
      <c r="B445" s="3"/>
      <c r="F445" s="3"/>
    </row>
    <row r="446" spans="2:6">
      <c r="B446" s="3"/>
      <c r="F446" s="3"/>
    </row>
    <row r="447" spans="2:6">
      <c r="B447" s="3"/>
      <c r="F447" s="3"/>
    </row>
    <row r="448" spans="2:6">
      <c r="B448" s="3"/>
      <c r="F448" s="3"/>
    </row>
    <row r="449" spans="2:6">
      <c r="B449" s="3"/>
      <c r="F449" s="3"/>
    </row>
    <row r="450" spans="2:6">
      <c r="B450" s="3"/>
      <c r="F450" s="3"/>
    </row>
    <row r="451" spans="2:6">
      <c r="B451" s="3"/>
      <c r="F451" s="3"/>
    </row>
    <row r="452" spans="2:6">
      <c r="B452" s="3"/>
      <c r="F452" s="3"/>
    </row>
    <row r="453" spans="2:6">
      <c r="B453" s="3"/>
      <c r="F453" s="3"/>
    </row>
    <row r="454" spans="2:6">
      <c r="B454" s="3"/>
      <c r="F454" s="3"/>
    </row>
    <row r="455" spans="2:6">
      <c r="B455" s="3"/>
      <c r="F455" s="3"/>
    </row>
    <row r="456" spans="2:6">
      <c r="B456" s="3"/>
      <c r="F456" s="3"/>
    </row>
    <row r="457" spans="2:6">
      <c r="B457" s="3"/>
      <c r="F457" s="3"/>
    </row>
    <row r="458" spans="2:6">
      <c r="B458" s="3"/>
      <c r="F458" s="3"/>
    </row>
    <row r="459" spans="2:6">
      <c r="B459" s="3"/>
      <c r="F459" s="3"/>
    </row>
    <row r="460" spans="2:6">
      <c r="B460" s="3"/>
      <c r="F460" s="3"/>
    </row>
    <row r="461" spans="2:6">
      <c r="B461" s="3"/>
      <c r="F461" s="3"/>
    </row>
    <row r="462" spans="2:6">
      <c r="B462" s="3"/>
      <c r="F462" s="3"/>
    </row>
    <row r="463" spans="2:6">
      <c r="B463" s="3"/>
      <c r="F463" s="3"/>
    </row>
    <row r="464" spans="2:6">
      <c r="B464" s="3"/>
      <c r="F464" s="3"/>
    </row>
    <row r="465" spans="2:6">
      <c r="B465" s="3"/>
      <c r="F465" s="3"/>
    </row>
    <row r="466" spans="2:6">
      <c r="B466" s="3"/>
      <c r="F466" s="3"/>
    </row>
    <row r="467" spans="2:6">
      <c r="B467" s="3"/>
      <c r="F467" s="3"/>
    </row>
    <row r="468" spans="2:6">
      <c r="B468" s="3"/>
      <c r="F468" s="3"/>
    </row>
    <row r="469" spans="2:6">
      <c r="B469" s="3"/>
      <c r="F469" s="3"/>
    </row>
    <row r="470" spans="2:6">
      <c r="B470" s="3"/>
      <c r="F470" s="3"/>
    </row>
    <row r="471" spans="2:6">
      <c r="B471" s="3"/>
      <c r="F471" s="3"/>
    </row>
    <row r="472" spans="2:6">
      <c r="B472" s="3"/>
      <c r="F472" s="3"/>
    </row>
    <row r="473" spans="2:6">
      <c r="B473" s="3"/>
      <c r="F473" s="3"/>
    </row>
    <row r="474" spans="2:6">
      <c r="B474" s="3"/>
      <c r="F474" s="3"/>
    </row>
    <row r="475" spans="2:6">
      <c r="B475" s="3"/>
      <c r="F475" s="3"/>
    </row>
    <row r="476" spans="2:6">
      <c r="B476" s="3"/>
      <c r="F476" s="3"/>
    </row>
    <row r="477" spans="2:6">
      <c r="B477" s="3"/>
      <c r="F477" s="3"/>
    </row>
    <row r="478" spans="2:6">
      <c r="B478" s="3"/>
      <c r="F478" s="3"/>
    </row>
    <row r="479" spans="2:6">
      <c r="B479" s="3"/>
      <c r="F479" s="3"/>
    </row>
    <row r="480" spans="2:6">
      <c r="B480" s="3"/>
      <c r="F480" s="3"/>
    </row>
    <row r="481" spans="2:6">
      <c r="B481" s="3"/>
      <c r="F481" s="3"/>
    </row>
    <row r="482" spans="2:6">
      <c r="B482" s="3"/>
      <c r="F482" s="3"/>
    </row>
    <row r="483" spans="2:6">
      <c r="B483" s="3"/>
      <c r="F483" s="3"/>
    </row>
    <row r="484" spans="2:6">
      <c r="B484" s="3"/>
      <c r="F484" s="3"/>
    </row>
    <row r="485" spans="2:6">
      <c r="B485" s="3"/>
      <c r="F485" s="3"/>
    </row>
    <row r="486" spans="2:6">
      <c r="B486" s="3"/>
      <c r="F486" s="3"/>
    </row>
    <row r="487" spans="2:6">
      <c r="B487" s="3"/>
      <c r="F487" s="3"/>
    </row>
    <row r="488" spans="2:6">
      <c r="B488" s="3"/>
      <c r="F488" s="3"/>
    </row>
    <row r="489" spans="2:6">
      <c r="B489" s="3"/>
      <c r="F489" s="3"/>
    </row>
    <row r="490" spans="2:6">
      <c r="B490" s="3"/>
      <c r="F490" s="3"/>
    </row>
    <row r="491" spans="2:6">
      <c r="B491" s="3"/>
      <c r="F491" s="3"/>
    </row>
    <row r="492" spans="2:6">
      <c r="B492" s="3"/>
      <c r="F492" s="3"/>
    </row>
    <row r="493" spans="2:6">
      <c r="B493" s="3"/>
      <c r="F493" s="3"/>
    </row>
    <row r="494" spans="2:6">
      <c r="B494" s="3"/>
      <c r="F494" s="3"/>
    </row>
    <row r="495" spans="2:6">
      <c r="B495" s="3"/>
      <c r="F495" s="3"/>
    </row>
    <row r="496" spans="2:6">
      <c r="B496" s="3"/>
      <c r="F496" s="3"/>
    </row>
    <row r="497" spans="2:6">
      <c r="B497" s="3"/>
      <c r="F497" s="3"/>
    </row>
    <row r="498" spans="2:6">
      <c r="B498" s="3"/>
      <c r="F498" s="3"/>
    </row>
    <row r="499" spans="2:6">
      <c r="B499" s="3"/>
      <c r="F499" s="3"/>
    </row>
    <row r="500" spans="2:6">
      <c r="B500" s="3"/>
      <c r="F500" s="3"/>
    </row>
    <row r="501" spans="2:6">
      <c r="B501" s="3"/>
      <c r="F501" s="3"/>
    </row>
    <row r="502" spans="2:6">
      <c r="B502" s="3"/>
      <c r="F502" s="3"/>
    </row>
    <row r="503" spans="2:6">
      <c r="B503" s="3"/>
      <c r="F503" s="3"/>
    </row>
    <row r="504" spans="2:6">
      <c r="B504" s="3"/>
      <c r="F504" s="3"/>
    </row>
    <row r="505" spans="2:6">
      <c r="B505" s="3"/>
      <c r="F505" s="3"/>
    </row>
    <row r="506" spans="2:6">
      <c r="B506" s="3"/>
      <c r="F506" s="3"/>
    </row>
    <row r="507" spans="2:6">
      <c r="B507" s="3"/>
      <c r="F507" s="3"/>
    </row>
    <row r="508" spans="2:6">
      <c r="B508" s="3"/>
      <c r="F508" s="3"/>
    </row>
    <row r="509" spans="2:6">
      <c r="B509" s="3"/>
      <c r="F509" s="3"/>
    </row>
    <row r="510" spans="2:6">
      <c r="B510" s="3"/>
      <c r="F510" s="3"/>
    </row>
    <row r="511" spans="2:6">
      <c r="B511" s="3"/>
      <c r="F511" s="3"/>
    </row>
    <row r="512" spans="2:6">
      <c r="B512" s="3"/>
      <c r="F512" s="3"/>
    </row>
    <row r="513" spans="2:6">
      <c r="B513" s="3"/>
      <c r="F513" s="3"/>
    </row>
    <row r="514" spans="2:6">
      <c r="B514" s="3"/>
      <c r="F514" s="3"/>
    </row>
    <row r="515" spans="2:6">
      <c r="B515" s="3"/>
      <c r="F515" s="3"/>
    </row>
    <row r="516" spans="2:6">
      <c r="B516" s="3"/>
      <c r="F516" s="3"/>
    </row>
    <row r="517" spans="2:6">
      <c r="B517" s="3"/>
      <c r="F517" s="3"/>
    </row>
    <row r="518" spans="2:6">
      <c r="B518" s="3"/>
      <c r="F518" s="3"/>
    </row>
    <row r="519" spans="2:6">
      <c r="B519" s="3"/>
      <c r="F519" s="3"/>
    </row>
    <row r="520" spans="2:6">
      <c r="B520" s="3"/>
      <c r="F520" s="3"/>
    </row>
    <row r="521" spans="2:6">
      <c r="B521" s="3"/>
      <c r="F521" s="3"/>
    </row>
    <row r="522" spans="2:6">
      <c r="B522" s="3"/>
      <c r="F522" s="3"/>
    </row>
    <row r="523" spans="2:6">
      <c r="B523" s="3"/>
      <c r="F523" s="3"/>
    </row>
    <row r="524" spans="2:6">
      <c r="B524" s="3"/>
      <c r="F524" s="3"/>
    </row>
    <row r="525" spans="2:6">
      <c r="B525" s="3"/>
      <c r="F525" s="3"/>
    </row>
    <row r="526" spans="2:6">
      <c r="B526" s="3"/>
      <c r="F526" s="3"/>
    </row>
    <row r="527" spans="2:6">
      <c r="B527" s="3"/>
      <c r="F527" s="3"/>
    </row>
    <row r="528" spans="2:6">
      <c r="B528" s="3"/>
      <c r="F528" s="3"/>
    </row>
    <row r="529" spans="2:6">
      <c r="B529" s="3"/>
      <c r="F529" s="3"/>
    </row>
    <row r="530" spans="2:6">
      <c r="B530" s="3"/>
      <c r="F530" s="3"/>
    </row>
    <row r="531" spans="2:6">
      <c r="B531" s="3"/>
      <c r="F531" s="3"/>
    </row>
    <row r="532" spans="2:6">
      <c r="B532" s="3"/>
      <c r="F532" s="3"/>
    </row>
    <row r="533" spans="2:6">
      <c r="B533" s="3"/>
      <c r="F533" s="3"/>
    </row>
    <row r="534" spans="2:6">
      <c r="B534" s="3"/>
      <c r="F534" s="3"/>
    </row>
    <row r="535" spans="2:6">
      <c r="B535" s="3"/>
      <c r="F535" s="3"/>
    </row>
    <row r="536" spans="2:6">
      <c r="B536" s="3"/>
      <c r="F536" s="3"/>
    </row>
    <row r="537" spans="2:6">
      <c r="B537" s="3"/>
      <c r="F537" s="3"/>
    </row>
    <row r="538" spans="2:6">
      <c r="B538" s="3"/>
      <c r="F538" s="3"/>
    </row>
    <row r="539" spans="2:6">
      <c r="B539" s="3"/>
      <c r="F539" s="3"/>
    </row>
    <row r="540" spans="2:6">
      <c r="B540" s="3"/>
      <c r="F540" s="3"/>
    </row>
    <row r="541" spans="2:6">
      <c r="B541" s="3"/>
      <c r="F541" s="3"/>
    </row>
    <row r="542" spans="2:6">
      <c r="B542" s="3"/>
      <c r="F542" s="3"/>
    </row>
    <row r="543" spans="2:6">
      <c r="B543" s="3"/>
      <c r="F543" s="3"/>
    </row>
    <row r="544" spans="2:6">
      <c r="B544" s="3"/>
      <c r="F544" s="3"/>
    </row>
    <row r="545" spans="2:6">
      <c r="B545" s="3"/>
      <c r="F545" s="3"/>
    </row>
    <row r="546" spans="2:6">
      <c r="B546" s="3"/>
      <c r="F546" s="3"/>
    </row>
    <row r="547" spans="2:6">
      <c r="B547" s="3"/>
      <c r="F547" s="3"/>
    </row>
    <row r="548" spans="2:6">
      <c r="B548" s="3"/>
      <c r="F548" s="3"/>
    </row>
    <row r="549" spans="2:6">
      <c r="B549" s="3"/>
      <c r="F549" s="3"/>
    </row>
    <row r="550" spans="2:6">
      <c r="B550" s="3"/>
      <c r="F550" s="3"/>
    </row>
    <row r="551" spans="2:6">
      <c r="B551" s="3"/>
      <c r="F551" s="3"/>
    </row>
    <row r="552" spans="2:6">
      <c r="B552" s="3"/>
      <c r="F552" s="3"/>
    </row>
    <row r="553" spans="2:6">
      <c r="B553" s="3"/>
      <c r="F553" s="3"/>
    </row>
    <row r="554" spans="2:6">
      <c r="B554" s="3"/>
      <c r="F554" s="3"/>
    </row>
    <row r="555" spans="2:6">
      <c r="B555" s="3"/>
      <c r="F555" s="3"/>
    </row>
    <row r="556" spans="2:6">
      <c r="B556" s="3"/>
      <c r="F556" s="3"/>
    </row>
    <row r="557" spans="2:6">
      <c r="B557" s="3"/>
      <c r="F557" s="3"/>
    </row>
    <row r="558" spans="2:6">
      <c r="B558" s="3"/>
      <c r="F558" s="3"/>
    </row>
    <row r="559" spans="2:6">
      <c r="B559" s="3"/>
      <c r="F559" s="3"/>
    </row>
    <row r="560" spans="2:6">
      <c r="B560" s="3"/>
      <c r="F560" s="3"/>
    </row>
    <row r="561" spans="2:6">
      <c r="B561" s="3"/>
      <c r="F561" s="3"/>
    </row>
    <row r="562" spans="2:6">
      <c r="B562" s="3"/>
      <c r="F562" s="3"/>
    </row>
    <row r="563" spans="2:6">
      <c r="B563" s="3"/>
      <c r="F563" s="3"/>
    </row>
    <row r="564" spans="2:6">
      <c r="B564" s="3"/>
      <c r="F564" s="3"/>
    </row>
    <row r="565" spans="2:6">
      <c r="B565" s="3"/>
      <c r="F565" s="3"/>
    </row>
    <row r="566" spans="2:6">
      <c r="B566" s="3"/>
      <c r="F566" s="3"/>
    </row>
    <row r="567" spans="2:6">
      <c r="B567" s="3"/>
      <c r="F567" s="3"/>
    </row>
    <row r="568" spans="2:6">
      <c r="B568" s="3"/>
      <c r="F568" s="3"/>
    </row>
    <row r="569" spans="2:6">
      <c r="B569" s="3"/>
      <c r="F569" s="3"/>
    </row>
    <row r="570" spans="2:6">
      <c r="B570" s="3"/>
      <c r="F570" s="3"/>
    </row>
    <row r="571" spans="2:6">
      <c r="B571" s="3"/>
      <c r="F571" s="3"/>
    </row>
    <row r="572" spans="2:6">
      <c r="B572" s="3"/>
      <c r="F572" s="3"/>
    </row>
    <row r="573" spans="2:6">
      <c r="B573" s="3"/>
      <c r="F573" s="3"/>
    </row>
    <row r="574" spans="2:6">
      <c r="B574" s="3"/>
      <c r="F574" s="3"/>
    </row>
    <row r="575" spans="2:6">
      <c r="B575" s="3"/>
      <c r="F575" s="3"/>
    </row>
    <row r="576" spans="2:6">
      <c r="B576" s="3"/>
      <c r="F576" s="3"/>
    </row>
    <row r="577" spans="2:6">
      <c r="B577" s="3"/>
      <c r="F577" s="3"/>
    </row>
    <row r="578" spans="2:6">
      <c r="B578" s="3"/>
      <c r="F578" s="3"/>
    </row>
    <row r="579" spans="2:6">
      <c r="B579" s="3"/>
      <c r="F579" s="3"/>
    </row>
    <row r="580" spans="2:6">
      <c r="B580" s="3"/>
      <c r="F580" s="3"/>
    </row>
    <row r="581" spans="2:6">
      <c r="B581" s="3"/>
      <c r="F581" s="3"/>
    </row>
    <row r="582" spans="2:6">
      <c r="B582" s="3"/>
      <c r="F582" s="3"/>
    </row>
    <row r="583" spans="2:6">
      <c r="B583" s="3"/>
      <c r="F583" s="3"/>
    </row>
    <row r="584" spans="2:6">
      <c r="B584" s="3"/>
      <c r="F584" s="3"/>
    </row>
    <row r="585" spans="2:6">
      <c r="B585" s="3"/>
      <c r="F585" s="3"/>
    </row>
    <row r="586" spans="2:6">
      <c r="B586" s="3"/>
      <c r="F586" s="3"/>
    </row>
    <row r="587" spans="2:6">
      <c r="B587" s="3"/>
      <c r="F587" s="3"/>
    </row>
    <row r="588" spans="2:6">
      <c r="B588" s="3"/>
      <c r="F588" s="3"/>
    </row>
    <row r="589" spans="2:6">
      <c r="B589" s="3"/>
      <c r="F589" s="3"/>
    </row>
    <row r="590" spans="2:6">
      <c r="B590" s="3"/>
      <c r="F590" s="3"/>
    </row>
    <row r="591" spans="2:6">
      <c r="B591" s="3"/>
      <c r="F591" s="3"/>
    </row>
    <row r="592" spans="2:6">
      <c r="B592" s="3"/>
      <c r="F592" s="3"/>
    </row>
    <row r="593" spans="2:6">
      <c r="B593" s="3"/>
      <c r="F593" s="3"/>
    </row>
    <row r="594" spans="2:6">
      <c r="B594" s="3"/>
      <c r="F594" s="3"/>
    </row>
    <row r="595" spans="2:6">
      <c r="B595" s="3"/>
      <c r="F595" s="3"/>
    </row>
    <row r="596" spans="2:6">
      <c r="B596" s="3"/>
      <c r="F596" s="3"/>
    </row>
    <row r="597" spans="2:6">
      <c r="B597" s="3"/>
      <c r="F597" s="3"/>
    </row>
    <row r="598" spans="2:6">
      <c r="B598" s="3"/>
      <c r="F598" s="3"/>
    </row>
    <row r="599" spans="2:6">
      <c r="B599" s="3"/>
      <c r="F599" s="3"/>
    </row>
    <row r="600" spans="2:6">
      <c r="B600" s="3"/>
      <c r="F600" s="3"/>
    </row>
    <row r="601" spans="2:6">
      <c r="B601" s="3"/>
      <c r="F601" s="3"/>
    </row>
    <row r="602" spans="2:6">
      <c r="B602" s="3"/>
      <c r="F602" s="3"/>
    </row>
    <row r="603" spans="2:6">
      <c r="B603" s="3"/>
      <c r="F603" s="3"/>
    </row>
    <row r="604" spans="2:6">
      <c r="B604" s="3"/>
      <c r="F604" s="3"/>
    </row>
    <row r="605" spans="2:6">
      <c r="B605" s="3"/>
      <c r="F605" s="3"/>
    </row>
    <row r="606" spans="2:6">
      <c r="B606" s="3"/>
      <c r="F606" s="3"/>
    </row>
    <row r="607" spans="2:6">
      <c r="B607" s="3"/>
      <c r="F607" s="3"/>
    </row>
    <row r="608" spans="2:6">
      <c r="B608" s="3"/>
      <c r="F608" s="3"/>
    </row>
    <row r="609" spans="2:6">
      <c r="B609" s="3"/>
      <c r="F609" s="3"/>
    </row>
    <row r="610" spans="2:6">
      <c r="B610" s="3"/>
      <c r="F610" s="3"/>
    </row>
    <row r="611" spans="2:6">
      <c r="B611" s="3"/>
      <c r="F611" s="3"/>
    </row>
    <row r="612" spans="2:6">
      <c r="B612" s="3"/>
      <c r="F612" s="3"/>
    </row>
    <row r="613" spans="2:6">
      <c r="B613" s="3"/>
      <c r="F613" s="3"/>
    </row>
    <row r="614" spans="2:6">
      <c r="B614" s="3"/>
      <c r="F614" s="3"/>
    </row>
    <row r="615" spans="2:6">
      <c r="B615" s="3"/>
      <c r="F615" s="3"/>
    </row>
    <row r="616" spans="2:6">
      <c r="B616" s="3"/>
      <c r="F616" s="3"/>
    </row>
    <row r="617" spans="2:6">
      <c r="B617" s="3"/>
      <c r="F617" s="3"/>
    </row>
    <row r="618" spans="2:6">
      <c r="B618" s="3"/>
      <c r="F618" s="3"/>
    </row>
    <row r="619" spans="2:6">
      <c r="B619" s="3"/>
      <c r="F619" s="3"/>
    </row>
    <row r="620" spans="2:6">
      <c r="B620" s="3"/>
      <c r="F620" s="3"/>
    </row>
    <row r="621" spans="2:6">
      <c r="B621" s="3"/>
      <c r="F621" s="3"/>
    </row>
    <row r="622" spans="2:6">
      <c r="B622" s="3"/>
      <c r="F622" s="3"/>
    </row>
    <row r="623" spans="2:6">
      <c r="B623" s="3"/>
      <c r="F623" s="3"/>
    </row>
    <row r="624" spans="2:6">
      <c r="B624" s="3"/>
      <c r="F624" s="3"/>
    </row>
    <row r="625" spans="2:6">
      <c r="B625" s="3"/>
      <c r="F625" s="3"/>
    </row>
    <row r="626" spans="2:6">
      <c r="B626" s="3"/>
      <c r="F626" s="3"/>
    </row>
    <row r="627" spans="2:6">
      <c r="B627" s="3"/>
      <c r="F627" s="3"/>
    </row>
    <row r="628" spans="2:6">
      <c r="B628" s="3"/>
      <c r="F628" s="3"/>
    </row>
    <row r="629" spans="2:6">
      <c r="B629" s="3"/>
      <c r="F629" s="3"/>
    </row>
    <row r="630" spans="2:6">
      <c r="B630" s="3"/>
      <c r="F630" s="3"/>
    </row>
    <row r="631" spans="2:6">
      <c r="B631" s="3"/>
      <c r="F631" s="3"/>
    </row>
    <row r="632" spans="2:6">
      <c r="B632" s="3"/>
      <c r="F632" s="3"/>
    </row>
    <row r="633" spans="2:6">
      <c r="B633" s="3"/>
      <c r="F633" s="3"/>
    </row>
    <row r="634" spans="2:6">
      <c r="B634" s="3"/>
      <c r="F634" s="3"/>
    </row>
    <row r="635" spans="2:6">
      <c r="B635" s="3"/>
      <c r="F635" s="3"/>
    </row>
    <row r="636" spans="2:6">
      <c r="B636" s="3"/>
      <c r="F636" s="3"/>
    </row>
    <row r="637" spans="2:6">
      <c r="B637" s="3"/>
      <c r="F637" s="3"/>
    </row>
    <row r="638" spans="2:6">
      <c r="B638" s="3"/>
      <c r="F638" s="3"/>
    </row>
    <row r="639" spans="2:6">
      <c r="B639" s="3"/>
      <c r="F639" s="3"/>
    </row>
    <row r="640" spans="2:6">
      <c r="B640" s="3"/>
      <c r="F640" s="3"/>
    </row>
    <row r="641" spans="2:6">
      <c r="B641" s="3"/>
      <c r="F641" s="3"/>
    </row>
    <row r="642" spans="2:6">
      <c r="B642" s="3"/>
      <c r="F642" s="3"/>
    </row>
    <row r="643" spans="2:6">
      <c r="B643" s="3"/>
      <c r="F643" s="3"/>
    </row>
    <row r="644" spans="2:6">
      <c r="B644" s="3"/>
      <c r="F644" s="3"/>
    </row>
    <row r="645" spans="2:6">
      <c r="B645" s="3"/>
      <c r="F645" s="3"/>
    </row>
    <row r="646" spans="2:6">
      <c r="B646" s="3"/>
      <c r="F646" s="3"/>
    </row>
    <row r="647" spans="2:6">
      <c r="B647" s="3"/>
      <c r="F647" s="3"/>
    </row>
    <row r="648" spans="2:6">
      <c r="B648" s="3"/>
      <c r="F648" s="3"/>
    </row>
    <row r="649" spans="2:6">
      <c r="B649" s="3"/>
      <c r="F649" s="3"/>
    </row>
    <row r="650" spans="2:6">
      <c r="B650" s="3"/>
      <c r="F650" s="3"/>
    </row>
    <row r="651" spans="2:6">
      <c r="B651" s="3"/>
      <c r="F651" s="3"/>
    </row>
    <row r="652" spans="2:6">
      <c r="B652" s="3"/>
      <c r="F652" s="3"/>
    </row>
    <row r="653" spans="2:6">
      <c r="B653" s="3"/>
      <c r="F653" s="3"/>
    </row>
    <row r="654" spans="2:6">
      <c r="B654" s="3"/>
      <c r="F654" s="3"/>
    </row>
    <row r="655" spans="2:6">
      <c r="B655" s="3"/>
      <c r="F655" s="3"/>
    </row>
    <row r="656" spans="2:6">
      <c r="B656" s="3"/>
      <c r="F656" s="3"/>
    </row>
    <row r="657" spans="2:6">
      <c r="B657" s="3"/>
      <c r="F657" s="3"/>
    </row>
    <row r="658" spans="2:6">
      <c r="B658" s="3"/>
      <c r="F658" s="3"/>
    </row>
    <row r="659" spans="2:6">
      <c r="B659" s="3"/>
      <c r="F659" s="3"/>
    </row>
    <row r="660" spans="2:6">
      <c r="B660" s="3"/>
      <c r="F660" s="3"/>
    </row>
    <row r="661" spans="2:6">
      <c r="B661" s="3"/>
      <c r="F661" s="3"/>
    </row>
    <row r="662" spans="2:6">
      <c r="B662" s="3"/>
      <c r="F662" s="3"/>
    </row>
    <row r="663" spans="2:6">
      <c r="B663" s="3"/>
      <c r="F663" s="3"/>
    </row>
    <row r="664" spans="2:6">
      <c r="B664" s="3"/>
      <c r="F664" s="3"/>
    </row>
    <row r="665" spans="2:6">
      <c r="B665" s="3"/>
      <c r="F665" s="3"/>
    </row>
    <row r="666" spans="2:6">
      <c r="B666" s="3"/>
      <c r="F666" s="3"/>
    </row>
    <row r="667" spans="2:6">
      <c r="B667" s="3"/>
      <c r="F667" s="3"/>
    </row>
    <row r="668" spans="2:6">
      <c r="B668" s="3"/>
      <c r="F668" s="3"/>
    </row>
    <row r="669" spans="2:6">
      <c r="B669" s="3"/>
      <c r="F669" s="3"/>
    </row>
    <row r="670" spans="2:6">
      <c r="B670" s="3"/>
      <c r="F670" s="3"/>
    </row>
    <row r="671" spans="2:6">
      <c r="B671" s="3"/>
      <c r="F671" s="3"/>
    </row>
    <row r="672" spans="2:6">
      <c r="B672" s="3"/>
      <c r="F672" s="3"/>
    </row>
    <row r="673" spans="2:6">
      <c r="B673" s="3"/>
      <c r="F673" s="3"/>
    </row>
    <row r="674" spans="2:6">
      <c r="B674" s="3"/>
      <c r="F674" s="3"/>
    </row>
    <row r="675" spans="2:6">
      <c r="B675" s="3"/>
      <c r="F675" s="3"/>
    </row>
    <row r="676" spans="2:6">
      <c r="B676" s="3"/>
      <c r="F676" s="3"/>
    </row>
    <row r="677" spans="2:6">
      <c r="B677" s="3"/>
      <c r="F677" s="3"/>
    </row>
    <row r="678" spans="2:6">
      <c r="B678" s="3"/>
      <c r="F678" s="3"/>
    </row>
    <row r="679" spans="2:6">
      <c r="B679" s="3"/>
      <c r="F679" s="3"/>
    </row>
    <row r="680" spans="2:6">
      <c r="B680" s="3"/>
      <c r="F680" s="3"/>
    </row>
    <row r="681" spans="2:6">
      <c r="B681" s="3"/>
      <c r="F681" s="3"/>
    </row>
    <row r="682" spans="2:6">
      <c r="B682" s="3"/>
      <c r="F682" s="3"/>
    </row>
    <row r="683" spans="2:6">
      <c r="B683" s="3"/>
      <c r="F683" s="3"/>
    </row>
    <row r="684" spans="2:6">
      <c r="B684" s="3"/>
      <c r="F684" s="3"/>
    </row>
    <row r="685" spans="2:6">
      <c r="B685" s="3"/>
      <c r="F685" s="3"/>
    </row>
    <row r="686" spans="2:6">
      <c r="B686" s="3"/>
      <c r="F686" s="3"/>
    </row>
    <row r="687" spans="2:6">
      <c r="B687" s="3"/>
      <c r="F687" s="3"/>
    </row>
    <row r="688" spans="2:6">
      <c r="B688" s="3"/>
      <c r="F688" s="3"/>
    </row>
    <row r="689" spans="2:6">
      <c r="B689" s="3"/>
      <c r="F689" s="3"/>
    </row>
    <row r="690" spans="2:6">
      <c r="B690" s="3"/>
      <c r="F690" s="3"/>
    </row>
    <row r="691" spans="2:6">
      <c r="B691" s="3"/>
      <c r="F691" s="3"/>
    </row>
    <row r="692" spans="2:6">
      <c r="B692" s="3"/>
      <c r="F692" s="3"/>
    </row>
    <row r="693" spans="2:6">
      <c r="B693" s="3"/>
      <c r="F693" s="3"/>
    </row>
    <row r="694" spans="2:6">
      <c r="B694" s="3"/>
      <c r="F694" s="3"/>
    </row>
    <row r="695" spans="2:6">
      <c r="B695" s="3"/>
      <c r="F695" s="3"/>
    </row>
    <row r="696" spans="2:6">
      <c r="B696" s="3"/>
      <c r="F696" s="3"/>
    </row>
    <row r="697" spans="2:6">
      <c r="B697" s="3"/>
      <c r="F697" s="3"/>
    </row>
    <row r="698" spans="2:6">
      <c r="B698" s="3"/>
      <c r="F698" s="3"/>
    </row>
    <row r="699" spans="2:6">
      <c r="B699" s="3"/>
      <c r="F699" s="3"/>
    </row>
    <row r="700" spans="2:6">
      <c r="B700" s="3"/>
      <c r="F700" s="3"/>
    </row>
    <row r="701" spans="2:6">
      <c r="B701" s="3"/>
      <c r="F701" s="3"/>
    </row>
    <row r="702" spans="2:6">
      <c r="B702" s="3"/>
      <c r="F702" s="3"/>
    </row>
    <row r="703" spans="2:6">
      <c r="B703" s="3"/>
      <c r="F703" s="3"/>
    </row>
    <row r="704" spans="2:6">
      <c r="B704" s="3"/>
      <c r="F704" s="3"/>
    </row>
    <row r="705" spans="2:6">
      <c r="B705" s="3"/>
      <c r="F705" s="3"/>
    </row>
    <row r="706" spans="2:6">
      <c r="B706" s="3"/>
      <c r="F706" s="3"/>
    </row>
    <row r="707" spans="2:6">
      <c r="B707" s="3"/>
      <c r="F707" s="3"/>
    </row>
    <row r="708" spans="2:6">
      <c r="B708" s="3"/>
      <c r="F708" s="3"/>
    </row>
    <row r="709" spans="2:6">
      <c r="B709" s="3"/>
      <c r="F709" s="3"/>
    </row>
    <row r="710" spans="2:6">
      <c r="B710" s="3"/>
      <c r="F710" s="3"/>
    </row>
    <row r="711" spans="2:6">
      <c r="B711" s="3"/>
      <c r="F711" s="3"/>
    </row>
    <row r="712" spans="2:6">
      <c r="B712" s="3"/>
      <c r="F712" s="3"/>
    </row>
    <row r="713" spans="2:6">
      <c r="B713" s="3"/>
      <c r="F713" s="3"/>
    </row>
    <row r="714" spans="2:6">
      <c r="B714" s="3"/>
      <c r="F714" s="3"/>
    </row>
    <row r="715" spans="2:6">
      <c r="B715" s="3"/>
      <c r="F715" s="3"/>
    </row>
    <row r="716" spans="2:6">
      <c r="B716" s="3"/>
      <c r="F716" s="3"/>
    </row>
    <row r="717" spans="2:6">
      <c r="B717" s="3"/>
      <c r="F717" s="3"/>
    </row>
    <row r="718" spans="2:6">
      <c r="B718" s="3"/>
      <c r="F718" s="3"/>
    </row>
    <row r="719" spans="2:6">
      <c r="B719" s="3"/>
      <c r="F719" s="3"/>
    </row>
    <row r="720" spans="2:6">
      <c r="B720" s="3"/>
      <c r="F720" s="3"/>
    </row>
    <row r="721" spans="2:6">
      <c r="B721" s="3"/>
      <c r="F721" s="3"/>
    </row>
    <row r="722" spans="2:6">
      <c r="B722" s="3"/>
      <c r="F722" s="3"/>
    </row>
    <row r="723" spans="2:6">
      <c r="B723" s="3"/>
      <c r="F723" s="3"/>
    </row>
    <row r="724" spans="2:6">
      <c r="B724" s="3"/>
      <c r="F724" s="3"/>
    </row>
    <row r="725" spans="2:6">
      <c r="B725" s="3"/>
      <c r="F725" s="3"/>
    </row>
    <row r="726" spans="2:6">
      <c r="B726" s="3"/>
      <c r="F726" s="3"/>
    </row>
    <row r="727" spans="2:6">
      <c r="B727" s="3"/>
      <c r="F727" s="3"/>
    </row>
    <row r="728" spans="2:6">
      <c r="B728" s="3"/>
      <c r="F728" s="3"/>
    </row>
    <row r="729" spans="2:6">
      <c r="B729" s="3"/>
      <c r="F729" s="3"/>
    </row>
    <row r="730" spans="2:6">
      <c r="B730" s="3"/>
      <c r="F730" s="3"/>
    </row>
    <row r="731" spans="2:6">
      <c r="B731" s="3"/>
      <c r="F731" s="3"/>
    </row>
    <row r="732" spans="2:6">
      <c r="B732" s="3"/>
      <c r="F732" s="3"/>
    </row>
    <row r="733" spans="2:6">
      <c r="B733" s="3"/>
      <c r="F733" s="3"/>
    </row>
    <row r="734" spans="2:6">
      <c r="B734" s="3"/>
      <c r="F734" s="3"/>
    </row>
    <row r="735" spans="2:6">
      <c r="B735" s="3"/>
      <c r="F735" s="3"/>
    </row>
    <row r="736" spans="2:6">
      <c r="B736" s="3"/>
      <c r="F736" s="3"/>
    </row>
    <row r="737" spans="2:6">
      <c r="B737" s="3"/>
      <c r="F737" s="3"/>
    </row>
    <row r="738" spans="2:6">
      <c r="B738" s="3"/>
      <c r="F738" s="3"/>
    </row>
    <row r="739" spans="2:6">
      <c r="B739" s="3"/>
      <c r="F739" s="3"/>
    </row>
    <row r="740" spans="2:6">
      <c r="B740" s="3"/>
      <c r="F740" s="3"/>
    </row>
    <row r="741" spans="2:6">
      <c r="B741" s="3"/>
      <c r="F741" s="3"/>
    </row>
    <row r="742" spans="2:6">
      <c r="B742" s="3"/>
      <c r="F742" s="3"/>
    </row>
    <row r="743" spans="2:6">
      <c r="B743" s="3"/>
      <c r="F743" s="3"/>
    </row>
    <row r="744" spans="2:6">
      <c r="B744" s="3"/>
      <c r="F744" s="3"/>
    </row>
    <row r="745" spans="2:6">
      <c r="B745" s="3"/>
      <c r="F745" s="3"/>
    </row>
    <row r="746" spans="2:6">
      <c r="B746" s="3"/>
      <c r="F746" s="3"/>
    </row>
    <row r="747" spans="2:6">
      <c r="B747" s="3"/>
      <c r="F747" s="3"/>
    </row>
    <row r="748" spans="2:6">
      <c r="B748" s="3"/>
      <c r="F748" s="3"/>
    </row>
    <row r="749" spans="2:6">
      <c r="B749" s="3"/>
      <c r="F749" s="3"/>
    </row>
    <row r="750" spans="2:6">
      <c r="B750" s="3"/>
      <c r="F750" s="3"/>
    </row>
    <row r="751" spans="2:6">
      <c r="B751" s="3"/>
      <c r="F751" s="3"/>
    </row>
    <row r="752" spans="2:6">
      <c r="B752" s="3"/>
      <c r="F752" s="3"/>
    </row>
    <row r="753" spans="2:6">
      <c r="B753" s="3"/>
      <c r="F753" s="3"/>
    </row>
    <row r="754" spans="2:6">
      <c r="B754" s="3"/>
      <c r="F754" s="3"/>
    </row>
    <row r="755" spans="2:6">
      <c r="B755" s="3"/>
      <c r="F755" s="3"/>
    </row>
    <row r="756" spans="2:6">
      <c r="B756" s="3"/>
      <c r="F756" s="3"/>
    </row>
    <row r="757" spans="2:6">
      <c r="B757" s="3"/>
      <c r="F757" s="3"/>
    </row>
    <row r="758" spans="2:6">
      <c r="B758" s="3"/>
      <c r="F758" s="3"/>
    </row>
    <row r="759" spans="2:6">
      <c r="B759" s="3"/>
      <c r="F759" s="3"/>
    </row>
    <row r="760" spans="2:6">
      <c r="B760" s="3"/>
      <c r="F760" s="3"/>
    </row>
    <row r="761" spans="2:6">
      <c r="B761" s="3"/>
      <c r="F761" s="3"/>
    </row>
    <row r="762" spans="2:6">
      <c r="B762" s="3"/>
      <c r="F762" s="3"/>
    </row>
    <row r="763" spans="2:6">
      <c r="B763" s="3"/>
      <c r="F763" s="3"/>
    </row>
    <row r="764" spans="2:6">
      <c r="B764" s="3"/>
      <c r="F764" s="3"/>
    </row>
    <row r="765" spans="2:6">
      <c r="B765" s="3"/>
      <c r="F765" s="3"/>
    </row>
    <row r="766" spans="2:6">
      <c r="B766" s="3"/>
      <c r="F766" s="3"/>
    </row>
    <row r="767" spans="2:6">
      <c r="B767" s="3"/>
      <c r="F767" s="3"/>
    </row>
    <row r="768" spans="2:6">
      <c r="B768" s="3"/>
      <c r="F768" s="3"/>
    </row>
    <row r="769" spans="2:6">
      <c r="B769" s="3"/>
      <c r="F769" s="3"/>
    </row>
    <row r="770" spans="2:6">
      <c r="B770" s="3"/>
      <c r="F770" s="3"/>
    </row>
    <row r="771" spans="2:6">
      <c r="B771" s="3"/>
      <c r="F771" s="3"/>
    </row>
    <row r="772" spans="2:6">
      <c r="B772" s="3"/>
      <c r="F772" s="3"/>
    </row>
    <row r="773" spans="2:6">
      <c r="B773" s="3"/>
      <c r="F773" s="3"/>
    </row>
    <row r="774" spans="2:6">
      <c r="B774" s="3"/>
      <c r="F774" s="3"/>
    </row>
    <row r="775" spans="2:6">
      <c r="B775" s="3"/>
      <c r="F775" s="3"/>
    </row>
    <row r="776" spans="2:6">
      <c r="B776" s="3"/>
      <c r="F776" s="3"/>
    </row>
    <row r="777" spans="2:6">
      <c r="B777" s="3"/>
      <c r="F777" s="3"/>
    </row>
    <row r="778" spans="2:6">
      <c r="B778" s="3"/>
      <c r="F778" s="3"/>
    </row>
    <row r="779" spans="2:6">
      <c r="B779" s="3"/>
      <c r="F779" s="3"/>
    </row>
    <row r="780" spans="2:6">
      <c r="B780" s="3"/>
      <c r="F780" s="3"/>
    </row>
    <row r="781" spans="2:6">
      <c r="B781" s="3"/>
      <c r="F781" s="3"/>
    </row>
    <row r="782" spans="2:6">
      <c r="B782" s="3"/>
      <c r="F782" s="3"/>
    </row>
    <row r="783" spans="2:6">
      <c r="B783" s="3"/>
      <c r="F783" s="3"/>
    </row>
    <row r="784" spans="2:6">
      <c r="B784" s="3"/>
      <c r="F784" s="3"/>
    </row>
    <row r="785" spans="2:6">
      <c r="B785" s="3"/>
      <c r="F785" s="3"/>
    </row>
    <row r="786" spans="2:6">
      <c r="B786" s="3"/>
      <c r="F786" s="3"/>
    </row>
    <row r="787" spans="2:6">
      <c r="B787" s="3"/>
      <c r="F787" s="3"/>
    </row>
    <row r="788" spans="2:6">
      <c r="B788" s="3"/>
      <c r="F788" s="3"/>
    </row>
    <row r="789" spans="2:6">
      <c r="B789" s="3"/>
      <c r="F789" s="3"/>
    </row>
    <row r="790" spans="2:6">
      <c r="B790" s="3"/>
      <c r="F790" s="3"/>
    </row>
    <row r="791" spans="2:6">
      <c r="B791" s="3"/>
      <c r="F791" s="3"/>
    </row>
    <row r="792" spans="2:6">
      <c r="B792" s="3"/>
      <c r="F792" s="3"/>
    </row>
    <row r="793" spans="2:6">
      <c r="B793" s="3"/>
      <c r="F793" s="3"/>
    </row>
    <row r="794" spans="2:6">
      <c r="B794" s="3"/>
      <c r="F794" s="3"/>
    </row>
    <row r="795" spans="2:6">
      <c r="B795" s="3"/>
      <c r="F795" s="3"/>
    </row>
    <row r="796" spans="2:6">
      <c r="B796" s="3"/>
      <c r="F796" s="3"/>
    </row>
    <row r="797" spans="2:6">
      <c r="B797" s="3"/>
      <c r="F797" s="3"/>
    </row>
    <row r="798" spans="2:6">
      <c r="B798" s="3"/>
      <c r="F798" s="3"/>
    </row>
    <row r="799" spans="2:6">
      <c r="B799" s="3"/>
      <c r="F799" s="3"/>
    </row>
    <row r="800" spans="2:6">
      <c r="B800" s="3"/>
      <c r="F800" s="3"/>
    </row>
    <row r="801" spans="2:6">
      <c r="B801" s="3"/>
      <c r="F801" s="3"/>
    </row>
    <row r="802" spans="2:6">
      <c r="B802" s="3"/>
      <c r="F802" s="3"/>
    </row>
    <row r="803" spans="2:6">
      <c r="B803" s="3"/>
      <c r="F803" s="3"/>
    </row>
  </sheetData>
  <phoneticPr fontId="7" type="noConversion"/>
  <hyperlinks>
    <hyperlink ref="A3" r:id="rId1"/>
    <hyperlink ref="P58" r:id="rId2" display="http://www.bav-astro.de/sfs/BAVM_link.php?BAVMnr=56"/>
    <hyperlink ref="P60" r:id="rId3" display="http://www.bav-astro.de/sfs/BAVM_link.php?BAVMnr=59"/>
    <hyperlink ref="P61" r:id="rId4" display="http://www.bav-astro.de/sfs/BAVM_link.php?BAVMnr=59"/>
    <hyperlink ref="P62" r:id="rId5" display="http://www.bav-astro.de/sfs/BAVM_link.php?BAVMnr=68"/>
    <hyperlink ref="P63" r:id="rId6" display="http://www.bav-astro.de/sfs/BAVM_link.php?BAVMnr=60"/>
    <hyperlink ref="P64" r:id="rId7" display="http://www.bav-astro.de/sfs/BAVM_link.php?BAVMnr=68"/>
    <hyperlink ref="P65" r:id="rId8" display="http://www.bav-astro.de/sfs/BAVM_link.php?BAVMnr=68"/>
    <hyperlink ref="P11" r:id="rId9" display="http://www.bav-astro.de/sfs/BAVM_link.php?BAVMnr=117"/>
    <hyperlink ref="P13" r:id="rId10" display="http://var.astro.cz/oejv/issues/oejv0074.pdf"/>
    <hyperlink ref="P14" r:id="rId11" display="http://www.konkoly.hu/cgi-bin/IBVS?5287"/>
    <hyperlink ref="P68" r:id="rId12" display="http://www.bav-astro.de/sfs/BAVM_link.php?BAVMnr=203"/>
    <hyperlink ref="P69" r:id="rId13" display="http://www.bav-astro.de/sfs/BAVM_link.php?BAVMnr=212"/>
    <hyperlink ref="P70" r:id="rId14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2023-05-31T06:35:54Z</dcterms:modified>
</cp:coreProperties>
</file>