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71749A4-3F7A-42B9-B16A-AFBE29D36D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B" sheetId="2" r:id="rId2"/>
    <sheet name="A (old)" sheetId="1" r:id="rId3"/>
    <sheet name="BAV" sheetId="4" r:id="rId4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42" i="3" l="1"/>
  <c r="F42" i="3"/>
  <c r="G42" i="3"/>
  <c r="K42" i="3"/>
  <c r="D11" i="3"/>
  <c r="W8" i="3" s="1"/>
  <c r="D12" i="3"/>
  <c r="D16" i="3" s="1"/>
  <c r="D19" i="3" s="1"/>
  <c r="D13" i="3"/>
  <c r="Q42" i="3"/>
  <c r="W3" i="3"/>
  <c r="W2" i="3"/>
  <c r="Q21" i="3"/>
  <c r="E22" i="3"/>
  <c r="F22" i="3"/>
  <c r="E23" i="3"/>
  <c r="F23" i="3"/>
  <c r="U23" i="3"/>
  <c r="E24" i="3"/>
  <c r="F24" i="3"/>
  <c r="G24" i="3"/>
  <c r="I24" i="3"/>
  <c r="E25" i="3"/>
  <c r="F25" i="3"/>
  <c r="E26" i="3"/>
  <c r="F26" i="3"/>
  <c r="U26" i="3"/>
  <c r="E27" i="3"/>
  <c r="F27" i="3"/>
  <c r="G27" i="3"/>
  <c r="I27" i="3"/>
  <c r="E28" i="3"/>
  <c r="F28" i="3"/>
  <c r="U28" i="3"/>
  <c r="E34" i="3"/>
  <c r="F34" i="3"/>
  <c r="G34" i="3"/>
  <c r="K34" i="3"/>
  <c r="E37" i="3"/>
  <c r="F37" i="3"/>
  <c r="G37" i="3"/>
  <c r="I37" i="3"/>
  <c r="E29" i="3"/>
  <c r="F29" i="3"/>
  <c r="G29" i="3"/>
  <c r="K29" i="3"/>
  <c r="E30" i="3"/>
  <c r="F30" i="3"/>
  <c r="E31" i="3"/>
  <c r="F31" i="3"/>
  <c r="G31" i="3"/>
  <c r="J31" i="3"/>
  <c r="E32" i="3"/>
  <c r="F32" i="3"/>
  <c r="G32" i="3"/>
  <c r="J32" i="3"/>
  <c r="E35" i="3"/>
  <c r="F35" i="3"/>
  <c r="G35" i="3"/>
  <c r="K35" i="3"/>
  <c r="E38" i="3"/>
  <c r="F38" i="3"/>
  <c r="E40" i="3"/>
  <c r="F40" i="3"/>
  <c r="G40" i="3"/>
  <c r="K40" i="3"/>
  <c r="E39" i="3"/>
  <c r="F39" i="3"/>
  <c r="G39" i="3"/>
  <c r="J39" i="3"/>
  <c r="E33" i="3"/>
  <c r="F33" i="3"/>
  <c r="G33" i="3"/>
  <c r="J33" i="3"/>
  <c r="E41" i="3"/>
  <c r="F41" i="3"/>
  <c r="E36" i="3"/>
  <c r="F36" i="3"/>
  <c r="G36" i="3"/>
  <c r="K36" i="3"/>
  <c r="E21" i="3"/>
  <c r="F21" i="3"/>
  <c r="Q22" i="3"/>
  <c r="Q23" i="3"/>
  <c r="Q24" i="3"/>
  <c r="Q25" i="3"/>
  <c r="Q26" i="3"/>
  <c r="Q27" i="3"/>
  <c r="Q28" i="3"/>
  <c r="Q34" i="3"/>
  <c r="Q37" i="3"/>
  <c r="G22" i="4"/>
  <c r="C22" i="4"/>
  <c r="E22" i="4"/>
  <c r="G23" i="4"/>
  <c r="C23" i="4"/>
  <c r="E23" i="4"/>
  <c r="G24" i="4"/>
  <c r="C24" i="4"/>
  <c r="E24" i="4"/>
  <c r="G25" i="4"/>
  <c r="C25" i="4"/>
  <c r="E25" i="4"/>
  <c r="G26" i="4"/>
  <c r="C26" i="4"/>
  <c r="E26" i="4"/>
  <c r="G27" i="4"/>
  <c r="C27" i="4"/>
  <c r="E27" i="4"/>
  <c r="G28" i="4"/>
  <c r="C28" i="4"/>
  <c r="E28" i="4"/>
  <c r="G12" i="4"/>
  <c r="C12" i="4"/>
  <c r="E12" i="4"/>
  <c r="G13" i="4"/>
  <c r="C13" i="4"/>
  <c r="E13" i="4"/>
  <c r="G14" i="4"/>
  <c r="C14" i="4"/>
  <c r="E14" i="4"/>
  <c r="G15" i="4"/>
  <c r="C15" i="4"/>
  <c r="E15" i="4"/>
  <c r="G16" i="4"/>
  <c r="C16" i="4"/>
  <c r="E16" i="4"/>
  <c r="G29" i="4"/>
  <c r="C29" i="4"/>
  <c r="E29" i="4"/>
  <c r="G17" i="4"/>
  <c r="C17" i="4"/>
  <c r="E17" i="4"/>
  <c r="G18" i="4"/>
  <c r="C18" i="4"/>
  <c r="E18" i="4"/>
  <c r="G30" i="4"/>
  <c r="C30" i="4"/>
  <c r="E30" i="4"/>
  <c r="G19" i="4"/>
  <c r="C19" i="4"/>
  <c r="E19" i="4"/>
  <c r="G20" i="4"/>
  <c r="C20" i="4"/>
  <c r="E20" i="4"/>
  <c r="G21" i="4"/>
  <c r="C21" i="4"/>
  <c r="E21" i="4"/>
  <c r="G11" i="4"/>
  <c r="C11" i="4"/>
  <c r="E11" i="4"/>
  <c r="H21" i="4"/>
  <c r="B21" i="4"/>
  <c r="D21" i="4"/>
  <c r="A21" i="4"/>
  <c r="H20" i="4"/>
  <c r="B20" i="4"/>
  <c r="D20" i="4"/>
  <c r="A20" i="4"/>
  <c r="H19" i="4"/>
  <c r="B19" i="4"/>
  <c r="D19" i="4"/>
  <c r="A19" i="4"/>
  <c r="H30" i="4"/>
  <c r="B30" i="4"/>
  <c r="D30" i="4"/>
  <c r="A30" i="4"/>
  <c r="H18" i="4"/>
  <c r="B18" i="4"/>
  <c r="D18" i="4"/>
  <c r="A18" i="4"/>
  <c r="H17" i="4"/>
  <c r="B17" i="4"/>
  <c r="D17" i="4"/>
  <c r="A17" i="4"/>
  <c r="H29" i="4"/>
  <c r="B29" i="4"/>
  <c r="D29" i="4"/>
  <c r="A29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11" i="4"/>
  <c r="B11" i="4"/>
  <c r="D11" i="4"/>
  <c r="A11" i="4"/>
  <c r="Q41" i="3"/>
  <c r="D9" i="3"/>
  <c r="Q33" i="3"/>
  <c r="Q39" i="3"/>
  <c r="F16" i="3"/>
  <c r="F17" i="3" s="1"/>
  <c r="Q40" i="3"/>
  <c r="Q38" i="3"/>
  <c r="E9" i="3"/>
  <c r="Q36" i="3"/>
  <c r="Q35" i="3"/>
  <c r="C17" i="3"/>
  <c r="Q29" i="3"/>
  <c r="Q30" i="3"/>
  <c r="Q31" i="3"/>
  <c r="Q32" i="3"/>
  <c r="E22" i="2"/>
  <c r="F22" i="2"/>
  <c r="C7" i="2"/>
  <c r="C8" i="2"/>
  <c r="G22" i="2"/>
  <c r="C11" i="2"/>
  <c r="E23" i="2"/>
  <c r="F23" i="2"/>
  <c r="G23" i="2"/>
  <c r="I23" i="2"/>
  <c r="E24" i="2"/>
  <c r="F24" i="2"/>
  <c r="G24" i="2"/>
  <c r="I24" i="2"/>
  <c r="E25" i="2"/>
  <c r="F25" i="2"/>
  <c r="G25" i="2"/>
  <c r="I25" i="2"/>
  <c r="C17" i="2"/>
  <c r="C19" i="2"/>
  <c r="E21" i="2"/>
  <c r="H21" i="2"/>
  <c r="Q21" i="2"/>
  <c r="Q22" i="2"/>
  <c r="Q23" i="2"/>
  <c r="Q24" i="2"/>
  <c r="Q25" i="2"/>
  <c r="Q25" i="1"/>
  <c r="C17" i="1"/>
  <c r="E23" i="1"/>
  <c r="F23" i="1"/>
  <c r="Q24" i="1"/>
  <c r="C19" i="1"/>
  <c r="Q23" i="1"/>
  <c r="Q22" i="1"/>
  <c r="C7" i="1"/>
  <c r="E22" i="1"/>
  <c r="F22" i="1"/>
  <c r="C8" i="1"/>
  <c r="Q21" i="1"/>
  <c r="G25" i="3"/>
  <c r="I25" i="3"/>
  <c r="H21" i="3"/>
  <c r="G21" i="3"/>
  <c r="G38" i="3"/>
  <c r="G41" i="3"/>
  <c r="J41" i="3"/>
  <c r="U22" i="3"/>
  <c r="P30" i="3"/>
  <c r="R30" i="3"/>
  <c r="T30" i="3" s="1"/>
  <c r="G30" i="3"/>
  <c r="K30" i="3"/>
  <c r="P33" i="3"/>
  <c r="R33" i="3"/>
  <c r="T33" i="3"/>
  <c r="G23" i="1"/>
  <c r="I23" i="1"/>
  <c r="P35" i="3"/>
  <c r="R35" i="3"/>
  <c r="T35" i="3"/>
  <c r="P27" i="3"/>
  <c r="R27" i="3" s="1"/>
  <c r="T27" i="3" s="1"/>
  <c r="I22" i="2"/>
  <c r="E21" i="1"/>
  <c r="E24" i="1"/>
  <c r="F24" i="1"/>
  <c r="G24" i="1"/>
  <c r="I24" i="1"/>
  <c r="P32" i="3"/>
  <c r="R32" i="3" s="1"/>
  <c r="T32" i="3" s="1"/>
  <c r="W21" i="3"/>
  <c r="W13" i="3"/>
  <c r="W5" i="3"/>
  <c r="P37" i="3"/>
  <c r="R37" i="3" s="1"/>
  <c r="T37" i="3" s="1"/>
  <c r="H21" i="1"/>
  <c r="G22" i="1"/>
  <c r="W20" i="3"/>
  <c r="P26" i="3"/>
  <c r="R26" i="3"/>
  <c r="T26" i="3" s="1"/>
  <c r="E25" i="1"/>
  <c r="F25" i="1"/>
  <c r="G25" i="1"/>
  <c r="I25" i="1"/>
  <c r="C12" i="2"/>
  <c r="C16" i="2"/>
  <c r="D18" i="2"/>
  <c r="W19" i="3"/>
  <c r="P39" i="3"/>
  <c r="R39" i="3"/>
  <c r="T39" i="3"/>
  <c r="P31" i="3"/>
  <c r="R31" i="3" s="1"/>
  <c r="T31" i="3" s="1"/>
  <c r="P23" i="3"/>
  <c r="R23" i="3" s="1"/>
  <c r="T23" i="3" s="1"/>
  <c r="P21" i="3"/>
  <c r="R21" i="3"/>
  <c r="T21" i="3" s="1"/>
  <c r="W18" i="3"/>
  <c r="W10" i="3"/>
  <c r="P36" i="3"/>
  <c r="R36" i="3" s="1"/>
  <c r="T36" i="3" s="1"/>
  <c r="P28" i="3"/>
  <c r="R28" i="3"/>
  <c r="T28" i="3" s="1"/>
  <c r="O25" i="2"/>
  <c r="K38" i="3"/>
  <c r="O24" i="2"/>
  <c r="O21" i="2"/>
  <c r="R21" i="2"/>
  <c r="C12" i="1"/>
  <c r="C16" i="1"/>
  <c r="D18" i="1"/>
  <c r="I22" i="1"/>
  <c r="C11" i="1"/>
  <c r="C15" i="2"/>
  <c r="C18" i="2"/>
  <c r="O22" i="2"/>
  <c r="O23" i="2"/>
  <c r="O22" i="1"/>
  <c r="O21" i="1"/>
  <c r="R21" i="1"/>
  <c r="C15" i="1"/>
  <c r="C18" i="1"/>
  <c r="O23" i="1"/>
  <c r="O24" i="1"/>
  <c r="O25" i="1"/>
  <c r="C12" i="3"/>
  <c r="C11" i="3"/>
  <c r="C15" i="3" l="1"/>
  <c r="O42" i="3"/>
  <c r="O40" i="3"/>
  <c r="O34" i="3"/>
  <c r="O35" i="3"/>
  <c r="O36" i="3"/>
  <c r="O38" i="3"/>
  <c r="O37" i="3"/>
  <c r="O41" i="3"/>
  <c r="O39" i="3"/>
  <c r="C16" i="3"/>
  <c r="D18" i="3" s="1"/>
  <c r="W11" i="3"/>
  <c r="P40" i="3"/>
  <c r="R40" i="3" s="1"/>
  <c r="T40" i="3" s="1"/>
  <c r="W7" i="3"/>
  <c r="P38" i="3"/>
  <c r="R38" i="3" s="1"/>
  <c r="T38" i="3" s="1"/>
  <c r="P25" i="3"/>
  <c r="R25" i="3" s="1"/>
  <c r="T25" i="3" s="1"/>
  <c r="W17" i="3"/>
  <c r="P34" i="3"/>
  <c r="R34" i="3" s="1"/>
  <c r="T34" i="3" s="1"/>
  <c r="P29" i="3"/>
  <c r="R29" i="3" s="1"/>
  <c r="T29" i="3" s="1"/>
  <c r="W6" i="3"/>
  <c r="W15" i="3"/>
  <c r="D15" i="3"/>
  <c r="C19" i="3" s="1"/>
  <c r="P22" i="3"/>
  <c r="R22" i="3" s="1"/>
  <c r="T22" i="3" s="1"/>
  <c r="E14" i="3" s="1"/>
  <c r="W16" i="3"/>
  <c r="W4" i="3"/>
  <c r="P24" i="3"/>
  <c r="R24" i="3" s="1"/>
  <c r="T24" i="3" s="1"/>
  <c r="W14" i="3"/>
  <c r="W23" i="3"/>
  <c r="W9" i="3"/>
  <c r="P42" i="3"/>
  <c r="R42" i="3" s="1"/>
  <c r="T42" i="3" s="1"/>
  <c r="W12" i="3"/>
  <c r="W22" i="3"/>
  <c r="P41" i="3"/>
  <c r="R41" i="3" s="1"/>
  <c r="T41" i="3" s="1"/>
  <c r="C18" i="3" l="1"/>
  <c r="F18" i="3"/>
  <c r="F19" i="3" s="1"/>
</calcChain>
</file>

<file path=xl/sharedStrings.xml><?xml version="1.0" encoding="utf-8"?>
<sst xmlns="http://schemas.openxmlformats.org/spreadsheetml/2006/main" count="361" uniqueCount="188">
  <si>
    <t>IBVS 6196</t>
  </si>
  <si>
    <t>0.0011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</si>
  <si>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</si>
  <si>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</si>
  <si>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</si>
  <si>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</si>
  <si>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</si>
  <si>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</si>
  <si>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</si>
  <si>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</si>
  <si>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</si>
  <si>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</si>
  <si>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</si>
  <si>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</si>
  <si>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</si>
  <si>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</si>
  <si>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</si>
  <si>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</si>
  <si>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</si>
  <si>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</si>
  <si>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</si>
  <si>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</si>
  <si>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</si>
  <si>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</si>
  <si>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</si>
  <si>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</si>
  <si>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</si>
  <si>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</si>
  <si>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</si>
  <si>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</si>
  <si>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</si>
  <si>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</si>
  <si>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</si>
  <si>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IBVS 5263</t>
  </si>
  <si>
    <t>I</t>
  </si>
  <si>
    <t>IBVS 5583</t>
  </si>
  <si>
    <t>IBVS</t>
  </si>
  <si>
    <t>EB/SD</t>
  </si>
  <si>
    <t>IBVS 5657</t>
  </si>
  <si>
    <t>LM And / gsc 3289-1992</t>
  </si>
  <si>
    <t># of data points:</t>
  </si>
  <si>
    <t>IBVS 5761</t>
  </si>
  <si>
    <t>See page C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</si>
  <si>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</si>
  <si>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</si>
  <si>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</si>
  <si>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</si>
  <si>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</si>
  <si>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</si>
  <si>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5920</t>
  </si>
  <si>
    <t>OEJV 0137</t>
  </si>
  <si>
    <t>IBVS 6011</t>
  </si>
  <si>
    <t>IBVS 6042</t>
  </si>
  <si>
    <t>Add cycle</t>
  </si>
  <si>
    <t>Old Cycle</t>
  </si>
  <si>
    <t>IBVS 6048</t>
  </si>
  <si>
    <t>IBVS 6118</t>
  </si>
  <si>
    <t>IBVS 6152</t>
  </si>
  <si>
    <t>See page A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</si>
  <si>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</si>
  <si>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</si>
  <si>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</si>
  <si>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</si>
  <si>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</si>
  <si>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</si>
  <si>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</si>
  <si>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</si>
  <si>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</si>
  <si>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</si>
  <si>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</si>
  <si>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</si>
  <si>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2443837.496 </t>
  </si>
  <si>
    <t> 24.11.1978 23:54 </t>
  </si>
  <si>
    <t> 0.096 </t>
  </si>
  <si>
    <t> V.B.Smykov </t>
  </si>
  <si>
    <t> AC 1059.6 </t>
  </si>
  <si>
    <t>2446327.372 </t>
  </si>
  <si>
    <t> 18.09.1985 20:55 </t>
  </si>
  <si>
    <t> 0.140 </t>
  </si>
  <si>
    <t>V </t>
  </si>
  <si>
    <t> K.Locher </t>
  </si>
  <si>
    <t> BBS 78 </t>
  </si>
  <si>
    <t>2446728.413 </t>
  </si>
  <si>
    <t> 24.10.1986 21:54 </t>
  </si>
  <si>
    <t> 0.037 </t>
  </si>
  <si>
    <t> V.Wagner </t>
  </si>
  <si>
    <t> BRNO 28 </t>
  </si>
  <si>
    <t>2446728.429 </t>
  </si>
  <si>
    <t> 24.10.1986 22:17 </t>
  </si>
  <si>
    <t> 0.053 </t>
  </si>
  <si>
    <t> J.Borovicka </t>
  </si>
  <si>
    <t>2446763.441 </t>
  </si>
  <si>
    <t> 28.11.1986 22:35 </t>
  </si>
  <si>
    <t> 0.051 </t>
  </si>
  <si>
    <t>2447481.297 </t>
  </si>
  <si>
    <t> 15.11.1988 19:07 </t>
  </si>
  <si>
    <t> 0.111 </t>
  </si>
  <si>
    <t> BBS 90 </t>
  </si>
  <si>
    <t>2447847.372 </t>
  </si>
  <si>
    <t> 16.11.1989 20:55 </t>
  </si>
  <si>
    <t> 0.057 </t>
  </si>
  <si>
    <t> A.Dedoch </t>
  </si>
  <si>
    <t> BRNO 30 </t>
  </si>
  <si>
    <t>2450444.474 </t>
  </si>
  <si>
    <t> 26.12.1996 23:22 </t>
  </si>
  <si>
    <t> 0.000 </t>
  </si>
  <si>
    <t>E </t>
  </si>
  <si>
    <t>?</t>
  </si>
  <si>
    <t> A.Paschke </t>
  </si>
  <si>
    <t> BBS 120 </t>
  </si>
  <si>
    <t>2451433.2645 </t>
  </si>
  <si>
    <t> 11.09.1999 18:20 </t>
  </si>
  <si>
    <t> 0.0132 </t>
  </si>
  <si>
    <t> Zejda &amp; Safar </t>
  </si>
  <si>
    <t>IBVS 5263 </t>
  </si>
  <si>
    <t>2452901.5767 </t>
  </si>
  <si>
    <t> 19.09.2003 01:50 </t>
  </si>
  <si>
    <t> 0.0022 </t>
  </si>
  <si>
    <t> M.Zejda </t>
  </si>
  <si>
    <t>IBVS 5583 </t>
  </si>
  <si>
    <t>2453268.4653 </t>
  </si>
  <si>
    <t> 19.09.2004 23:10 </t>
  </si>
  <si>
    <t> 0.0003 </t>
  </si>
  <si>
    <t>o</t>
  </si>
  <si>
    <t> Moschner &amp; Frank </t>
  </si>
  <si>
    <t>BAVM 173 </t>
  </si>
  <si>
    <t>2454056.2857 </t>
  </si>
  <si>
    <t> 16.11.2006 18:51 </t>
  </si>
  <si>
    <t> -0.0043 </t>
  </si>
  <si>
    <t>C </t>
  </si>
  <si>
    <t>-I</t>
  </si>
  <si>
    <t> F. Agerer </t>
  </si>
  <si>
    <t>BAVM 183 </t>
  </si>
  <si>
    <t>2454365.3219 </t>
  </si>
  <si>
    <t> 21.09.2007 19:43 </t>
  </si>
  <si>
    <t>1441</t>
  </si>
  <si>
    <t> -0.0087 </t>
  </si>
  <si>
    <t> W.Moschner &amp; P.Frank </t>
  </si>
  <si>
    <t>BAVM 234 </t>
  </si>
  <si>
    <t>2455059.5203 </t>
  </si>
  <si>
    <t> 16.08.2009 00:29 </t>
  </si>
  <si>
    <t>2353</t>
  </si>
  <si>
    <t> -0.0097 </t>
  </si>
  <si>
    <t>BAVM 212 </t>
  </si>
  <si>
    <t>2455102.9086 </t>
  </si>
  <si>
    <t> 28.09.2009 09:48 </t>
  </si>
  <si>
    <t>2410</t>
  </si>
  <si>
    <t> -0.0089 </t>
  </si>
  <si>
    <t> R.Diethelm </t>
  </si>
  <si>
    <t>IBVS 5920 </t>
  </si>
  <si>
    <t>2455155.4267 </t>
  </si>
  <si>
    <t> 19.11.2009 22:14 </t>
  </si>
  <si>
    <t>2479</t>
  </si>
  <si>
    <t> -0.0124 </t>
  </si>
  <si>
    <t> J.Trnka </t>
  </si>
  <si>
    <t>OEJV 0137 </t>
  </si>
  <si>
    <t>2455850.3890 </t>
  </si>
  <si>
    <t> 15.10.2011 21:20 </t>
  </si>
  <si>
    <t>3392</t>
  </si>
  <si>
    <t> -0.0108 </t>
  </si>
  <si>
    <t> F.Agerer </t>
  </si>
  <si>
    <t>BAVM 225 </t>
  </si>
  <si>
    <t>2455903.6722 </t>
  </si>
  <si>
    <t> 08.12.2011 04:07 </t>
  </si>
  <si>
    <t>3462</t>
  </si>
  <si>
    <t> -0.0104 </t>
  </si>
  <si>
    <t>IBVS 6011 </t>
  </si>
  <si>
    <t>2455978.2678 </t>
  </si>
  <si>
    <t> 20.02.2012 18:25 </t>
  </si>
  <si>
    <t>3560</t>
  </si>
  <si>
    <t> U.Schmidt </t>
  </si>
  <si>
    <t>BAVM 228 </t>
  </si>
  <si>
    <t>2456205.8626 </t>
  </si>
  <si>
    <t> 05.10.2012 08:42 </t>
  </si>
  <si>
    <t>3859</t>
  </si>
  <si>
    <t> -0.0099 </t>
  </si>
  <si>
    <t>IBVS 6042 </t>
  </si>
  <si>
    <t>BBS 78 </t>
  </si>
  <si>
    <t>BRNO 28 </t>
  </si>
  <si>
    <t>BBS 90 </t>
  </si>
  <si>
    <t>BRNO 30 </t>
  </si>
  <si>
    <t>BBS 120 </t>
  </si>
  <si>
    <t>wt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</si>
  <si>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</si>
  <si>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</si>
  <si>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</si>
  <si>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Linear Ephemeris =</t>
  </si>
  <si>
    <t>Quad. Ephemeris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</si>
</sst>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1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>
      <alignment vertical="top"/>
    </xf>
    <xf numFmtId="0" fontId="9" fillId="24" borderId="0" xfId="0" applyFont="1" applyFill="1" applyAlignment="1"/>
    <xf numFmtId="0" fontId="13" fillId="0" borderId="0" xfId="0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0" fillId="25" borderId="18" xfId="0" applyFill="1" applyBorder="1" applyAlignment="1">
      <alignment horizontal="left" wrapText="1" indent="1"/>
    </xf>
    <xf numFmtId="0" fontId="0" fillId="25" borderId="18" xfId="0" applyFill="1" applyBorder="1" applyAlignment="1">
      <alignment horizontal="center" wrapText="1"/>
    </xf>
    <xf numFmtId="0" fontId="0" fillId="25" borderId="18" xfId="0" applyFill="1" applyBorder="1" applyAlignment="1">
      <alignment horizontal="right" wrapText="1"/>
    </xf>
    <xf numFmtId="0" fontId="18" fillId="25" borderId="18" xfId="38" applyFill="1" applyBorder="1" applyAlignment="1" applyProtection="1">
      <alignment horizontal="right" wrapText="1"/>
    </xf>
    <xf numFmtId="0" fontId="0" fillId="25" borderId="19" xfId="0" applyFill="1" applyBorder="1" applyAlignment="1">
      <alignment horizontal="left" wrapText="1" indent="1"/>
    </xf>
    <xf numFmtId="0" fontId="0" fillId="25" borderId="19" xfId="0" applyFill="1" applyBorder="1" applyAlignment="1">
      <alignment horizontal="center" wrapText="1"/>
    </xf>
    <xf numFmtId="0" fontId="0" fillId="25" borderId="19" xfId="0" applyFill="1" applyBorder="1" applyAlignment="1">
      <alignment horizontal="right" wrapText="1"/>
    </xf>
    <xf numFmtId="0" fontId="18" fillId="25" borderId="19" xfId="38" applyFill="1" applyBorder="1" applyAlignment="1" applyProtection="1">
      <alignment horizontal="righ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>
      <alignment vertical="top"/>
    </xf>
    <xf numFmtId="0" fontId="0" fillId="0" borderId="0" xfId="0" quotePrefix="1" applyBorder="1">
      <alignment vertical="top"/>
    </xf>
    <xf numFmtId="0" fontId="5" fillId="25" borderId="0" xfId="0" applyFont="1" applyFill="1" applyBorder="1" applyAlignment="1">
      <alignment horizontal="left" vertical="top" wrapText="1" indent="1"/>
    </xf>
    <xf numFmtId="0" fontId="5" fillId="25" borderId="0" xfId="0" applyFont="1" applyFill="1" applyBorder="1" applyAlignment="1">
      <alignment horizontal="center" vertical="top" wrapText="1"/>
    </xf>
    <xf numFmtId="0" fontId="5" fillId="25" borderId="0" xfId="0" applyFont="1" applyFill="1" applyBorder="1" applyAlignment="1">
      <alignment horizontal="right" vertical="top" wrapText="1"/>
    </xf>
    <xf numFmtId="0" fontId="18" fillId="25" borderId="0" xfId="38" applyFill="1" applyBorder="1" applyAlignment="1" applyProtection="1">
      <alignment horizontal="right" vertical="top" wrapText="1"/>
    </xf>
    <xf numFmtId="0" fontId="0" fillId="0" borderId="20" xfId="0" applyBorder="1" applyAlignment="1"/>
    <xf numFmtId="0" fontId="0" fillId="0" borderId="21" xfId="0" applyBorder="1" applyAlignment="1"/>
    <xf numFmtId="11" fontId="0" fillId="0" borderId="0" xfId="0" applyNumberFormat="1" applyAlignment="1"/>
    <xf numFmtId="0" fontId="0" fillId="0" borderId="22" xfId="0" applyBorder="1" applyAlignment="1"/>
    <xf numFmtId="0" fontId="1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5" fillId="0" borderId="0" xfId="0" applyFont="1" applyAlignment="1"/>
    <xf numFmtId="14" fontId="21" fillId="0" borderId="0" xfId="0" applyNumberFormat="1" applyFont="1" applyAlignment="1"/>
    <xf numFmtId="0" fontId="21" fillId="0" borderId="0" xfId="0" applyFont="1" applyAlignment="1"/>
    <xf numFmtId="0" fontId="22" fillId="0" borderId="0" xfId="0" applyFont="1" applyAlignment="1"/>
    <xf numFmtId="0" fontId="21" fillId="0" borderId="0" xfId="0" applyFont="1" applyAlignment="1">
      <alignment horizont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And - O-C Diagr.</a:t>
            </a:r>
          </a:p>
        </c:rich>
      </c:tx>
      <c:layout>
        <c:manualLayout>
          <c:xMode val="edge"/>
          <c:yMode val="edge"/>
          <c:x val="0.3712378093206576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4906854902912253"/>
          <c:w val="0.79933175635235643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3.1944690977979917E-2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31-42F6-9C61-E53D1F563C0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3">
                  <c:v>9.0676345498650335E-3</c:v>
                </c:pt>
                <c:pt idx="4">
                  <c:v>6.857433239929378E-3</c:v>
                </c:pt>
                <c:pt idx="6">
                  <c:v>1.969815774646122E-2</c:v>
                </c:pt>
                <c:pt idx="16">
                  <c:v>6.1317092986428179E-3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31-42F6-9C61-E53D1F563C0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">
                  <c:v>-1.5518502186750993E-4</c:v>
                </c:pt>
                <c:pt idx="11">
                  <c:v>5.1528538460843265E-4</c:v>
                </c:pt>
                <c:pt idx="12">
                  <c:v>-1.7486653523519635E-3</c:v>
                </c:pt>
                <c:pt idx="18">
                  <c:v>6.9466262357309461E-3</c:v>
                </c:pt>
                <c:pt idx="20">
                  <c:v>1.1092708082287572E-2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31-42F6-9C61-E53D1F563C0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8">
                  <c:v>3.6645347427111119E-4</c:v>
                </c:pt>
                <c:pt idx="9">
                  <c:v>-7.2655385156394914E-4</c:v>
                </c:pt>
                <c:pt idx="13">
                  <c:v>1.8751694369711913E-3</c:v>
                </c:pt>
                <c:pt idx="14">
                  <c:v>3.0016591190360487E-3</c:v>
                </c:pt>
                <c:pt idx="15">
                  <c:v>-2.1364285930758342E-4</c:v>
                </c:pt>
                <c:pt idx="17">
                  <c:v>6.8379246877157129E-3</c:v>
                </c:pt>
                <c:pt idx="19">
                  <c:v>9.3803176860092208E-3</c:v>
                </c:pt>
                <c:pt idx="21">
                  <c:v>1.5642559541447554E-2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31-42F6-9C61-E53D1F563C0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31-42F6-9C61-E53D1F563C0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31-42F6-9C61-E53D1F563C0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2E-3</c:v>
                  </c:pt>
                  <c:pt idx="9">
                    <c:v>2.8E-3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5.9999999999999995E-4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0</c:v>
                  </c:pt>
                  <c:pt idx="17">
                    <c:v>6.9999999999999999E-4</c:v>
                  </c:pt>
                  <c:pt idx="18">
                    <c:v>1.6000000000000001E-3</c:v>
                  </c:pt>
                  <c:pt idx="19">
                    <c:v>5.0000000000000001E-4</c:v>
                  </c:pt>
                  <c:pt idx="20">
                    <c:v>8.2000000000000007E-3</c:v>
                  </c:pt>
                  <c:pt idx="2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31-42F6-9C61-E53D1F563C0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3">
                  <c:v>1.4286417954617265E-3</c:v>
                </c:pt>
                <c:pt idx="14">
                  <c:v>1.6901980102295485E-3</c:v>
                </c:pt>
                <c:pt idx="15">
                  <c:v>2.0068186912642798E-3</c:v>
                </c:pt>
                <c:pt idx="16">
                  <c:v>6.1963068330716728E-3</c:v>
                </c:pt>
                <c:pt idx="17">
                  <c:v>6.5175162196286461E-3</c:v>
                </c:pt>
                <c:pt idx="18">
                  <c:v>6.9672093608084094E-3</c:v>
                </c:pt>
                <c:pt idx="19">
                  <c:v>8.3392323119589138E-3</c:v>
                </c:pt>
                <c:pt idx="20">
                  <c:v>1.2670970324955823E-2</c:v>
                </c:pt>
                <c:pt idx="21">
                  <c:v>1.4878137681154462E-2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31-42F6-9C61-E53D1F563C0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-13425</c:v>
                </c:pt>
                <c:pt idx="1">
                  <c:v>-10154</c:v>
                </c:pt>
                <c:pt idx="2">
                  <c:v>-9627</c:v>
                </c:pt>
                <c:pt idx="3">
                  <c:v>-9627</c:v>
                </c:pt>
                <c:pt idx="4">
                  <c:v>-9581</c:v>
                </c:pt>
                <c:pt idx="5">
                  <c:v>-8638</c:v>
                </c:pt>
                <c:pt idx="6">
                  <c:v>-8157</c:v>
                </c:pt>
                <c:pt idx="7">
                  <c:v>-4745</c:v>
                </c:pt>
                <c:pt idx="8">
                  <c:v>-3446</c:v>
                </c:pt>
                <c:pt idx="9">
                  <c:v>-1517</c:v>
                </c:pt>
                <c:pt idx="10">
                  <c:v>-1035</c:v>
                </c:pt>
                <c:pt idx="11">
                  <c:v>0</c:v>
                </c:pt>
                <c:pt idx="12">
                  <c:v>406</c:v>
                </c:pt>
                <c:pt idx="13">
                  <c:v>1318</c:v>
                </c:pt>
                <c:pt idx="14">
                  <c:v>1375</c:v>
                </c:pt>
                <c:pt idx="15">
                  <c:v>1444</c:v>
                </c:pt>
                <c:pt idx="16">
                  <c:v>2357</c:v>
                </c:pt>
                <c:pt idx="17">
                  <c:v>2427</c:v>
                </c:pt>
                <c:pt idx="18">
                  <c:v>2525</c:v>
                </c:pt>
                <c:pt idx="19">
                  <c:v>2824</c:v>
                </c:pt>
                <c:pt idx="20">
                  <c:v>3768</c:v>
                </c:pt>
                <c:pt idx="21">
                  <c:v>4249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1">
                  <c:v>9.3127984408056363E-2</c:v>
                </c:pt>
                <c:pt idx="2">
                  <c:v>-6.9323654461186379E-3</c:v>
                </c:pt>
                <c:pt idx="5">
                  <c:v>7.1548306274053175E-2</c:v>
                </c:pt>
                <c:pt idx="7">
                  <c:v>-1.928460068302229E-2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31-42F6-9C61-E53D1F563C07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Active!$V$2:$V$23</c:f>
              <c:numCache>
                <c:formatCode>General</c:formatCode>
                <c:ptCount val="22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  <c:pt idx="20">
                  <c:v>4000</c:v>
                </c:pt>
                <c:pt idx="21">
                  <c:v>5000</c:v>
                </c:pt>
              </c:numCache>
            </c:numRef>
          </c:xVal>
          <c:yVal>
            <c:numRef>
              <c:f>Active!$W$2:$W$23</c:f>
              <c:numCache>
                <c:formatCode>General</c:formatCode>
                <c:ptCount val="22"/>
                <c:pt idx="0">
                  <c:v>5.4566179072296536E-2</c:v>
                </c:pt>
                <c:pt idx="1">
                  <c:v>4.6372329040820545E-2</c:v>
                </c:pt>
                <c:pt idx="2">
                  <c:v>3.8819938263779656E-2</c:v>
                </c:pt>
                <c:pt idx="3">
                  <c:v>3.1909006741173876E-2</c:v>
                </c:pt>
                <c:pt idx="4">
                  <c:v>2.5639534473003194E-2</c:v>
                </c:pt>
                <c:pt idx="5">
                  <c:v>2.0011521459267618E-2</c:v>
                </c:pt>
                <c:pt idx="6">
                  <c:v>1.502496769996714E-2</c:v>
                </c:pt>
                <c:pt idx="7">
                  <c:v>1.0679873195101769E-2</c:v>
                </c:pt>
                <c:pt idx="8">
                  <c:v>6.9762379446715022E-3</c:v>
                </c:pt>
                <c:pt idx="9">
                  <c:v>3.9140619486763336E-3</c:v>
                </c:pt>
                <c:pt idx="10">
                  <c:v>1.4933452071162704E-3</c:v>
                </c:pt>
                <c:pt idx="11">
                  <c:v>-2.8591228000869086E-4</c:v>
                </c:pt>
                <c:pt idx="12">
                  <c:v>-1.4237105126985493E-3</c:v>
                </c:pt>
                <c:pt idx="13">
                  <c:v>-1.9200494909533054E-3</c:v>
                </c:pt>
                <c:pt idx="14">
                  <c:v>-1.7749292147729574E-3</c:v>
                </c:pt>
                <c:pt idx="15">
                  <c:v>-9.8834968415750747E-4</c:v>
                </c:pt>
                <c:pt idx="16">
                  <c:v>4.3968910089304516E-4</c:v>
                </c:pt>
                <c:pt idx="17">
                  <c:v>2.5091871403787008E-3</c:v>
                </c:pt>
                <c:pt idx="18">
                  <c:v>5.2201444342994587E-3</c:v>
                </c:pt>
                <c:pt idx="19">
                  <c:v>8.5725609826553199E-3</c:v>
                </c:pt>
                <c:pt idx="20">
                  <c:v>1.2566436785446285E-2</c:v>
                </c:pt>
                <c:pt idx="21">
                  <c:v>1.7201771842672353E-2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031-42F6-9C61-E53D1F563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5408"/>
        <c:axId val="1"/>
      </c:scatterChart>
      <c:valAx>
        <c:axId val="483235408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117223641359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23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8662207357859535E-2"/>
          <c:y val="0.91925596256989606"/>
          <c:w val="0.89464953168479355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And - O-C Diagr.</a:t>
            </a:r>
          </a:p>
        </c:rich>
      </c:tx>
      <c:layout>
        <c:manualLayout>
          <c:xMode val="edge"/>
          <c:yMode val="edge"/>
          <c:x val="0.33112652309189827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22335304427309"/>
          <c:y val="0.15238142479360364"/>
          <c:w val="0.74834598412058528"/>
          <c:h val="0.5714303429760136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-1.5224600000001374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3-422F-A542-C0A293DAE17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0.21555999999691267</c:v>
                </c:pt>
                <c:pt idx="2">
                  <c:v>0.11508999999932712</c:v>
                </c:pt>
                <c:pt idx="3">
                  <c:v>9.0830000008281786E-2</c:v>
                </c:pt>
                <c:pt idx="4">
                  <c:v>3.8180000003194436E-2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93-422F-A542-C0A293DAE17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93-422F-A542-C0A293DAE17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93-422F-A542-C0A293DAE17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93-422F-A542-C0A293DAE17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93-422F-A542-C0A293DAE17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93-422F-A542-C0A293DAE17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0.72913075693308427</c:v>
                </c:pt>
                <c:pt idx="1">
                  <c:v>0.2151935465204019</c:v>
                </c:pt>
                <c:pt idx="2">
                  <c:v>0.11581655384938505</c:v>
                </c:pt>
                <c:pt idx="3">
                  <c:v>9.098518502230879E-2</c:v>
                </c:pt>
                <c:pt idx="4">
                  <c:v>3.7664714615620043E-2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93-422F-A542-C0A293DAE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0368"/>
        <c:axId val="1"/>
      </c:scatterChart>
      <c:valAx>
        <c:axId val="48323036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7996674256784"/>
              <c:y val="0.79047852351789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028807657321E-2"/>
              <c:y val="0.34285814273215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230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90310151628397"/>
          <c:y val="0.85714552347623219"/>
          <c:w val="0.81677889601548148"/>
          <c:h val="0.1238098571011956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And - O-C Diagr.</a:t>
            </a:r>
          </a:p>
        </c:rich>
      </c:tx>
      <c:layout>
        <c:manualLayout>
          <c:xMode val="edge"/>
          <c:yMode val="edge"/>
          <c:x val="0.33039693826817901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60370663944907"/>
          <c:y val="0.15189896889056456"/>
          <c:w val="0.76211535710713485"/>
          <c:h val="0.5727856951915039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-1.5224600000001374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A6-4E11-AE13-C1D3A49C6BFE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0.21555999999691267</c:v>
                </c:pt>
                <c:pt idx="2">
                  <c:v>0.11508999999932712</c:v>
                </c:pt>
                <c:pt idx="3">
                  <c:v>9.0830000008281786E-2</c:v>
                </c:pt>
                <c:pt idx="4">
                  <c:v>3.8180000003194436E-2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A6-4E11-AE13-C1D3A49C6BFE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A6-4E11-AE13-C1D3A49C6BFE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A6-4E11-AE13-C1D3A49C6BFE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A6-4E11-AE13-C1D3A49C6BFE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A6-4E11-AE13-C1D3A49C6BFE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A6-4E11-AE13-C1D3A49C6BFE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0.72913075693308427</c:v>
                </c:pt>
                <c:pt idx="1">
                  <c:v>0.2151935465204019</c:v>
                </c:pt>
                <c:pt idx="2">
                  <c:v>0.11581655384938505</c:v>
                </c:pt>
                <c:pt idx="3">
                  <c:v>9.098518502230879E-2</c:v>
                </c:pt>
                <c:pt idx="4">
                  <c:v>3.7664714615620043E-2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A6-4E11-AE13-C1D3A49C6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12752"/>
        <c:axId val="1"/>
      </c:scatterChart>
      <c:valAx>
        <c:axId val="61821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2160787170319"/>
              <c:y val="0.791140569454134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471365638766517E-2"/>
              <c:y val="0.341772816372636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1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17203741602783"/>
          <c:y val="0.85759626565666625"/>
          <c:w val="0.81497889856278971"/>
          <c:h val="0.123418053755938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And - O-C Diagr.</a:t>
            </a:r>
          </a:p>
        </c:rich>
      </c:tx>
      <c:layout>
        <c:manualLayout>
          <c:xMode val="edge"/>
          <c:yMode val="edge"/>
          <c:x val="0.33112652309189827"/>
          <c:y val="3.4920634920634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97829137842202"/>
          <c:y val="0.15238142479360364"/>
          <c:w val="0.76159104578643633"/>
          <c:h val="0.571430342976013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-1.5224600000001374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30-48CE-8E6B-E2CBCC446C8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-0.16505499999766471</c:v>
                </c:pt>
                <c:pt idx="2">
                  <c:v>0.11508999999932712</c:v>
                </c:pt>
                <c:pt idx="3">
                  <c:v>9.0830000008281786E-2</c:v>
                </c:pt>
                <c:pt idx="4">
                  <c:v>3.8180000003194436E-2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30-48CE-8E6B-E2CBCC446C8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30-48CE-8E6B-E2CBCC446C8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30-48CE-8E6B-E2CBCC446C8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30-48CE-8E6B-E2CBCC446C8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30-48CE-8E6B-E2CBCC446C8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2.8E-3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30-48CE-8E6B-E2CBCC446C8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2</c:v>
                </c:pt>
                <c:pt idx="1">
                  <c:v>9978.5</c:v>
                </c:pt>
                <c:pt idx="2">
                  <c:v>11907</c:v>
                </c:pt>
                <c:pt idx="3">
                  <c:v>12389</c:v>
                </c:pt>
                <c:pt idx="4">
                  <c:v>13424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-0.77860678260630301</c:v>
                </c:pt>
                <c:pt idx="1">
                  <c:v>-0.11055602387409835</c:v>
                </c:pt>
                <c:pt idx="2">
                  <c:v>1.8581037040556803E-2</c:v>
                </c:pt>
                <c:pt idx="3">
                  <c:v>5.0856931964520347E-2</c:v>
                </c:pt>
                <c:pt idx="4">
                  <c:v>0.12016305488215995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30-48CE-8E6B-E2CBCC44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3608"/>
        <c:axId val="1"/>
      </c:scatterChart>
      <c:valAx>
        <c:axId val="48323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5745018627641"/>
              <c:y val="0.79047852351789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028807657321E-2"/>
              <c:y val="0.34285814273215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23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128058495999257"/>
          <c:y val="0.85714552347623219"/>
          <c:w val="0.95805948097547411"/>
          <c:h val="0.980955380577427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0</xdr:rowOff>
    </xdr:from>
    <xdr:to>
      <xdr:col>18</xdr:col>
      <xdr:colOff>295275</xdr:colOff>
      <xdr:row>17</xdr:row>
      <xdr:rowOff>142875</xdr:rowOff>
    </xdr:to>
    <xdr:graphicFrame macro="">
      <xdr:nvGraphicFramePr>
        <xdr:cNvPr id="54276" name="Chart 3">
          <a:extLst>
            <a:ext uri="{FF2B5EF4-FFF2-40B4-BE49-F238E27FC236}">
              <a16:creationId xmlns:a16="http://schemas.microsoft.com/office/drawing/2014/main" id="{A9C80296-7748-59B0-CEB2-1B8BC164C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11</xdr:col>
      <xdr:colOff>371475</xdr:colOff>
      <xdr:row>17</xdr:row>
      <xdr:rowOff>133350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B8D934B8-C126-EB04-A52B-784B92677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20</xdr:col>
      <xdr:colOff>561975</xdr:colOff>
      <xdr:row>17</xdr:row>
      <xdr:rowOff>142875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3130EAEC-8570-AFE3-ED32-A24E4186D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11</xdr:col>
      <xdr:colOff>371475</xdr:colOff>
      <xdr:row>17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65AD23-650F-2613-323C-19A90BB4A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0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bav-astro.de/sfs/BAVM_link.php?BAVMnr=212" TargetMode="External"/><Relationship Id="rId12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4" TargetMode="External"/><Relationship Id="rId11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bav-astro.de/sfs/BAVM_link.php?BAVMnr=183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W44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425781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39</v>
      </c>
      <c r="V1" s="7" t="s">
        <v>12</v>
      </c>
      <c r="W1" s="9" t="s">
        <v>26</v>
      </c>
    </row>
    <row r="2" spans="1:23" x14ac:dyDescent="0.2">
      <c r="A2" t="s">
        <v>29</v>
      </c>
      <c r="B2" s="13" t="s">
        <v>37</v>
      </c>
      <c r="V2" s="78">
        <v>-16000</v>
      </c>
      <c r="W2" s="78">
        <f>+D$11+D$12*V2+D$13*V2^2</f>
        <v>5.4566179072296536E-2</v>
      </c>
    </row>
    <row r="3" spans="1:23" ht="13.5" thickBot="1" x14ac:dyDescent="0.25">
      <c r="V3" s="78">
        <v>-15000</v>
      </c>
      <c r="W3" s="78">
        <f>+D$11+D$12*V3+D$13*V3^2</f>
        <v>4.6372329040820545E-2</v>
      </c>
    </row>
    <row r="4" spans="1:23" ht="14.25" thickTop="1" thickBot="1" x14ac:dyDescent="0.25">
      <c r="A4" s="8" t="s">
        <v>2</v>
      </c>
      <c r="C4" s="3">
        <v>43837.495999999999</v>
      </c>
      <c r="D4" s="4">
        <v>0.76122999999999996</v>
      </c>
      <c r="V4" s="78">
        <v>-14000</v>
      </c>
      <c r="W4" s="78">
        <f t="shared" ref="W4:W23" si="0">+D$11+D$12*V4+D$13*V4^2</f>
        <v>3.8819938263779656E-2</v>
      </c>
    </row>
    <row r="5" spans="1:23" ht="13.5" thickTop="1" x14ac:dyDescent="0.2">
      <c r="A5" s="23" t="s">
        <v>43</v>
      </c>
      <c r="B5" s="24"/>
      <c r="C5" s="25">
        <v>-9.5</v>
      </c>
      <c r="D5" s="24" t="s">
        <v>44</v>
      </c>
      <c r="V5" s="78">
        <v>-13000</v>
      </c>
      <c r="W5" s="78">
        <f t="shared" si="0"/>
        <v>3.1909006741173876E-2</v>
      </c>
    </row>
    <row r="6" spans="1:23" x14ac:dyDescent="0.2">
      <c r="A6" s="8" t="s">
        <v>3</v>
      </c>
      <c r="V6" s="78">
        <v>-12000</v>
      </c>
      <c r="W6" s="78">
        <f t="shared" si="0"/>
        <v>2.5639534473003194E-2</v>
      </c>
    </row>
    <row r="7" spans="1:23" x14ac:dyDescent="0.2">
      <c r="A7" t="s">
        <v>4</v>
      </c>
      <c r="C7">
        <v>54056.285184714616</v>
      </c>
      <c r="V7" s="78">
        <v>-11000</v>
      </c>
      <c r="W7" s="78">
        <f t="shared" si="0"/>
        <v>2.0011521459267618E-2</v>
      </c>
    </row>
    <row r="8" spans="1:23" x14ac:dyDescent="0.2">
      <c r="A8" t="s">
        <v>5</v>
      </c>
      <c r="C8">
        <v>0.76117848263728816</v>
      </c>
      <c r="V8" s="78">
        <v>-10000</v>
      </c>
      <c r="W8" s="78">
        <f t="shared" si="0"/>
        <v>1.502496769996714E-2</v>
      </c>
    </row>
    <row r="9" spans="1:23" x14ac:dyDescent="0.2">
      <c r="A9" s="33" t="s">
        <v>48</v>
      </c>
      <c r="C9" s="34">
        <v>34</v>
      </c>
      <c r="D9" s="27" t="str">
        <f>"F"&amp;C9</f>
        <v>F34</v>
      </c>
      <c r="E9" s="12" t="str">
        <f>"G"&amp;C9</f>
        <v>G34</v>
      </c>
      <c r="V9" s="78">
        <v>-9000</v>
      </c>
      <c r="W9" s="78">
        <f t="shared" si="0"/>
        <v>1.0679873195101769E-2</v>
      </c>
    </row>
    <row r="10" spans="1:23" ht="13.5" thickBot="1" x14ac:dyDescent="0.25">
      <c r="A10" s="24"/>
      <c r="B10" s="24"/>
      <c r="C10" s="7" t="s">
        <v>24</v>
      </c>
      <c r="D10" s="7" t="s">
        <v>25</v>
      </c>
      <c r="E10" s="24"/>
      <c r="V10" s="78">
        <v>-8000</v>
      </c>
      <c r="W10" s="78">
        <f t="shared" si="0"/>
        <v>6.9762379446715022E-3</v>
      </c>
    </row>
    <row r="11" spans="1:23" x14ac:dyDescent="0.2">
      <c r="A11" s="24" t="s">
        <v>18</v>
      </c>
      <c r="B11" s="24"/>
      <c r="C11" s="26">
        <f ca="1">INTERCEPT(INDIRECT($E$9):G990,INDIRECT($D$9):F990)</f>
        <v>-4.6192720828538737E-3</v>
      </c>
      <c r="D11" s="6">
        <f>+E11*F11</f>
        <v>4.3968910089304516E-4</v>
      </c>
      <c r="E11" s="69">
        <v>4.3968910089304516E-4</v>
      </c>
      <c r="F11">
        <v>1</v>
      </c>
      <c r="V11" s="78">
        <v>-7000</v>
      </c>
      <c r="W11" s="78">
        <f t="shared" si="0"/>
        <v>3.9140619486763336E-3</v>
      </c>
    </row>
    <row r="12" spans="1:23" x14ac:dyDescent="0.2">
      <c r="A12" s="24" t="s">
        <v>19</v>
      </c>
      <c r="B12" s="24"/>
      <c r="C12" s="26">
        <f ca="1">SLOPE(INDIRECT($E$9):G990,INDIRECT($D$9):F990)</f>
        <v>4.5887055222424887E-6</v>
      </c>
      <c r="D12" s="6">
        <f>+E12*F12</f>
        <v>1.7487684122681042E-6</v>
      </c>
      <c r="E12" s="70">
        <v>1.7487684122681042E-2</v>
      </c>
      <c r="F12" s="71">
        <v>1E-4</v>
      </c>
      <c r="V12" s="78">
        <v>-6000</v>
      </c>
      <c r="W12" s="78">
        <f t="shared" si="0"/>
        <v>1.4933452071162704E-3</v>
      </c>
    </row>
    <row r="13" spans="1:23" ht="13.5" thickBot="1" x14ac:dyDescent="0.25">
      <c r="A13" s="24" t="s">
        <v>23</v>
      </c>
      <c r="B13" s="24"/>
      <c r="C13" s="6" t="s">
        <v>16</v>
      </c>
      <c r="D13" s="6">
        <f>+E13*F13</f>
        <v>3.2072962721755141E-10</v>
      </c>
      <c r="E13" s="72">
        <v>3.2072962721755138E-2</v>
      </c>
      <c r="F13" s="71">
        <v>1E-8</v>
      </c>
      <c r="V13" s="78">
        <v>-5000</v>
      </c>
      <c r="W13" s="78">
        <f t="shared" si="0"/>
        <v>-2.8591228000869086E-4</v>
      </c>
    </row>
    <row r="14" spans="1:23" x14ac:dyDescent="0.2">
      <c r="A14" s="24"/>
      <c r="B14" s="24"/>
      <c r="C14" s="24"/>
      <c r="E14">
        <f>SUM(T21:T950)</f>
        <v>5.7340559382016486E-5</v>
      </c>
      <c r="V14" s="78">
        <v>-4000</v>
      </c>
      <c r="W14" s="78">
        <f t="shared" si="0"/>
        <v>-1.4237105126985493E-3</v>
      </c>
    </row>
    <row r="15" spans="1:23" x14ac:dyDescent="0.2">
      <c r="A15" s="28" t="s">
        <v>20</v>
      </c>
      <c r="B15" s="24"/>
      <c r="C15" s="17">
        <f ca="1">(C7+C11)+(C8+C12)*INT(MAX(F21:F3531))</f>
        <v>57290.547435578133</v>
      </c>
      <c r="D15" s="12">
        <f>+C7+INT(MAX(F21:F1588))*C8+D11+D12*INT(MAX(F21:F4023))+D13*INT(MAX(F21:F4050)^2)</f>
        <v>57290.546218099553</v>
      </c>
      <c r="E15" s="29" t="s">
        <v>53</v>
      </c>
      <c r="F15" s="25">
        <v>1</v>
      </c>
      <c r="V15" s="78">
        <v>-3000</v>
      </c>
      <c r="W15" s="78">
        <f t="shared" si="0"/>
        <v>-1.9200494909533054E-3</v>
      </c>
    </row>
    <row r="16" spans="1:23" x14ac:dyDescent="0.2">
      <c r="A16" s="31" t="s">
        <v>6</v>
      </c>
      <c r="B16" s="24"/>
      <c r="C16" s="18">
        <f ca="1">+C8+C12</f>
        <v>0.76118307134281038</v>
      </c>
      <c r="D16" s="12">
        <f>+C8+D12+2*D13*MAX(F21:F896)</f>
        <v>0.76118295696607252</v>
      </c>
      <c r="E16" s="29" t="s">
        <v>45</v>
      </c>
      <c r="F16" s="30">
        <f ca="1">NOW()+15018.5+$C$5/24</f>
        <v>60095.775792129629</v>
      </c>
      <c r="V16" s="78">
        <v>-2000</v>
      </c>
      <c r="W16" s="78">
        <f t="shared" si="0"/>
        <v>-1.7749292147729574E-3</v>
      </c>
    </row>
    <row r="17" spans="1:23" ht="13.5" thickBot="1" x14ac:dyDescent="0.25">
      <c r="A17" s="29" t="s">
        <v>40</v>
      </c>
      <c r="B17" s="24"/>
      <c r="C17" s="24">
        <f>COUNT(C21:C2189)</f>
        <v>22</v>
      </c>
      <c r="E17" s="29" t="s">
        <v>54</v>
      </c>
      <c r="F17" s="30">
        <f ca="1">ROUND(2*(F16-$C$7)/$C$8,0)/2+F15</f>
        <v>7935.5</v>
      </c>
      <c r="V17" s="78">
        <v>-1000</v>
      </c>
      <c r="W17" s="78">
        <f t="shared" si="0"/>
        <v>-9.8834968415750747E-4</v>
      </c>
    </row>
    <row r="18" spans="1:23" ht="14.25" thickTop="1" thickBot="1" x14ac:dyDescent="0.25">
      <c r="A18" s="8" t="s">
        <v>186</v>
      </c>
      <c r="C18" s="81">
        <f ca="1">+C15</f>
        <v>57290.547435578133</v>
      </c>
      <c r="D18" s="82">
        <f ca="1">C16</f>
        <v>0.76118307134281038</v>
      </c>
      <c r="E18" s="29" t="s">
        <v>46</v>
      </c>
      <c r="F18" s="12">
        <f ca="1">ROUND(2*(F16-$C$15)/$C$16,0)/2+F15</f>
        <v>3686.5</v>
      </c>
      <c r="V18" s="78">
        <v>0</v>
      </c>
      <c r="W18" s="78">
        <f t="shared" si="0"/>
        <v>4.3968910089304516E-4</v>
      </c>
    </row>
    <row r="19" spans="1:23" ht="13.5" thickBot="1" x14ac:dyDescent="0.25">
      <c r="A19" s="8" t="s">
        <v>187</v>
      </c>
      <c r="C19" s="83">
        <f>+D15</f>
        <v>57290.546218099553</v>
      </c>
      <c r="D19" s="84">
        <f>+D16</f>
        <v>0.76118295696607252</v>
      </c>
      <c r="E19" s="29" t="s">
        <v>47</v>
      </c>
      <c r="F19" s="32">
        <f ca="1">+$C$15+$C$16*F18-15018.5-$C$5/24</f>
        <v>45078.544661416738</v>
      </c>
      <c r="V19" s="78">
        <v>1000</v>
      </c>
      <c r="W19" s="78">
        <f t="shared" si="0"/>
        <v>2.5091871403787008E-3</v>
      </c>
    </row>
    <row r="20" spans="1:23" ht="15" thickBot="1" x14ac:dyDescent="0.25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66</v>
      </c>
      <c r="I20" s="10" t="s">
        <v>69</v>
      </c>
      <c r="J20" s="10" t="s">
        <v>63</v>
      </c>
      <c r="K20" s="10" t="s">
        <v>61</v>
      </c>
      <c r="L20" s="10" t="s">
        <v>30</v>
      </c>
      <c r="M20" s="10" t="s">
        <v>31</v>
      </c>
      <c r="N20" s="10" t="s">
        <v>32</v>
      </c>
      <c r="O20" s="10" t="s">
        <v>27</v>
      </c>
      <c r="P20" s="73" t="s">
        <v>26</v>
      </c>
      <c r="Q20" s="7" t="s">
        <v>17</v>
      </c>
      <c r="R20" s="74" t="s">
        <v>184</v>
      </c>
      <c r="S20" s="9" t="s">
        <v>182</v>
      </c>
      <c r="T20" s="74" t="s">
        <v>185</v>
      </c>
      <c r="U20" s="75" t="s">
        <v>183</v>
      </c>
      <c r="V20" s="78">
        <v>2000</v>
      </c>
      <c r="W20" s="78">
        <f t="shared" si="0"/>
        <v>5.2201444342994587E-3</v>
      </c>
    </row>
    <row r="21" spans="1:23" x14ac:dyDescent="0.2">
      <c r="A21" t="s">
        <v>14</v>
      </c>
      <c r="C21" s="15">
        <v>43837.495999999999</v>
      </c>
      <c r="D21" s="15" t="s">
        <v>16</v>
      </c>
      <c r="E21">
        <f t="shared" ref="E21:E41" si="1">+(C21-C$7)/C$8</f>
        <v>-13424.958032588012</v>
      </c>
      <c r="F21">
        <f t="shared" ref="F21:F42" si="2">ROUND(2*E21,0)/2</f>
        <v>-13425</v>
      </c>
      <c r="G21">
        <f>+C21-(C$7+F21*C$8)</f>
        <v>3.1944690977979917E-2</v>
      </c>
      <c r="H21">
        <f>+C21-(C$7+F21*C$8)</f>
        <v>3.1944690977979917E-2</v>
      </c>
      <c r="P21" s="76">
        <f>+D$11+D$12*F21+D$13*F21^2</f>
        <v>3.4767774335630046E-2</v>
      </c>
      <c r="Q21" s="77">
        <f t="shared" ref="Q21:Q41" si="3">+C21-15018.5</f>
        <v>28818.995999999999</v>
      </c>
      <c r="R21" s="78">
        <f>+(P21-G21)^2</f>
        <v>7.9697996442411252E-6</v>
      </c>
      <c r="S21" s="80">
        <v>0.1</v>
      </c>
      <c r="T21" s="78">
        <f>+S21*R21</f>
        <v>7.9697996442411258E-7</v>
      </c>
      <c r="U21" s="79"/>
      <c r="V21" s="78">
        <v>3000</v>
      </c>
      <c r="W21" s="78">
        <f t="shared" si="0"/>
        <v>8.5725609826553199E-3</v>
      </c>
    </row>
    <row r="22" spans="1:23" x14ac:dyDescent="0.2">
      <c r="A22" s="15" t="s">
        <v>177</v>
      </c>
      <c r="B22" s="6" t="s">
        <v>34</v>
      </c>
      <c r="C22" s="15">
        <v>46327.372000000003</v>
      </c>
      <c r="D22" s="15" t="s">
        <v>69</v>
      </c>
      <c r="E22">
        <f t="shared" si="1"/>
        <v>-10153.877652894116</v>
      </c>
      <c r="F22">
        <f t="shared" si="2"/>
        <v>-10154</v>
      </c>
      <c r="P22" s="76">
        <f t="shared" ref="P22:P41" si="4">+D$11+D$12*F22+D$13*F22^2</f>
        <v>1.5751111040147005E-2</v>
      </c>
      <c r="Q22" s="2">
        <f t="shared" si="3"/>
        <v>31308.872000000003</v>
      </c>
      <c r="R22" s="78">
        <f t="shared" ref="R22:R41" si="5">+(P22-G22)^2</f>
        <v>2.4809749899904089E-4</v>
      </c>
      <c r="S22" s="6"/>
      <c r="T22" s="78">
        <f t="shared" ref="T22:T41" si="6">+S22*R22</f>
        <v>0</v>
      </c>
      <c r="U22">
        <f>+C22-(C$7+F22*C$8)</f>
        <v>9.3127984408056363E-2</v>
      </c>
      <c r="V22" s="78">
        <v>4000</v>
      </c>
      <c r="W22" s="78">
        <f t="shared" si="0"/>
        <v>1.2566436785446285E-2</v>
      </c>
    </row>
    <row r="23" spans="1:23" x14ac:dyDescent="0.2">
      <c r="A23" s="15" t="s">
        <v>178</v>
      </c>
      <c r="B23" s="6" t="s">
        <v>34</v>
      </c>
      <c r="C23" s="15">
        <v>46728.413</v>
      </c>
      <c r="D23" s="15" t="s">
        <v>69</v>
      </c>
      <c r="E23">
        <f t="shared" si="1"/>
        <v>-9627.0091074112061</v>
      </c>
      <c r="F23">
        <f t="shared" si="2"/>
        <v>-9627</v>
      </c>
      <c r="P23" s="76">
        <f t="shared" si="4"/>
        <v>1.3329238091005363E-2</v>
      </c>
      <c r="Q23" s="2">
        <f t="shared" si="3"/>
        <v>31709.913</v>
      </c>
      <c r="R23" s="78">
        <f t="shared" si="5"/>
        <v>1.7766858808670828E-4</v>
      </c>
      <c r="S23" s="6"/>
      <c r="T23" s="78">
        <f t="shared" si="6"/>
        <v>0</v>
      </c>
      <c r="U23">
        <f>+C23-(C$7+F23*C$8)</f>
        <v>-6.9323654461186379E-3</v>
      </c>
      <c r="V23" s="78">
        <v>5000</v>
      </c>
      <c r="W23" s="78">
        <f t="shared" si="0"/>
        <v>1.7201771842672353E-2</v>
      </c>
    </row>
    <row r="24" spans="1:23" x14ac:dyDescent="0.2">
      <c r="A24" s="15" t="s">
        <v>178</v>
      </c>
      <c r="B24" s="6" t="s">
        <v>34</v>
      </c>
      <c r="C24" s="15">
        <v>46728.428999999996</v>
      </c>
      <c r="D24" s="15" t="s">
        <v>69</v>
      </c>
      <c r="E24">
        <f t="shared" si="1"/>
        <v>-9626.9880873740385</v>
      </c>
      <c r="F24">
        <f t="shared" si="2"/>
        <v>-9627</v>
      </c>
      <c r="G24">
        <f>+C24-(C$7+F24*C$8)</f>
        <v>9.0676345498650335E-3</v>
      </c>
      <c r="I24">
        <f>G24</f>
        <v>9.0676345498650335E-3</v>
      </c>
      <c r="P24" s="76">
        <f t="shared" si="4"/>
        <v>1.3329238091005363E-2</v>
      </c>
      <c r="Q24" s="2">
        <f t="shared" si="3"/>
        <v>31709.928999999996</v>
      </c>
      <c r="R24" s="78">
        <f t="shared" si="5"/>
        <v>1.8161264741859797E-5</v>
      </c>
      <c r="S24" s="6">
        <v>0.1</v>
      </c>
      <c r="T24" s="78">
        <f t="shared" si="6"/>
        <v>1.8161264741859798E-6</v>
      </c>
      <c r="V24" s="78"/>
      <c r="W24" s="78"/>
    </row>
    <row r="25" spans="1:23" x14ac:dyDescent="0.2">
      <c r="A25" s="15" t="s">
        <v>178</v>
      </c>
      <c r="B25" s="6" t="s">
        <v>34</v>
      </c>
      <c r="C25" s="15">
        <v>46763.440999999999</v>
      </c>
      <c r="D25" s="15" t="s">
        <v>69</v>
      </c>
      <c r="E25">
        <f t="shared" si="1"/>
        <v>-9580.9909910311471</v>
      </c>
      <c r="F25">
        <f t="shared" si="2"/>
        <v>-9581</v>
      </c>
      <c r="G25">
        <f>+C25-(C$7+F25*C$8)</f>
        <v>6.857433239929378E-3</v>
      </c>
      <c r="I25">
        <f>G25</f>
        <v>6.857433239929378E-3</v>
      </c>
      <c r="P25" s="76">
        <f t="shared" si="4"/>
        <v>1.3126295002708337E-2</v>
      </c>
      <c r="Q25" s="2">
        <f t="shared" si="3"/>
        <v>31744.940999999999</v>
      </c>
      <c r="R25" s="78">
        <f t="shared" si="5"/>
        <v>3.9298627800832115E-5</v>
      </c>
      <c r="S25" s="6">
        <v>0.1</v>
      </c>
      <c r="T25" s="78">
        <f t="shared" si="6"/>
        <v>3.929862780083212E-6</v>
      </c>
      <c r="V25" s="78"/>
      <c r="W25" s="78"/>
    </row>
    <row r="26" spans="1:23" x14ac:dyDescent="0.2">
      <c r="A26" s="15" t="s">
        <v>179</v>
      </c>
      <c r="B26" s="6" t="s">
        <v>34</v>
      </c>
      <c r="C26" s="15">
        <v>47481.296999999999</v>
      </c>
      <c r="D26" s="15" t="s">
        <v>69</v>
      </c>
      <c r="E26">
        <f t="shared" si="1"/>
        <v>-8637.9060032464004</v>
      </c>
      <c r="F26">
        <f t="shared" si="2"/>
        <v>-8638</v>
      </c>
      <c r="P26" s="76">
        <f t="shared" si="4"/>
        <v>9.2650828026623559E-3</v>
      </c>
      <c r="Q26" s="2">
        <f t="shared" si="3"/>
        <v>32462.796999999999</v>
      </c>
      <c r="R26" s="78">
        <f t="shared" si="5"/>
        <v>8.5841759340189733E-5</v>
      </c>
      <c r="S26" s="6"/>
      <c r="T26" s="78">
        <f t="shared" si="6"/>
        <v>0</v>
      </c>
      <c r="U26">
        <f>+C26-(C$7+F26*C$8)</f>
        <v>7.1548306274053175E-2</v>
      </c>
      <c r="V26" s="78"/>
      <c r="W26" s="78"/>
    </row>
    <row r="27" spans="1:23" x14ac:dyDescent="0.2">
      <c r="A27" s="15" t="s">
        <v>180</v>
      </c>
      <c r="B27" s="6" t="s">
        <v>34</v>
      </c>
      <c r="C27" s="15">
        <v>47847.372000000003</v>
      </c>
      <c r="D27" s="15" t="s">
        <v>69</v>
      </c>
      <c r="E27">
        <f t="shared" si="1"/>
        <v>-8156.9741214994956</v>
      </c>
      <c r="F27">
        <f t="shared" si="2"/>
        <v>-8157</v>
      </c>
      <c r="G27">
        <f>+C27-(C$7+F27*C$8)</f>
        <v>1.969815774646122E-2</v>
      </c>
      <c r="I27">
        <f>G27</f>
        <v>1.969815774646122E-2</v>
      </c>
      <c r="P27" s="76">
        <f t="shared" si="4"/>
        <v>7.5152597920971845E-3</v>
      </c>
      <c r="Q27" s="2">
        <f t="shared" si="3"/>
        <v>32828.872000000003</v>
      </c>
      <c r="R27" s="78">
        <f t="shared" si="5"/>
        <v>1.4842300256644739E-4</v>
      </c>
      <c r="S27" s="6">
        <v>0.1</v>
      </c>
      <c r="T27" s="78">
        <f t="shared" si="6"/>
        <v>1.4842300256644741E-5</v>
      </c>
      <c r="V27" s="78"/>
      <c r="W27" s="78"/>
    </row>
    <row r="28" spans="1:23" x14ac:dyDescent="0.2">
      <c r="A28" s="15" t="s">
        <v>181</v>
      </c>
      <c r="B28" s="6" t="s">
        <v>34</v>
      </c>
      <c r="C28" s="15">
        <v>50444.474000000002</v>
      </c>
      <c r="D28" s="15" t="s">
        <v>69</v>
      </c>
      <c r="E28">
        <f t="shared" si="1"/>
        <v>-4745.0253351889487</v>
      </c>
      <c r="F28">
        <f t="shared" si="2"/>
        <v>-4745</v>
      </c>
      <c r="P28" s="76">
        <f t="shared" si="4"/>
        <v>-6.3698144027525896E-4</v>
      </c>
      <c r="Q28" s="2">
        <f t="shared" si="3"/>
        <v>35425.974000000002</v>
      </c>
      <c r="R28" s="78">
        <f t="shared" si="5"/>
        <v>4.0574535525514329E-7</v>
      </c>
      <c r="S28" s="6"/>
      <c r="T28" s="78">
        <f t="shared" si="6"/>
        <v>0</v>
      </c>
      <c r="U28">
        <f>+C28-(C$7+F28*C$8)</f>
        <v>-1.928460068302229E-2</v>
      </c>
      <c r="V28" s="78"/>
      <c r="W28" s="78"/>
    </row>
    <row r="29" spans="1:23" x14ac:dyDescent="0.2">
      <c r="A29" t="s">
        <v>33</v>
      </c>
      <c r="C29" s="15">
        <v>51433.264499999997</v>
      </c>
      <c r="D29" s="15">
        <v>2E-3</v>
      </c>
      <c r="E29">
        <f t="shared" si="1"/>
        <v>-3445.9995185708935</v>
      </c>
      <c r="F29">
        <f t="shared" si="2"/>
        <v>-3446</v>
      </c>
      <c r="G29">
        <f t="shared" ref="G29:G41" si="7">+C29-(C$7+F29*C$8)</f>
        <v>3.6645347427111119E-4</v>
      </c>
      <c r="K29">
        <f>G29</f>
        <v>3.6645347427111119E-4</v>
      </c>
      <c r="P29" s="76">
        <f t="shared" si="4"/>
        <v>-1.7779294658631056E-3</v>
      </c>
      <c r="Q29" s="2">
        <f t="shared" si="3"/>
        <v>36414.764499999997</v>
      </c>
      <c r="R29" s="78">
        <f t="shared" si="5"/>
        <v>4.5983781939386682E-6</v>
      </c>
      <c r="S29" s="6">
        <v>1</v>
      </c>
      <c r="T29" s="78">
        <f t="shared" si="6"/>
        <v>4.5983781939386682E-6</v>
      </c>
      <c r="V29" s="78"/>
      <c r="W29" s="78"/>
    </row>
    <row r="30" spans="1:23" x14ac:dyDescent="0.2">
      <c r="A30" t="s">
        <v>35</v>
      </c>
      <c r="B30" s="11" t="s">
        <v>34</v>
      </c>
      <c r="C30" s="16">
        <v>52901.576699999998</v>
      </c>
      <c r="D30" s="16">
        <v>2.8E-3</v>
      </c>
      <c r="E30">
        <f t="shared" si="1"/>
        <v>-1517.0009545118107</v>
      </c>
      <c r="F30">
        <f t="shared" si="2"/>
        <v>-1517</v>
      </c>
      <c r="G30">
        <f t="shared" si="7"/>
        <v>-7.2655385156394914E-4</v>
      </c>
      <c r="K30">
        <f>G30</f>
        <v>-7.2655385156394914E-4</v>
      </c>
      <c r="P30" s="76">
        <f t="shared" si="4"/>
        <v>-1.4751010174278171E-3</v>
      </c>
      <c r="Q30" s="2">
        <f t="shared" si="3"/>
        <v>37883.076699999998</v>
      </c>
      <c r="R30" s="78">
        <f t="shared" si="5"/>
        <v>5.6032285952282915E-7</v>
      </c>
      <c r="S30" s="6">
        <v>1</v>
      </c>
      <c r="T30" s="78">
        <f t="shared" si="6"/>
        <v>5.6032285952282915E-7</v>
      </c>
      <c r="V30" s="78"/>
      <c r="W30" s="78"/>
    </row>
    <row r="31" spans="1:23" x14ac:dyDescent="0.2">
      <c r="A31" s="14" t="s">
        <v>38</v>
      </c>
      <c r="B31" s="11"/>
      <c r="C31" s="15">
        <v>53268.465300000003</v>
      </c>
      <c r="D31" s="15">
        <v>2.0000000000000001E-4</v>
      </c>
      <c r="E31">
        <f t="shared" si="1"/>
        <v>-1035.0002038746793</v>
      </c>
      <c r="F31">
        <f t="shared" si="2"/>
        <v>-1035</v>
      </c>
      <c r="G31">
        <f t="shared" si="7"/>
        <v>-1.5518502186750993E-4</v>
      </c>
      <c r="J31">
        <f>G31</f>
        <v>-1.5518502186750993E-4</v>
      </c>
      <c r="P31" s="76">
        <f t="shared" si="4"/>
        <v>-1.026712610888321E-3</v>
      </c>
      <c r="Q31" s="2">
        <f t="shared" si="3"/>
        <v>38249.965300000003</v>
      </c>
      <c r="R31" s="78">
        <f t="shared" si="5"/>
        <v>7.5956033842442768E-7</v>
      </c>
      <c r="S31" s="6">
        <v>1</v>
      </c>
      <c r="T31" s="78">
        <f t="shared" si="6"/>
        <v>7.5956033842442768E-7</v>
      </c>
      <c r="V31" s="78"/>
      <c r="W31" s="78"/>
    </row>
    <row r="32" spans="1:23" x14ac:dyDescent="0.2">
      <c r="A32" s="20" t="s">
        <v>41</v>
      </c>
      <c r="B32" s="35" t="s">
        <v>34</v>
      </c>
      <c r="C32" s="36">
        <v>54056.2857</v>
      </c>
      <c r="D32" s="36">
        <v>2.9999999999999997E-4</v>
      </c>
      <c r="E32">
        <f t="shared" si="1"/>
        <v>6.769573711846149E-4</v>
      </c>
      <c r="F32">
        <f t="shared" si="2"/>
        <v>0</v>
      </c>
      <c r="G32">
        <f t="shared" si="7"/>
        <v>5.1528538460843265E-4</v>
      </c>
      <c r="J32">
        <f>G32</f>
        <v>5.1528538460843265E-4</v>
      </c>
      <c r="P32" s="76">
        <f t="shared" si="4"/>
        <v>4.3968910089304516E-4</v>
      </c>
      <c r="Q32" s="2">
        <f t="shared" si="3"/>
        <v>39037.7857</v>
      </c>
      <c r="R32" s="78">
        <f t="shared" si="5"/>
        <v>5.7147981115773592E-9</v>
      </c>
      <c r="S32" s="6">
        <v>1</v>
      </c>
      <c r="T32" s="78">
        <f t="shared" si="6"/>
        <v>5.7147981115773592E-9</v>
      </c>
    </row>
    <row r="33" spans="1:20" x14ac:dyDescent="0.2">
      <c r="A33" s="42" t="s">
        <v>56</v>
      </c>
      <c r="B33" s="35" t="s">
        <v>34</v>
      </c>
      <c r="C33" s="36">
        <v>54365.321900000003</v>
      </c>
      <c r="D33" s="43">
        <v>5.9999999999999995E-4</v>
      </c>
      <c r="E33">
        <f t="shared" si="1"/>
        <v>405.99770268683102</v>
      </c>
      <c r="F33">
        <f t="shared" si="2"/>
        <v>406</v>
      </c>
      <c r="G33">
        <f t="shared" si="7"/>
        <v>-1.7486653523519635E-3</v>
      </c>
      <c r="J33">
        <f>G33</f>
        <v>-1.7486653523519635E-3</v>
      </c>
      <c r="P33" s="76">
        <f t="shared" si="4"/>
        <v>1.2025568651059277E-3</v>
      </c>
      <c r="Q33" s="2">
        <f t="shared" si="3"/>
        <v>39346.821900000003</v>
      </c>
      <c r="R33" s="78">
        <f t="shared" si="5"/>
        <v>8.7097125768170705E-6</v>
      </c>
      <c r="S33" s="6">
        <v>1</v>
      </c>
      <c r="T33" s="78">
        <f t="shared" si="6"/>
        <v>8.7097125768170705E-6</v>
      </c>
    </row>
    <row r="34" spans="1:20" x14ac:dyDescent="0.2">
      <c r="A34" t="s">
        <v>143</v>
      </c>
      <c r="B34" s="6" t="s">
        <v>34</v>
      </c>
      <c r="C34" s="15">
        <v>55059.520299999996</v>
      </c>
      <c r="D34" s="15" t="s">
        <v>69</v>
      </c>
      <c r="E34">
        <f t="shared" si="1"/>
        <v>1318.0024635082018</v>
      </c>
      <c r="F34">
        <f t="shared" si="2"/>
        <v>1318</v>
      </c>
      <c r="G34">
        <f t="shared" si="7"/>
        <v>1.8751694369711913E-3</v>
      </c>
      <c r="K34">
        <f>G34</f>
        <v>1.8751694369711913E-3</v>
      </c>
      <c r="O34">
        <f t="shared" ref="O34:O41" ca="1" si="8">+C$11+C$12*F34</f>
        <v>1.4286417954617265E-3</v>
      </c>
      <c r="P34" s="76">
        <f t="shared" si="4"/>
        <v>3.3017130012130682E-3</v>
      </c>
      <c r="Q34" s="2">
        <f t="shared" si="3"/>
        <v>40041.020299999996</v>
      </c>
      <c r="R34" s="78">
        <f t="shared" si="5"/>
        <v>2.0350265406799181E-6</v>
      </c>
      <c r="S34" s="6">
        <v>0.1</v>
      </c>
      <c r="T34" s="78">
        <f t="shared" si="6"/>
        <v>2.0350265406799182E-7</v>
      </c>
    </row>
    <row r="35" spans="1:20" x14ac:dyDescent="0.2">
      <c r="A35" s="37" t="s">
        <v>49</v>
      </c>
      <c r="B35" s="38" t="s">
        <v>34</v>
      </c>
      <c r="C35" s="37">
        <v>55102.908600000002</v>
      </c>
      <c r="D35" s="37">
        <v>2.0000000000000001E-4</v>
      </c>
      <c r="E35">
        <f t="shared" si="1"/>
        <v>1375.0039434366367</v>
      </c>
      <c r="F35">
        <f t="shared" si="2"/>
        <v>1375</v>
      </c>
      <c r="G35">
        <f t="shared" si="7"/>
        <v>3.0016591190360487E-3</v>
      </c>
      <c r="K35">
        <f>G35</f>
        <v>3.0016591190360487E-3</v>
      </c>
      <c r="O35">
        <f t="shared" ca="1" si="8"/>
        <v>1.6901980102295485E-3</v>
      </c>
      <c r="P35" s="76">
        <f t="shared" si="4"/>
        <v>3.4506251192198715E-3</v>
      </c>
      <c r="Q35" s="2">
        <f t="shared" si="3"/>
        <v>40084.408600000002</v>
      </c>
      <c r="R35" s="78">
        <f t="shared" si="5"/>
        <v>2.0157046932106043E-7</v>
      </c>
      <c r="S35" s="6">
        <v>1</v>
      </c>
      <c r="T35" s="78">
        <f t="shared" si="6"/>
        <v>2.0157046932106043E-7</v>
      </c>
    </row>
    <row r="36" spans="1:20" x14ac:dyDescent="0.2">
      <c r="A36" s="37" t="s">
        <v>50</v>
      </c>
      <c r="B36" s="38" t="s">
        <v>34</v>
      </c>
      <c r="C36" s="37">
        <v>55155.426700000004</v>
      </c>
      <c r="D36" s="37">
        <v>2.9999999999999997E-4</v>
      </c>
      <c r="E36">
        <f t="shared" si="1"/>
        <v>1443.9997193262013</v>
      </c>
      <c r="F36">
        <f t="shared" si="2"/>
        <v>1444</v>
      </c>
      <c r="G36">
        <f t="shared" si="7"/>
        <v>-2.1364285930758342E-4</v>
      </c>
      <c r="K36">
        <f>G36</f>
        <v>-2.1364285930758342E-4</v>
      </c>
      <c r="O36">
        <f t="shared" ca="1" si="8"/>
        <v>2.0068186912642798E-3</v>
      </c>
      <c r="P36" s="76">
        <f t="shared" si="4"/>
        <v>3.6336755801860839E-3</v>
      </c>
      <c r="Q36" s="2">
        <f t="shared" si="3"/>
        <v>40136.926700000004</v>
      </c>
      <c r="R36" s="78">
        <f t="shared" si="5"/>
        <v>1.4801859174867988E-5</v>
      </c>
      <c r="S36" s="6">
        <v>1</v>
      </c>
      <c r="T36" s="78">
        <f t="shared" si="6"/>
        <v>1.4801859174867988E-5</v>
      </c>
    </row>
    <row r="37" spans="1:20" x14ac:dyDescent="0.2">
      <c r="A37" t="s">
        <v>161</v>
      </c>
      <c r="B37" s="6" t="s">
        <v>34</v>
      </c>
      <c r="C37" s="15">
        <v>55850.389000000003</v>
      </c>
      <c r="D37" s="15" t="s">
        <v>69</v>
      </c>
      <c r="E37">
        <f t="shared" si="1"/>
        <v>2357.0080555473373</v>
      </c>
      <c r="F37">
        <f t="shared" si="2"/>
        <v>2357</v>
      </c>
      <c r="G37">
        <f t="shared" si="7"/>
        <v>6.1317092986428179E-3</v>
      </c>
      <c r="I37">
        <f>G37</f>
        <v>6.1317092986428179E-3</v>
      </c>
      <c r="O37">
        <f t="shared" ca="1" si="8"/>
        <v>6.1963068330716728E-3</v>
      </c>
      <c r="P37" s="76">
        <f t="shared" si="4"/>
        <v>6.3433333354050853E-3</v>
      </c>
      <c r="Q37" s="2">
        <f t="shared" si="3"/>
        <v>40831.889000000003</v>
      </c>
      <c r="R37" s="78">
        <f t="shared" si="5"/>
        <v>4.4784732935557493E-8</v>
      </c>
      <c r="S37" s="6">
        <v>0.1</v>
      </c>
      <c r="T37" s="78">
        <f t="shared" si="6"/>
        <v>4.4784732935557493E-9</v>
      </c>
    </row>
    <row r="38" spans="1:20" x14ac:dyDescent="0.2">
      <c r="A38" s="37" t="s">
        <v>51</v>
      </c>
      <c r="B38" s="38" t="s">
        <v>34</v>
      </c>
      <c r="C38" s="37">
        <v>55903.672200000001</v>
      </c>
      <c r="D38" s="37">
        <v>6.9999999999999999E-4</v>
      </c>
      <c r="E38">
        <f t="shared" si="1"/>
        <v>2427.0089833394436</v>
      </c>
      <c r="F38">
        <f t="shared" si="2"/>
        <v>2427</v>
      </c>
      <c r="G38">
        <f t="shared" si="7"/>
        <v>6.8379246877157129E-3</v>
      </c>
      <c r="K38">
        <f>G38</f>
        <v>6.8379246877157129E-3</v>
      </c>
      <c r="O38">
        <f t="shared" ca="1" si="8"/>
        <v>6.5175162196286461E-3</v>
      </c>
      <c r="P38" s="76">
        <f t="shared" si="4"/>
        <v>6.5731530618264658E-3</v>
      </c>
      <c r="Q38" s="2">
        <f t="shared" si="3"/>
        <v>40885.172200000001</v>
      </c>
      <c r="R38" s="78">
        <f t="shared" si="5"/>
        <v>7.0104013876035446E-8</v>
      </c>
      <c r="S38" s="6">
        <v>1</v>
      </c>
      <c r="T38" s="78">
        <f t="shared" si="6"/>
        <v>7.0104013876035446E-8</v>
      </c>
    </row>
    <row r="39" spans="1:20" x14ac:dyDescent="0.2">
      <c r="A39" s="20" t="s">
        <v>55</v>
      </c>
      <c r="B39" s="39" t="s">
        <v>34</v>
      </c>
      <c r="C39" s="36">
        <v>55978.267800000001</v>
      </c>
      <c r="D39" s="36">
        <v>1.6000000000000001E-3</v>
      </c>
      <c r="E39">
        <f t="shared" si="1"/>
        <v>2525.0091261463526</v>
      </c>
      <c r="F39">
        <f t="shared" si="2"/>
        <v>2525</v>
      </c>
      <c r="G39">
        <f t="shared" si="7"/>
        <v>6.9466262357309461E-3</v>
      </c>
      <c r="J39">
        <f>G39</f>
        <v>6.9466262357309461E-3</v>
      </c>
      <c r="O39">
        <f t="shared" ca="1" si="8"/>
        <v>6.9672093608084094E-3</v>
      </c>
      <c r="P39" s="76">
        <f t="shared" si="4"/>
        <v>6.900181171398909E-3</v>
      </c>
      <c r="Q39" s="2">
        <f t="shared" si="3"/>
        <v>40959.767800000001</v>
      </c>
      <c r="R39" s="78">
        <f t="shared" si="5"/>
        <v>2.1571440008070635E-9</v>
      </c>
      <c r="S39" s="6">
        <v>1</v>
      </c>
      <c r="T39" s="78">
        <f t="shared" si="6"/>
        <v>2.1571440008070635E-9</v>
      </c>
    </row>
    <row r="40" spans="1:20" x14ac:dyDescent="0.2">
      <c r="A40" s="20" t="s">
        <v>52</v>
      </c>
      <c r="B40" s="39" t="s">
        <v>34</v>
      </c>
      <c r="C40" s="36">
        <v>56205.8626</v>
      </c>
      <c r="D40" s="36">
        <v>5.0000000000000001E-4</v>
      </c>
      <c r="E40">
        <f t="shared" si="1"/>
        <v>2824.0123234141493</v>
      </c>
      <c r="F40">
        <f t="shared" si="2"/>
        <v>2824</v>
      </c>
      <c r="G40">
        <f t="shared" si="7"/>
        <v>9.3803176860092208E-3</v>
      </c>
      <c r="K40">
        <f>G40</f>
        <v>9.3803176860092208E-3</v>
      </c>
      <c r="O40">
        <f t="shared" ca="1" si="8"/>
        <v>8.3392323119589138E-3</v>
      </c>
      <c r="P40" s="76">
        <f t="shared" si="4"/>
        <v>7.9360221766870895E-3</v>
      </c>
      <c r="Q40" s="2">
        <f t="shared" si="3"/>
        <v>41187.3626</v>
      </c>
      <c r="R40" s="78">
        <f t="shared" si="5"/>
        <v>2.0859895182480747E-6</v>
      </c>
      <c r="S40" s="6">
        <v>1</v>
      </c>
      <c r="T40" s="78">
        <f t="shared" si="6"/>
        <v>2.0859895182480747E-6</v>
      </c>
    </row>
    <row r="41" spans="1:20" x14ac:dyDescent="0.2">
      <c r="A41" s="40" t="s">
        <v>57</v>
      </c>
      <c r="B41" s="41"/>
      <c r="C41" s="40">
        <v>56924.416799999999</v>
      </c>
      <c r="D41" s="40">
        <v>8.2000000000000007E-3</v>
      </c>
      <c r="E41">
        <f t="shared" si="1"/>
        <v>3768.0145730710137</v>
      </c>
      <c r="F41">
        <f t="shared" si="2"/>
        <v>3768</v>
      </c>
      <c r="G41">
        <f t="shared" si="7"/>
        <v>1.1092708082287572E-2</v>
      </c>
      <c r="J41">
        <f>G41</f>
        <v>1.1092708082287572E-2</v>
      </c>
      <c r="O41">
        <f t="shared" ca="1" si="8"/>
        <v>1.2670970324955823E-2</v>
      </c>
      <c r="P41" s="76">
        <f t="shared" si="4"/>
        <v>1.1582711277139666E-2</v>
      </c>
      <c r="Q41" s="2">
        <f t="shared" si="3"/>
        <v>41905.916799999999</v>
      </c>
      <c r="R41" s="78">
        <f t="shared" si="5"/>
        <v>2.4010313096525901E-7</v>
      </c>
      <c r="S41" s="6">
        <v>0.1</v>
      </c>
      <c r="T41" s="78">
        <f t="shared" si="6"/>
        <v>2.4010313096525901E-8</v>
      </c>
    </row>
    <row r="42" spans="1:20" x14ac:dyDescent="0.2">
      <c r="A42" s="85" t="s">
        <v>0</v>
      </c>
      <c r="B42" s="86" t="s">
        <v>34</v>
      </c>
      <c r="C42" s="87">
        <v>57290.548199999997</v>
      </c>
      <c r="D42" s="87" t="s">
        <v>1</v>
      </c>
      <c r="E42">
        <f>+(C42-C$7)/C$8</f>
        <v>4249.0205504489431</v>
      </c>
      <c r="F42">
        <f t="shared" si="2"/>
        <v>4249</v>
      </c>
      <c r="G42">
        <f>+C42-(C$7+F42*C$8)</f>
        <v>1.5642559541447554E-2</v>
      </c>
      <c r="K42">
        <f>G42</f>
        <v>1.5642559541447554E-2</v>
      </c>
      <c r="O42">
        <f ca="1">+C$11+C$12*F42</f>
        <v>1.4878137681154462E-2</v>
      </c>
      <c r="P42" s="76">
        <f>+D$11+D$12*F42+D$13*F42^2</f>
        <v>1.366065909513552E-2</v>
      </c>
      <c r="Q42" s="2">
        <f>+C42-15018.5</f>
        <v>42272.048199999997</v>
      </c>
      <c r="R42" s="78">
        <f>+(P42-G42)^2</f>
        <v>3.9279293790918405E-6</v>
      </c>
      <c r="S42" s="6">
        <v>1</v>
      </c>
      <c r="T42" s="78">
        <f>+S42*R42</f>
        <v>3.9279293790918405E-6</v>
      </c>
    </row>
    <row r="43" spans="1:20" x14ac:dyDescent="0.2">
      <c r="D43" s="6"/>
    </row>
    <row r="44" spans="1:20" x14ac:dyDescent="0.2">
      <c r="D44" s="6"/>
    </row>
  </sheetData>
  <phoneticPr fontId="8" type="noConversion"/>
  <hyperlinks>
    <hyperlink ref="H363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B39" sqref="B3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39</v>
      </c>
    </row>
    <row r="2" spans="1:4" x14ac:dyDescent="0.2">
      <c r="A2" t="s">
        <v>29</v>
      </c>
      <c r="B2" s="13" t="s">
        <v>37</v>
      </c>
    </row>
    <row r="3" spans="1:4" x14ac:dyDescent="0.2">
      <c r="C3" s="22" t="s">
        <v>58</v>
      </c>
    </row>
    <row r="4" spans="1:4" x14ac:dyDescent="0.2">
      <c r="A4" s="8" t="s">
        <v>2</v>
      </c>
      <c r="C4" s="3">
        <v>43837.495999999999</v>
      </c>
      <c r="D4" s="4">
        <v>0.76122999999999996</v>
      </c>
    </row>
    <row r="6" spans="1:4" x14ac:dyDescent="0.2">
      <c r="A6" s="8" t="s">
        <v>3</v>
      </c>
    </row>
    <row r="7" spans="1:4" x14ac:dyDescent="0.2">
      <c r="A7" t="s">
        <v>4</v>
      </c>
      <c r="C7">
        <f>+C4</f>
        <v>43837.495999999999</v>
      </c>
    </row>
    <row r="8" spans="1:4" x14ac:dyDescent="0.2">
      <c r="A8" t="s">
        <v>5</v>
      </c>
      <c r="C8">
        <f>+D4</f>
        <v>0.76122999999999996</v>
      </c>
    </row>
    <row r="10" spans="1:4" ht="13.5" thickBot="1" x14ac:dyDescent="0.25">
      <c r="C10" s="7" t="s">
        <v>24</v>
      </c>
      <c r="D10" s="7" t="s">
        <v>25</v>
      </c>
    </row>
    <row r="11" spans="1:4" x14ac:dyDescent="0.2">
      <c r="A11" t="s">
        <v>18</v>
      </c>
      <c r="C11">
        <f>INTERCEPT(G21:G93,F21:F93)</f>
        <v>0.72923379165850777</v>
      </c>
      <c r="D11" s="6"/>
    </row>
    <row r="12" spans="1:4" x14ac:dyDescent="0.2">
      <c r="A12" t="s">
        <v>19</v>
      </c>
      <c r="C12">
        <f>SLOPE(G21:G93,F21:F93)</f>
        <v>-5.1517362711776495E-5</v>
      </c>
      <c r="D12" s="6"/>
    </row>
    <row r="13" spans="1:4" x14ac:dyDescent="0.2">
      <c r="A13" t="s">
        <v>23</v>
      </c>
      <c r="C13" s="6" t="s">
        <v>16</v>
      </c>
      <c r="D13" s="6"/>
    </row>
    <row r="14" spans="1:4" x14ac:dyDescent="0.2">
      <c r="A14" t="s">
        <v>28</v>
      </c>
    </row>
    <row r="15" spans="1:4" x14ac:dyDescent="0.2">
      <c r="A15" s="5" t="s">
        <v>20</v>
      </c>
      <c r="C15" s="17">
        <f>(C7+C11)+(C8+C12)*INT(MAX(F21:F3533))</f>
        <v>54056.285184714616</v>
      </c>
    </row>
    <row r="16" spans="1:4" x14ac:dyDescent="0.2">
      <c r="A16" s="8" t="s">
        <v>6</v>
      </c>
      <c r="C16" s="18">
        <f>+C8+C12</f>
        <v>0.76117848263728816</v>
      </c>
    </row>
    <row r="17" spans="1:18" ht="13.5" thickBot="1" x14ac:dyDescent="0.25">
      <c r="A17" s="19" t="s">
        <v>40</v>
      </c>
      <c r="C17">
        <f>COUNT(C21:C2191)</f>
        <v>5</v>
      </c>
    </row>
    <row r="18" spans="1:18" x14ac:dyDescent="0.2">
      <c r="A18" s="8" t="s">
        <v>7</v>
      </c>
      <c r="C18" s="3">
        <f>+C15</f>
        <v>54056.285184714616</v>
      </c>
      <c r="D18" s="4">
        <f>+C16</f>
        <v>0.76117848263728816</v>
      </c>
    </row>
    <row r="19" spans="1:18" ht="13.5" thickTop="1" x14ac:dyDescent="0.2">
      <c r="C19">
        <f>COUNT(C21:C1619)</f>
        <v>5</v>
      </c>
    </row>
    <row r="20" spans="1:18" ht="13.5" thickBot="1" x14ac:dyDescent="0.25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36</v>
      </c>
      <c r="J20" s="10" t="s">
        <v>21</v>
      </c>
      <c r="K20" s="10" t="s">
        <v>22</v>
      </c>
      <c r="L20" s="10" t="s">
        <v>30</v>
      </c>
      <c r="M20" s="10" t="s">
        <v>31</v>
      </c>
      <c r="N20" s="10" t="s">
        <v>32</v>
      </c>
      <c r="O20" s="10" t="s">
        <v>27</v>
      </c>
      <c r="P20" s="9" t="s">
        <v>26</v>
      </c>
      <c r="Q20" s="7" t="s">
        <v>17</v>
      </c>
    </row>
    <row r="21" spans="1:18" x14ac:dyDescent="0.2">
      <c r="A21" t="s">
        <v>14</v>
      </c>
      <c r="C21" s="15">
        <v>43837.495999999999</v>
      </c>
      <c r="D21" s="15" t="s">
        <v>16</v>
      </c>
      <c r="E21">
        <f>+(C21-C$7)/C$8</f>
        <v>0</v>
      </c>
      <c r="F21" s="12">
        <v>2</v>
      </c>
      <c r="H21">
        <f>+C21-(C$7+F21*C$8)</f>
        <v>-1.5224600000001374</v>
      </c>
      <c r="O21">
        <f>+C$11+C$12*F21</f>
        <v>0.72913075693308427</v>
      </c>
      <c r="Q21" s="2">
        <f>+C21-15018.5</f>
        <v>28818.995999999999</v>
      </c>
      <c r="R21">
        <f>ABS(O21-H21)</f>
        <v>2.2515907569332216</v>
      </c>
    </row>
    <row r="22" spans="1:18" x14ac:dyDescent="0.2">
      <c r="A22" t="s">
        <v>33</v>
      </c>
      <c r="C22" s="15">
        <v>51433.264499999997</v>
      </c>
      <c r="D22" s="15">
        <v>2E-3</v>
      </c>
      <c r="E22">
        <f>+(C22-C$7)/C$8</f>
        <v>9978.2831732853392</v>
      </c>
      <c r="F22" s="21">
        <f>ROUND(2*E22,0)/2-0.5</f>
        <v>9978</v>
      </c>
      <c r="G22">
        <f>+C22-(C$7+F22*C$8)</f>
        <v>0.21555999999691267</v>
      </c>
      <c r="I22">
        <f>G22</f>
        <v>0.21555999999691267</v>
      </c>
      <c r="O22">
        <f>+C$11+C$12*F22</f>
        <v>0.2151935465204019</v>
      </c>
      <c r="Q22" s="2">
        <f>+C22-15018.5</f>
        <v>36414.764499999997</v>
      </c>
    </row>
    <row r="23" spans="1:18" x14ac:dyDescent="0.2">
      <c r="A23" t="s">
        <v>35</v>
      </c>
      <c r="B23" s="11" t="s">
        <v>34</v>
      </c>
      <c r="C23" s="16">
        <v>52901.576699999998</v>
      </c>
      <c r="D23" s="16">
        <v>2.8E-3</v>
      </c>
      <c r="E23">
        <f>+(C23-C$7)/C$8</f>
        <v>11907.151189522219</v>
      </c>
      <c r="F23">
        <f>ROUND(2*E23,0)/2</f>
        <v>11907</v>
      </c>
      <c r="G23">
        <f>+C23-(C$7+F23*C$8)</f>
        <v>0.11508999999932712</v>
      </c>
      <c r="I23">
        <f>G23</f>
        <v>0.11508999999932712</v>
      </c>
      <c r="O23">
        <f>+C$11+C$12*F23</f>
        <v>0.11581655384938505</v>
      </c>
      <c r="Q23" s="2">
        <f>+C23-15018.5</f>
        <v>37883.076699999998</v>
      </c>
    </row>
    <row r="24" spans="1:18" x14ac:dyDescent="0.2">
      <c r="A24" s="14" t="s">
        <v>38</v>
      </c>
      <c r="B24" s="11"/>
      <c r="C24" s="15">
        <v>53268.465300000003</v>
      </c>
      <c r="D24" s="15">
        <v>2.0000000000000001E-4</v>
      </c>
      <c r="E24">
        <f>+(C24-C$7)/C$8</f>
        <v>12389.119320047823</v>
      </c>
      <c r="F24">
        <f>ROUND(2*E24,0)/2</f>
        <v>12389</v>
      </c>
      <c r="G24">
        <f>+C24-(C$7+F24*C$8)</f>
        <v>9.0830000008281786E-2</v>
      </c>
      <c r="I24">
        <f>G24</f>
        <v>9.0830000008281786E-2</v>
      </c>
      <c r="O24">
        <f>+C$11+C$12*F24</f>
        <v>9.098518502230879E-2</v>
      </c>
      <c r="Q24" s="2">
        <f>+C24-15018.5</f>
        <v>38249.965300000003</v>
      </c>
    </row>
    <row r="25" spans="1:18" x14ac:dyDescent="0.2">
      <c r="A25" s="20" t="s">
        <v>41</v>
      </c>
      <c r="B25" s="11" t="s">
        <v>34</v>
      </c>
      <c r="C25" s="15">
        <v>54056.2857</v>
      </c>
      <c r="D25" s="15">
        <v>2.9999999999999997E-4</v>
      </c>
      <c r="E25">
        <f>+(C25-C$7)/C$8</f>
        <v>13424.050155669116</v>
      </c>
      <c r="F25">
        <f>ROUND(2*E25,0)/2</f>
        <v>13424</v>
      </c>
      <c r="G25">
        <f>+C25-(C$7+F25*C$8)</f>
        <v>3.8180000003194436E-2</v>
      </c>
      <c r="I25">
        <f>G25</f>
        <v>3.8180000003194436E-2</v>
      </c>
      <c r="O25">
        <f>+C$11+C$12*F25</f>
        <v>3.7664714615620043E-2</v>
      </c>
      <c r="Q25" s="2">
        <f>+C25-15018.5</f>
        <v>39037.7857</v>
      </c>
    </row>
    <row r="26" spans="1:18" x14ac:dyDescent="0.2">
      <c r="C26" s="15"/>
      <c r="D26" s="15"/>
      <c r="Q26" s="2"/>
    </row>
    <row r="27" spans="1:18" x14ac:dyDescent="0.2">
      <c r="C27" s="15"/>
      <c r="D27" s="15"/>
      <c r="Q27" s="2"/>
    </row>
    <row r="28" spans="1:18" x14ac:dyDescent="0.2">
      <c r="C28" s="15"/>
      <c r="D28" s="15"/>
    </row>
    <row r="29" spans="1:18" x14ac:dyDescent="0.2">
      <c r="D29" s="6"/>
    </row>
    <row r="30" spans="1:18" x14ac:dyDescent="0.2">
      <c r="D30" s="6"/>
    </row>
    <row r="31" spans="1:18" x14ac:dyDescent="0.2">
      <c r="D31" s="6"/>
    </row>
    <row r="32" spans="1:18" x14ac:dyDescent="0.2">
      <c r="D32" s="6"/>
    </row>
    <row r="33" spans="4:6" x14ac:dyDescent="0.2">
      <c r="D33" s="6"/>
    </row>
    <row r="34" spans="4:6" x14ac:dyDescent="0.2">
      <c r="D34" s="6"/>
    </row>
    <row r="35" spans="4:6" x14ac:dyDescent="0.2">
      <c r="D35" s="6"/>
      <c r="F35" s="12"/>
    </row>
    <row r="36" spans="4:6" x14ac:dyDescent="0.2">
      <c r="D36" s="6"/>
    </row>
    <row r="37" spans="4:6" x14ac:dyDescent="0.2">
      <c r="D37" s="6"/>
    </row>
    <row r="38" spans="4:6" x14ac:dyDescent="0.2">
      <c r="D38" s="6"/>
    </row>
    <row r="39" spans="4:6" x14ac:dyDescent="0.2">
      <c r="D39" s="6"/>
    </row>
    <row r="40" spans="4:6" x14ac:dyDescent="0.2">
      <c r="D40" s="6"/>
    </row>
    <row r="41" spans="4:6" x14ac:dyDescent="0.2">
      <c r="D41" s="6"/>
    </row>
    <row r="42" spans="4:6" x14ac:dyDescent="0.2">
      <c r="D42" s="6"/>
    </row>
    <row r="43" spans="4:6" x14ac:dyDescent="0.2">
      <c r="D43" s="6"/>
    </row>
    <row r="44" spans="4:6" x14ac:dyDescent="0.2">
      <c r="D44" s="6"/>
    </row>
    <row r="45" spans="4:6" x14ac:dyDescent="0.2">
      <c r="D45" s="6"/>
    </row>
    <row r="46" spans="4:6" x14ac:dyDescent="0.2">
      <c r="D46" s="6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D38" sqref="D3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39</v>
      </c>
    </row>
    <row r="2" spans="1:4" x14ac:dyDescent="0.2">
      <c r="A2" t="s">
        <v>29</v>
      </c>
      <c r="B2" s="13" t="s">
        <v>37</v>
      </c>
    </row>
    <row r="3" spans="1:4" x14ac:dyDescent="0.2">
      <c r="C3" s="22" t="s">
        <v>42</v>
      </c>
    </row>
    <row r="4" spans="1:4" x14ac:dyDescent="0.2">
      <c r="A4" s="8" t="s">
        <v>2</v>
      </c>
      <c r="C4" s="3">
        <v>43837.495999999999</v>
      </c>
      <c r="D4" s="4">
        <v>0.76122999999999996</v>
      </c>
    </row>
    <row r="6" spans="1:4" x14ac:dyDescent="0.2">
      <c r="A6" s="8" t="s">
        <v>3</v>
      </c>
    </row>
    <row r="7" spans="1:4" x14ac:dyDescent="0.2">
      <c r="A7" t="s">
        <v>4</v>
      </c>
      <c r="C7">
        <f>+C4</f>
        <v>43837.495999999999</v>
      </c>
    </row>
    <row r="8" spans="1:4" x14ac:dyDescent="0.2">
      <c r="A8" t="s">
        <v>5</v>
      </c>
      <c r="C8">
        <f>+D4</f>
        <v>0.76122999999999996</v>
      </c>
    </row>
    <row r="10" spans="1:4" ht="13.5" thickBot="1" x14ac:dyDescent="0.25">
      <c r="C10" s="7" t="s">
        <v>24</v>
      </c>
      <c r="D10" s="7" t="s">
        <v>25</v>
      </c>
    </row>
    <row r="11" spans="1:4" x14ac:dyDescent="0.2">
      <c r="A11" t="s">
        <v>18</v>
      </c>
      <c r="C11">
        <f>INTERCEPT(G21:G93,F21:F93)</f>
        <v>-0.77874070748150614</v>
      </c>
      <c r="D11" s="6"/>
    </row>
    <row r="12" spans="1:4" x14ac:dyDescent="0.2">
      <c r="A12" t="s">
        <v>19</v>
      </c>
      <c r="C12">
        <f>SLOPE(G21:G93,F21:F93)</f>
        <v>6.6962437601584187E-5</v>
      </c>
      <c r="D12" s="6"/>
    </row>
    <row r="13" spans="1:4" x14ac:dyDescent="0.2">
      <c r="A13" t="s">
        <v>23</v>
      </c>
      <c r="C13" s="6" t="s">
        <v>16</v>
      </c>
      <c r="D13" s="6"/>
    </row>
    <row r="14" spans="1:4" x14ac:dyDescent="0.2">
      <c r="A14" t="s">
        <v>28</v>
      </c>
    </row>
    <row r="15" spans="1:4" x14ac:dyDescent="0.2">
      <c r="A15" s="5" t="s">
        <v>20</v>
      </c>
      <c r="C15" s="17">
        <f>(C7+C11)+(C8+C12)*INT(MAX(F21:F3533))</f>
        <v>54056.367683054879</v>
      </c>
    </row>
    <row r="16" spans="1:4" x14ac:dyDescent="0.2">
      <c r="A16" s="8" t="s">
        <v>6</v>
      </c>
      <c r="C16" s="18">
        <f>+C8+C12</f>
        <v>0.76129696243760159</v>
      </c>
    </row>
    <row r="17" spans="1:18" ht="13.5" thickBot="1" x14ac:dyDescent="0.25">
      <c r="A17" s="19" t="s">
        <v>40</v>
      </c>
      <c r="C17">
        <f>COUNT(C21:C2191)</f>
        <v>5</v>
      </c>
    </row>
    <row r="18" spans="1:18" x14ac:dyDescent="0.2">
      <c r="A18" s="8" t="s">
        <v>7</v>
      </c>
      <c r="C18" s="3">
        <f>+C15</f>
        <v>54056.367683054879</v>
      </c>
      <c r="D18" s="4">
        <f>+C16</f>
        <v>0.76129696243760159</v>
      </c>
    </row>
    <row r="19" spans="1:18" ht="13.5" thickTop="1" x14ac:dyDescent="0.2">
      <c r="C19">
        <f>COUNT(C21:C1619)</f>
        <v>5</v>
      </c>
    </row>
    <row r="20" spans="1:18" ht="13.5" thickBot="1" x14ac:dyDescent="0.25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36</v>
      </c>
      <c r="J20" s="10" t="s">
        <v>21</v>
      </c>
      <c r="K20" s="10" t="s">
        <v>22</v>
      </c>
      <c r="L20" s="10" t="s">
        <v>30</v>
      </c>
      <c r="M20" s="10" t="s">
        <v>31</v>
      </c>
      <c r="N20" s="10" t="s">
        <v>32</v>
      </c>
      <c r="O20" s="10" t="s">
        <v>27</v>
      </c>
      <c r="P20" s="9" t="s">
        <v>26</v>
      </c>
      <c r="Q20" s="7" t="s">
        <v>17</v>
      </c>
    </row>
    <row r="21" spans="1:18" x14ac:dyDescent="0.2">
      <c r="A21" t="s">
        <v>14</v>
      </c>
      <c r="C21" s="15">
        <v>43837.495999999999</v>
      </c>
      <c r="D21" s="15" t="s">
        <v>16</v>
      </c>
      <c r="E21">
        <f>+(C21-C$7)/C$8</f>
        <v>0</v>
      </c>
      <c r="F21" s="12">
        <v>2</v>
      </c>
      <c r="H21">
        <f>+C21-(C$7+F21*C$8)</f>
        <v>-1.5224600000001374</v>
      </c>
      <c r="O21">
        <f>+C$11+C$12*F21</f>
        <v>-0.77860678260630301</v>
      </c>
      <c r="Q21" s="2">
        <f>+C21-15018.5</f>
        <v>28818.995999999999</v>
      </c>
      <c r="R21">
        <f>ABS(O21-H21)</f>
        <v>0.74385321739383437</v>
      </c>
    </row>
    <row r="22" spans="1:18" x14ac:dyDescent="0.2">
      <c r="A22" t="s">
        <v>33</v>
      </c>
      <c r="C22" s="15">
        <v>51433.264499999997</v>
      </c>
      <c r="D22" s="15">
        <v>2E-3</v>
      </c>
      <c r="E22">
        <f>+(C22-C$7)/C$8</f>
        <v>9978.2831732853392</v>
      </c>
      <c r="F22">
        <f>ROUND(2*E22,0)/2</f>
        <v>9978.5</v>
      </c>
      <c r="G22">
        <f>+C22-(C$7+F22*C$8)</f>
        <v>-0.16505499999766471</v>
      </c>
      <c r="I22">
        <f>G22</f>
        <v>-0.16505499999766471</v>
      </c>
      <c r="O22">
        <f>+C$11+C$12*F22</f>
        <v>-0.11055602387409835</v>
      </c>
      <c r="Q22" s="2">
        <f>+C22-15018.5</f>
        <v>36414.764499999997</v>
      </c>
    </row>
    <row r="23" spans="1:18" x14ac:dyDescent="0.2">
      <c r="A23" t="s">
        <v>35</v>
      </c>
      <c r="B23" s="11" t="s">
        <v>34</v>
      </c>
      <c r="C23" s="16">
        <v>52901.576699999998</v>
      </c>
      <c r="D23" s="16">
        <v>2.8E-3</v>
      </c>
      <c r="E23">
        <f>+(C23-C$7)/C$8</f>
        <v>11907.151189522219</v>
      </c>
      <c r="F23">
        <f>ROUND(2*E23,0)/2</f>
        <v>11907</v>
      </c>
      <c r="G23">
        <f>+C23-(C$7+F23*C$8)</f>
        <v>0.11508999999932712</v>
      </c>
      <c r="I23">
        <f>G23</f>
        <v>0.11508999999932712</v>
      </c>
      <c r="O23">
        <f>+C$11+C$12*F23</f>
        <v>1.8581037040556803E-2</v>
      </c>
      <c r="Q23" s="2">
        <f>+C23-15018.5</f>
        <v>37883.076699999998</v>
      </c>
    </row>
    <row r="24" spans="1:18" x14ac:dyDescent="0.2">
      <c r="A24" s="14" t="s">
        <v>38</v>
      </c>
      <c r="B24" s="11"/>
      <c r="C24" s="15">
        <v>53268.465300000003</v>
      </c>
      <c r="D24" s="15">
        <v>2.0000000000000001E-4</v>
      </c>
      <c r="E24">
        <f>+(C24-C$7)/C$8</f>
        <v>12389.119320047823</v>
      </c>
      <c r="F24">
        <f>ROUND(2*E24,0)/2</f>
        <v>12389</v>
      </c>
      <c r="G24">
        <f>+C24-(C$7+F24*C$8)</f>
        <v>9.0830000008281786E-2</v>
      </c>
      <c r="I24">
        <f>G24</f>
        <v>9.0830000008281786E-2</v>
      </c>
      <c r="O24">
        <f>+C$11+C$12*F24</f>
        <v>5.0856931964520347E-2</v>
      </c>
      <c r="Q24" s="2">
        <f>+C24-15018.5</f>
        <v>38249.965300000003</v>
      </c>
    </row>
    <row r="25" spans="1:18" x14ac:dyDescent="0.2">
      <c r="A25" s="20" t="s">
        <v>41</v>
      </c>
      <c r="B25" s="11" t="s">
        <v>34</v>
      </c>
      <c r="C25" s="15">
        <v>54056.2857</v>
      </c>
      <c r="D25" s="15">
        <v>2.9999999999999997E-4</v>
      </c>
      <c r="E25">
        <f>+(C25-C$7)/C$8</f>
        <v>13424.050155669116</v>
      </c>
      <c r="F25">
        <f>ROUND(2*E25,0)/2</f>
        <v>13424</v>
      </c>
      <c r="G25">
        <f>+C25-(C$7+F25*C$8)</f>
        <v>3.8180000003194436E-2</v>
      </c>
      <c r="I25">
        <f>G25</f>
        <v>3.8180000003194436E-2</v>
      </c>
      <c r="O25">
        <f>+C$11+C$12*F25</f>
        <v>0.12016305488215995</v>
      </c>
      <c r="Q25" s="2">
        <f>+C25-15018.5</f>
        <v>39037.7857</v>
      </c>
    </row>
    <row r="26" spans="1:18" x14ac:dyDescent="0.2">
      <c r="C26" s="15"/>
      <c r="D26" s="15"/>
      <c r="Q26" s="2"/>
    </row>
    <row r="27" spans="1:18" x14ac:dyDescent="0.2">
      <c r="C27" s="15"/>
      <c r="D27" s="15"/>
      <c r="Q27" s="2"/>
    </row>
    <row r="28" spans="1:18" x14ac:dyDescent="0.2">
      <c r="C28" s="15"/>
      <c r="D28" s="15"/>
    </row>
    <row r="29" spans="1:18" x14ac:dyDescent="0.2">
      <c r="D29" s="6"/>
    </row>
    <row r="30" spans="1:18" x14ac:dyDescent="0.2">
      <c r="D30" s="6"/>
    </row>
    <row r="31" spans="1:18" x14ac:dyDescent="0.2">
      <c r="D31" s="6"/>
    </row>
    <row r="32" spans="1:18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9"/>
  <sheetViews>
    <sheetView workbookViewId="0">
      <selection activeCell="A22" sqref="A22:D30"/>
    </sheetView>
  </sheetViews>
  <sheetFormatPr defaultRowHeight="12.75" x14ac:dyDescent="0.2"/>
  <cols>
    <col min="1" max="1" width="19.7109375" style="15" customWidth="1"/>
    <col min="2" max="2" width="4.42578125" style="24" customWidth="1"/>
    <col min="3" max="3" width="12.7109375" style="15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15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 x14ac:dyDescent="0.25">
      <c r="A1" s="44" t="s">
        <v>59</v>
      </c>
      <c r="I1" s="45" t="s">
        <v>60</v>
      </c>
      <c r="J1" s="46" t="s">
        <v>61</v>
      </c>
    </row>
    <row r="2" spans="1:16" x14ac:dyDescent="0.2">
      <c r="I2" s="47" t="s">
        <v>62</v>
      </c>
      <c r="J2" s="48" t="s">
        <v>63</v>
      </c>
    </row>
    <row r="3" spans="1:16" x14ac:dyDescent="0.2">
      <c r="A3" s="49" t="s">
        <v>64</v>
      </c>
      <c r="I3" s="47" t="s">
        <v>65</v>
      </c>
      <c r="J3" s="48" t="s">
        <v>66</v>
      </c>
    </row>
    <row r="4" spans="1:16" x14ac:dyDescent="0.2">
      <c r="I4" s="47" t="s">
        <v>67</v>
      </c>
      <c r="J4" s="48" t="s">
        <v>66</v>
      </c>
    </row>
    <row r="5" spans="1:16" ht="13.5" thickBot="1" x14ac:dyDescent="0.25">
      <c r="I5" s="50" t="s">
        <v>68</v>
      </c>
      <c r="J5" s="51" t="s">
        <v>69</v>
      </c>
    </row>
    <row r="10" spans="1:16" ht="13.5" thickBot="1" x14ac:dyDescent="0.25"/>
    <row r="11" spans="1:16" ht="12.75" customHeight="1" thickBot="1" x14ac:dyDescent="0.25">
      <c r="A11" s="15" t="str">
        <f t="shared" ref="A11:A30" si="0">P11</f>
        <v> AC 1059.6 </v>
      </c>
      <c r="B11" s="6" t="str">
        <f t="shared" ref="B11:B30" si="1">IF(H11=INT(H11),"I","II")</f>
        <v>I</v>
      </c>
      <c r="C11" s="15">
        <f t="shared" ref="C11:C30" si="2">1*G11</f>
        <v>43837.495999999999</v>
      </c>
      <c r="D11" s="24" t="str">
        <f t="shared" ref="D11:D30" si="3">VLOOKUP(F11,I$1:J$5,2,FALSE)</f>
        <v>vis</v>
      </c>
      <c r="E11" s="52">
        <f>VLOOKUP(C11,Active!C$21:E$973,3,FALSE)</f>
        <v>-13424.958032588012</v>
      </c>
      <c r="F11" s="6" t="s">
        <v>68</v>
      </c>
      <c r="G11" s="24" t="str">
        <f t="shared" ref="G11:G30" si="4">MID(I11,3,LEN(I11)-3)</f>
        <v>43837.496</v>
      </c>
      <c r="H11" s="15">
        <f t="shared" ref="H11:H30" si="5">1*K11</f>
        <v>-12390</v>
      </c>
      <c r="I11" s="53" t="s">
        <v>71</v>
      </c>
      <c r="J11" s="54" t="s">
        <v>72</v>
      </c>
      <c r="K11" s="53">
        <v>-12390</v>
      </c>
      <c r="L11" s="53" t="s">
        <v>73</v>
      </c>
      <c r="M11" s="54" t="s">
        <v>70</v>
      </c>
      <c r="N11" s="54"/>
      <c r="O11" s="55" t="s">
        <v>74</v>
      </c>
      <c r="P11" s="55" t="s">
        <v>75</v>
      </c>
    </row>
    <row r="12" spans="1:16" ht="12.75" customHeight="1" thickBot="1" x14ac:dyDescent="0.25">
      <c r="A12" s="15" t="str">
        <f t="shared" si="0"/>
        <v>IBVS 5263 </v>
      </c>
      <c r="B12" s="6" t="str">
        <f t="shared" si="1"/>
        <v>I</v>
      </c>
      <c r="C12" s="15">
        <f t="shared" si="2"/>
        <v>51433.264499999997</v>
      </c>
      <c r="D12" s="24" t="str">
        <f t="shared" si="3"/>
        <v>vis</v>
      </c>
      <c r="E12" s="52">
        <f>VLOOKUP(C12,Active!C$21:E$973,3,FALSE)</f>
        <v>-3445.9995185708935</v>
      </c>
      <c r="F12" s="6" t="s">
        <v>68</v>
      </c>
      <c r="G12" s="24" t="str">
        <f t="shared" si="4"/>
        <v>51433.2645</v>
      </c>
      <c r="H12" s="15">
        <f t="shared" si="5"/>
        <v>-2411</v>
      </c>
      <c r="I12" s="53" t="s">
        <v>110</v>
      </c>
      <c r="J12" s="54" t="s">
        <v>111</v>
      </c>
      <c r="K12" s="53">
        <v>-2411</v>
      </c>
      <c r="L12" s="53" t="s">
        <v>112</v>
      </c>
      <c r="M12" s="54" t="s">
        <v>106</v>
      </c>
      <c r="N12" s="54" t="s">
        <v>107</v>
      </c>
      <c r="O12" s="55" t="s">
        <v>113</v>
      </c>
      <c r="P12" s="56" t="s">
        <v>114</v>
      </c>
    </row>
    <row r="13" spans="1:16" ht="12.75" customHeight="1" thickBot="1" x14ac:dyDescent="0.25">
      <c r="A13" s="15" t="str">
        <f t="shared" si="0"/>
        <v>IBVS 5583 </v>
      </c>
      <c r="B13" s="6" t="str">
        <f t="shared" si="1"/>
        <v>I</v>
      </c>
      <c r="C13" s="15">
        <f t="shared" si="2"/>
        <v>52901.576699999998</v>
      </c>
      <c r="D13" s="24" t="str">
        <f t="shared" si="3"/>
        <v>vis</v>
      </c>
      <c r="E13" s="52">
        <f>VLOOKUP(C13,Active!C$21:E$973,3,FALSE)</f>
        <v>-1517.0009545118107</v>
      </c>
      <c r="F13" s="6" t="s">
        <v>68</v>
      </c>
      <c r="G13" s="24" t="str">
        <f t="shared" si="4"/>
        <v>52901.5767</v>
      </c>
      <c r="H13" s="15">
        <f t="shared" si="5"/>
        <v>-482</v>
      </c>
      <c r="I13" s="53" t="s">
        <v>115</v>
      </c>
      <c r="J13" s="54" t="s">
        <v>116</v>
      </c>
      <c r="K13" s="53">
        <v>-482</v>
      </c>
      <c r="L13" s="53" t="s">
        <v>117</v>
      </c>
      <c r="M13" s="54" t="s">
        <v>106</v>
      </c>
      <c r="N13" s="54" t="s">
        <v>107</v>
      </c>
      <c r="O13" s="55" t="s">
        <v>118</v>
      </c>
      <c r="P13" s="56" t="s">
        <v>119</v>
      </c>
    </row>
    <row r="14" spans="1:16" ht="12.75" customHeight="1" thickBot="1" x14ac:dyDescent="0.25">
      <c r="A14" s="15" t="str">
        <f t="shared" si="0"/>
        <v>BAVM 173 </v>
      </c>
      <c r="B14" s="6" t="str">
        <f t="shared" si="1"/>
        <v>I</v>
      </c>
      <c r="C14" s="15">
        <f t="shared" si="2"/>
        <v>53268.465300000003</v>
      </c>
      <c r="D14" s="24" t="str">
        <f t="shared" si="3"/>
        <v>vis</v>
      </c>
      <c r="E14" s="52">
        <f>VLOOKUP(C14,Active!C$21:E$973,3,FALSE)</f>
        <v>-1035.0002038746793</v>
      </c>
      <c r="F14" s="6" t="s">
        <v>68</v>
      </c>
      <c r="G14" s="24" t="str">
        <f t="shared" si="4"/>
        <v>53268.4653</v>
      </c>
      <c r="H14" s="15">
        <f t="shared" si="5"/>
        <v>0</v>
      </c>
      <c r="I14" s="53" t="s">
        <v>120</v>
      </c>
      <c r="J14" s="54" t="s">
        <v>121</v>
      </c>
      <c r="K14" s="53">
        <v>0</v>
      </c>
      <c r="L14" s="53" t="s">
        <v>122</v>
      </c>
      <c r="M14" s="54" t="s">
        <v>106</v>
      </c>
      <c r="N14" s="54" t="s">
        <v>123</v>
      </c>
      <c r="O14" s="55" t="s">
        <v>124</v>
      </c>
      <c r="P14" s="56" t="s">
        <v>125</v>
      </c>
    </row>
    <row r="15" spans="1:16" ht="12.75" customHeight="1" thickBot="1" x14ac:dyDescent="0.25">
      <c r="A15" s="15" t="str">
        <f t="shared" si="0"/>
        <v>BAVM 183 </v>
      </c>
      <c r="B15" s="6" t="str">
        <f t="shared" si="1"/>
        <v>I</v>
      </c>
      <c r="C15" s="15">
        <f t="shared" si="2"/>
        <v>54056.2857</v>
      </c>
      <c r="D15" s="24" t="str">
        <f t="shared" si="3"/>
        <v>vis</v>
      </c>
      <c r="E15" s="52">
        <f>VLOOKUP(C15,Active!C$21:E$973,3,FALSE)</f>
        <v>6.769573711846149E-4</v>
      </c>
      <c r="F15" s="6" t="s">
        <v>68</v>
      </c>
      <c r="G15" s="24" t="str">
        <f t="shared" si="4"/>
        <v>54056.2857</v>
      </c>
      <c r="H15" s="15">
        <f t="shared" si="5"/>
        <v>1035</v>
      </c>
      <c r="I15" s="53" t="s">
        <v>126</v>
      </c>
      <c r="J15" s="54" t="s">
        <v>127</v>
      </c>
      <c r="K15" s="53">
        <v>1035</v>
      </c>
      <c r="L15" s="53" t="s">
        <v>128</v>
      </c>
      <c r="M15" s="54" t="s">
        <v>129</v>
      </c>
      <c r="N15" s="54" t="s">
        <v>130</v>
      </c>
      <c r="O15" s="55" t="s">
        <v>131</v>
      </c>
      <c r="P15" s="56" t="s">
        <v>132</v>
      </c>
    </row>
    <row r="16" spans="1:16" ht="12.75" customHeight="1" thickBot="1" x14ac:dyDescent="0.25">
      <c r="A16" s="15" t="str">
        <f t="shared" si="0"/>
        <v>BAVM 234 </v>
      </c>
      <c r="B16" s="6" t="str">
        <f t="shared" si="1"/>
        <v>I</v>
      </c>
      <c r="C16" s="15">
        <f t="shared" si="2"/>
        <v>54365.321900000003</v>
      </c>
      <c r="D16" s="24" t="str">
        <f t="shared" si="3"/>
        <v>vis</v>
      </c>
      <c r="E16" s="52">
        <f>VLOOKUP(C16,Active!C$21:E$973,3,FALSE)</f>
        <v>405.99770268683102</v>
      </c>
      <c r="F16" s="6" t="s">
        <v>68</v>
      </c>
      <c r="G16" s="24" t="str">
        <f t="shared" si="4"/>
        <v>54365.3219</v>
      </c>
      <c r="H16" s="15">
        <f t="shared" si="5"/>
        <v>1441</v>
      </c>
      <c r="I16" s="53" t="s">
        <v>133</v>
      </c>
      <c r="J16" s="54" t="s">
        <v>134</v>
      </c>
      <c r="K16" s="53" t="s">
        <v>135</v>
      </c>
      <c r="L16" s="53" t="s">
        <v>136</v>
      </c>
      <c r="M16" s="54" t="s">
        <v>129</v>
      </c>
      <c r="N16" s="54" t="s">
        <v>123</v>
      </c>
      <c r="O16" s="55" t="s">
        <v>137</v>
      </c>
      <c r="P16" s="56" t="s">
        <v>138</v>
      </c>
    </row>
    <row r="17" spans="1:48" ht="12.75" customHeight="1" thickBot="1" x14ac:dyDescent="0.25">
      <c r="A17" s="15" t="str">
        <f t="shared" si="0"/>
        <v>IBVS 5920 </v>
      </c>
      <c r="B17" s="6" t="str">
        <f t="shared" si="1"/>
        <v>I</v>
      </c>
      <c r="C17" s="15">
        <f t="shared" si="2"/>
        <v>55102.908600000002</v>
      </c>
      <c r="D17" s="24" t="str">
        <f t="shared" si="3"/>
        <v>vis</v>
      </c>
      <c r="E17" s="52">
        <f>VLOOKUP(C17,Active!C$21:E$973,3,FALSE)</f>
        <v>1375.0039434366367</v>
      </c>
      <c r="F17" s="6" t="s">
        <v>68</v>
      </c>
      <c r="G17" s="24" t="str">
        <f t="shared" si="4"/>
        <v>55102.9086</v>
      </c>
      <c r="H17" s="15">
        <f t="shared" si="5"/>
        <v>2410</v>
      </c>
      <c r="I17" s="53" t="s">
        <v>144</v>
      </c>
      <c r="J17" s="54" t="s">
        <v>145</v>
      </c>
      <c r="K17" s="53" t="s">
        <v>146</v>
      </c>
      <c r="L17" s="53" t="s">
        <v>147</v>
      </c>
      <c r="M17" s="54" t="s">
        <v>129</v>
      </c>
      <c r="N17" s="54" t="s">
        <v>68</v>
      </c>
      <c r="O17" s="55" t="s">
        <v>148</v>
      </c>
      <c r="P17" s="56" t="s">
        <v>149</v>
      </c>
    </row>
    <row r="18" spans="1:48" ht="12.75" customHeight="1" thickBot="1" x14ac:dyDescent="0.25">
      <c r="A18" s="15" t="str">
        <f t="shared" si="0"/>
        <v>OEJV 0137 </v>
      </c>
      <c r="B18" s="6" t="str">
        <f t="shared" si="1"/>
        <v>I</v>
      </c>
      <c r="C18" s="15">
        <f t="shared" si="2"/>
        <v>55155.426700000004</v>
      </c>
      <c r="D18" s="24" t="str">
        <f t="shared" si="3"/>
        <v>vis</v>
      </c>
      <c r="E18" s="52">
        <f>VLOOKUP(C18,Active!C$21:E$973,3,FALSE)</f>
        <v>1443.9997193262013</v>
      </c>
      <c r="F18" s="6" t="s">
        <v>68</v>
      </c>
      <c r="G18" s="24" t="str">
        <f t="shared" si="4"/>
        <v>55155.4267</v>
      </c>
      <c r="H18" s="15">
        <f t="shared" si="5"/>
        <v>2479</v>
      </c>
      <c r="I18" s="53" t="s">
        <v>150</v>
      </c>
      <c r="J18" s="54" t="s">
        <v>151</v>
      </c>
      <c r="K18" s="53" t="s">
        <v>152</v>
      </c>
      <c r="L18" s="53" t="s">
        <v>153</v>
      </c>
      <c r="M18" s="54" t="s">
        <v>129</v>
      </c>
      <c r="N18" s="54" t="s">
        <v>60</v>
      </c>
      <c r="O18" s="55" t="s">
        <v>154</v>
      </c>
      <c r="P18" s="56" t="s">
        <v>155</v>
      </c>
    </row>
    <row r="19" spans="1:48" ht="12.75" customHeight="1" thickBot="1" x14ac:dyDescent="0.25">
      <c r="A19" s="15" t="str">
        <f t="shared" si="0"/>
        <v>IBVS 6011 </v>
      </c>
      <c r="B19" s="6" t="str">
        <f t="shared" si="1"/>
        <v>I</v>
      </c>
      <c r="C19" s="15">
        <f t="shared" si="2"/>
        <v>55903.672200000001</v>
      </c>
      <c r="D19" s="24" t="str">
        <f t="shared" si="3"/>
        <v>vis</v>
      </c>
      <c r="E19" s="52">
        <f>VLOOKUP(C19,Active!C$21:E$973,3,FALSE)</f>
        <v>2427.0089833394436</v>
      </c>
      <c r="F19" s="6" t="s">
        <v>68</v>
      </c>
      <c r="G19" s="24" t="str">
        <f t="shared" si="4"/>
        <v>55903.6722</v>
      </c>
      <c r="H19" s="15">
        <f t="shared" si="5"/>
        <v>3462</v>
      </c>
      <c r="I19" s="53" t="s">
        <v>162</v>
      </c>
      <c r="J19" s="54" t="s">
        <v>163</v>
      </c>
      <c r="K19" s="53" t="s">
        <v>164</v>
      </c>
      <c r="L19" s="53" t="s">
        <v>165</v>
      </c>
      <c r="M19" s="54" t="s">
        <v>129</v>
      </c>
      <c r="N19" s="54" t="s">
        <v>68</v>
      </c>
      <c r="O19" s="55" t="s">
        <v>148</v>
      </c>
      <c r="P19" s="56" t="s">
        <v>166</v>
      </c>
    </row>
    <row r="20" spans="1:48" ht="12.75" customHeight="1" thickBot="1" x14ac:dyDescent="0.25">
      <c r="A20" s="15" t="str">
        <f t="shared" si="0"/>
        <v>BAVM 228 </v>
      </c>
      <c r="B20" s="6" t="str">
        <f t="shared" si="1"/>
        <v>I</v>
      </c>
      <c r="C20" s="15">
        <f t="shared" si="2"/>
        <v>55978.267800000001</v>
      </c>
      <c r="D20" s="24" t="str">
        <f t="shared" si="3"/>
        <v>vis</v>
      </c>
      <c r="E20" s="52">
        <f>VLOOKUP(C20,Active!C$21:E$973,3,FALSE)</f>
        <v>2525.0091261463526</v>
      </c>
      <c r="F20" s="6" t="s">
        <v>68</v>
      </c>
      <c r="G20" s="24" t="str">
        <f t="shared" si="4"/>
        <v>55978.2678</v>
      </c>
      <c r="H20" s="15">
        <f t="shared" si="5"/>
        <v>3560</v>
      </c>
      <c r="I20" s="53" t="s">
        <v>167</v>
      </c>
      <c r="J20" s="54" t="s">
        <v>168</v>
      </c>
      <c r="K20" s="53" t="s">
        <v>169</v>
      </c>
      <c r="L20" s="53" t="s">
        <v>159</v>
      </c>
      <c r="M20" s="54" t="s">
        <v>129</v>
      </c>
      <c r="N20" s="54" t="s">
        <v>123</v>
      </c>
      <c r="O20" s="55" t="s">
        <v>170</v>
      </c>
      <c r="P20" s="56" t="s">
        <v>171</v>
      </c>
    </row>
    <row r="21" spans="1:48" ht="12.75" customHeight="1" thickBot="1" x14ac:dyDescent="0.25">
      <c r="A21" s="15" t="str">
        <f t="shared" si="0"/>
        <v>IBVS 6042 </v>
      </c>
      <c r="B21" s="6" t="str">
        <f t="shared" si="1"/>
        <v>I</v>
      </c>
      <c r="C21" s="15">
        <f t="shared" si="2"/>
        <v>56205.8626</v>
      </c>
      <c r="D21" s="24" t="str">
        <f t="shared" si="3"/>
        <v>vis</v>
      </c>
      <c r="E21" s="52">
        <f>VLOOKUP(C21,Active!C$21:E$973,3,FALSE)</f>
        <v>2824.0123234141493</v>
      </c>
      <c r="F21" s="6" t="s">
        <v>68</v>
      </c>
      <c r="G21" s="24" t="str">
        <f t="shared" si="4"/>
        <v>56205.8626</v>
      </c>
      <c r="H21" s="15">
        <f t="shared" si="5"/>
        <v>3859</v>
      </c>
      <c r="I21" s="53" t="s">
        <v>172</v>
      </c>
      <c r="J21" s="54" t="s">
        <v>173</v>
      </c>
      <c r="K21" s="53" t="s">
        <v>174</v>
      </c>
      <c r="L21" s="53" t="s">
        <v>175</v>
      </c>
      <c r="M21" s="54" t="s">
        <v>129</v>
      </c>
      <c r="N21" s="54" t="s">
        <v>68</v>
      </c>
      <c r="O21" s="55" t="s">
        <v>148</v>
      </c>
      <c r="P21" s="56" t="s">
        <v>176</v>
      </c>
    </row>
    <row r="22" spans="1:48" ht="12.75" customHeight="1" thickBot="1" x14ac:dyDescent="0.25">
      <c r="A22" s="15" t="str">
        <f t="shared" si="0"/>
        <v> BBS 78 </v>
      </c>
      <c r="B22" s="6" t="str">
        <f t="shared" si="1"/>
        <v>I</v>
      </c>
      <c r="C22" s="15">
        <f t="shared" si="2"/>
        <v>46327.372000000003</v>
      </c>
      <c r="D22" s="24" t="str">
        <f t="shared" si="3"/>
        <v>vis</v>
      </c>
      <c r="E22" s="52">
        <f>VLOOKUP(C22,Active!C$21:E$973,3,FALSE)</f>
        <v>-10153.877652894116</v>
      </c>
      <c r="F22" s="6" t="s">
        <v>68</v>
      </c>
      <c r="G22" s="24" t="str">
        <f t="shared" si="4"/>
        <v>46327.372</v>
      </c>
      <c r="H22" s="15">
        <f t="shared" si="5"/>
        <v>-9119</v>
      </c>
      <c r="I22" s="53" t="s">
        <v>76</v>
      </c>
      <c r="J22" s="54" t="s">
        <v>77</v>
      </c>
      <c r="K22" s="53">
        <v>-9119</v>
      </c>
      <c r="L22" s="53" t="s">
        <v>78</v>
      </c>
      <c r="M22" s="54" t="s">
        <v>79</v>
      </c>
      <c r="N22" s="54"/>
      <c r="O22" s="55" t="s">
        <v>80</v>
      </c>
      <c r="P22" s="55" t="s">
        <v>81</v>
      </c>
    </row>
    <row r="23" spans="1:48" ht="12.75" customHeight="1" thickBot="1" x14ac:dyDescent="0.25">
      <c r="A23" s="15" t="str">
        <f t="shared" si="0"/>
        <v> BRNO 28 </v>
      </c>
      <c r="B23" s="6" t="str">
        <f t="shared" si="1"/>
        <v>I</v>
      </c>
      <c r="C23" s="15">
        <f t="shared" si="2"/>
        <v>46728.413</v>
      </c>
      <c r="D23" s="24" t="str">
        <f t="shared" si="3"/>
        <v>vis</v>
      </c>
      <c r="E23" s="52">
        <f>VLOOKUP(C23,Active!C$21:E$973,3,FALSE)</f>
        <v>-9627.0091074112061</v>
      </c>
      <c r="F23" s="6" t="s">
        <v>68</v>
      </c>
      <c r="G23" s="24" t="str">
        <f t="shared" si="4"/>
        <v>46728.413</v>
      </c>
      <c r="H23" s="15">
        <f t="shared" si="5"/>
        <v>-8592</v>
      </c>
      <c r="I23" s="53" t="s">
        <v>82</v>
      </c>
      <c r="J23" s="54" t="s">
        <v>83</v>
      </c>
      <c r="K23" s="53">
        <v>-8592</v>
      </c>
      <c r="L23" s="53" t="s">
        <v>84</v>
      </c>
      <c r="M23" s="54" t="s">
        <v>79</v>
      </c>
      <c r="N23" s="54"/>
      <c r="O23" s="55" t="s">
        <v>85</v>
      </c>
      <c r="P23" s="55" t="s">
        <v>86</v>
      </c>
    </row>
    <row r="24" spans="1:48" ht="12.75" customHeight="1" thickBot="1" x14ac:dyDescent="0.25">
      <c r="A24" s="15" t="str">
        <f t="shared" si="0"/>
        <v> BRNO 28 </v>
      </c>
      <c r="B24" s="6" t="str">
        <f t="shared" si="1"/>
        <v>I</v>
      </c>
      <c r="C24" s="15">
        <f t="shared" si="2"/>
        <v>46728.428999999996</v>
      </c>
      <c r="D24" s="24" t="str">
        <f t="shared" si="3"/>
        <v>vis</v>
      </c>
      <c r="E24" s="52">
        <f>VLOOKUP(C24,Active!C$21:E$973,3,FALSE)</f>
        <v>-9626.9880873740385</v>
      </c>
      <c r="F24" s="6" t="s">
        <v>68</v>
      </c>
      <c r="G24" s="24" t="str">
        <f t="shared" si="4"/>
        <v>46728.429</v>
      </c>
      <c r="H24" s="15">
        <f t="shared" si="5"/>
        <v>-8592</v>
      </c>
      <c r="I24" s="53" t="s">
        <v>87</v>
      </c>
      <c r="J24" s="54" t="s">
        <v>88</v>
      </c>
      <c r="K24" s="53">
        <v>-8592</v>
      </c>
      <c r="L24" s="53" t="s">
        <v>89</v>
      </c>
      <c r="M24" s="54" t="s">
        <v>79</v>
      </c>
      <c r="N24" s="54"/>
      <c r="O24" s="55" t="s">
        <v>90</v>
      </c>
      <c r="P24" s="55" t="s">
        <v>86</v>
      </c>
    </row>
    <row r="25" spans="1:48" ht="12.75" customHeight="1" thickBot="1" x14ac:dyDescent="0.25">
      <c r="A25" s="15" t="str">
        <f t="shared" si="0"/>
        <v> BRNO 28 </v>
      </c>
      <c r="B25" s="6" t="str">
        <f t="shared" si="1"/>
        <v>I</v>
      </c>
      <c r="C25" s="15">
        <f t="shared" si="2"/>
        <v>46763.440999999999</v>
      </c>
      <c r="D25" s="24" t="str">
        <f t="shared" si="3"/>
        <v>vis</v>
      </c>
      <c r="E25" s="52">
        <f>VLOOKUP(C25,Active!C$21:E$973,3,FALSE)</f>
        <v>-9580.9909910311471</v>
      </c>
      <c r="F25" s="6" t="s">
        <v>68</v>
      </c>
      <c r="G25" s="24" t="str">
        <f t="shared" si="4"/>
        <v>46763.441</v>
      </c>
      <c r="H25" s="15">
        <f t="shared" si="5"/>
        <v>-8546</v>
      </c>
      <c r="I25" s="53" t="s">
        <v>91</v>
      </c>
      <c r="J25" s="54" t="s">
        <v>92</v>
      </c>
      <c r="K25" s="53">
        <v>-8546</v>
      </c>
      <c r="L25" s="53" t="s">
        <v>93</v>
      </c>
      <c r="M25" s="54" t="s">
        <v>79</v>
      </c>
      <c r="N25" s="54"/>
      <c r="O25" s="55" t="s">
        <v>90</v>
      </c>
      <c r="P25" s="55" t="s">
        <v>86</v>
      </c>
    </row>
    <row r="26" spans="1:48" ht="12.75" customHeight="1" thickBot="1" x14ac:dyDescent="0.25">
      <c r="A26" s="15" t="str">
        <f t="shared" si="0"/>
        <v> BBS 90 </v>
      </c>
      <c r="B26" s="6" t="str">
        <f t="shared" si="1"/>
        <v>I</v>
      </c>
      <c r="C26" s="15">
        <f t="shared" si="2"/>
        <v>47481.296999999999</v>
      </c>
      <c r="D26" s="24" t="str">
        <f t="shared" si="3"/>
        <v>vis</v>
      </c>
      <c r="E26" s="52">
        <f>VLOOKUP(C26,Active!C$21:E$973,3,FALSE)</f>
        <v>-8637.9060032464004</v>
      </c>
      <c r="F26" s="6" t="s">
        <v>68</v>
      </c>
      <c r="G26" s="24" t="str">
        <f t="shared" si="4"/>
        <v>47481.297</v>
      </c>
      <c r="H26" s="15">
        <f t="shared" si="5"/>
        <v>-7603</v>
      </c>
      <c r="I26" s="53" t="s">
        <v>94</v>
      </c>
      <c r="J26" s="54" t="s">
        <v>95</v>
      </c>
      <c r="K26" s="53">
        <v>-7603</v>
      </c>
      <c r="L26" s="53" t="s">
        <v>96</v>
      </c>
      <c r="M26" s="54" t="s">
        <v>79</v>
      </c>
      <c r="N26" s="54"/>
      <c r="O26" s="55" t="s">
        <v>80</v>
      </c>
      <c r="P26" s="55" t="s">
        <v>97</v>
      </c>
    </row>
    <row r="27" spans="1:48" ht="12.75" customHeight="1" thickBot="1" x14ac:dyDescent="0.25">
      <c r="A27" s="15" t="str">
        <f t="shared" si="0"/>
        <v> BRNO 30 </v>
      </c>
      <c r="B27" s="6" t="str">
        <f t="shared" si="1"/>
        <v>I</v>
      </c>
      <c r="C27" s="15">
        <f t="shared" si="2"/>
        <v>47847.372000000003</v>
      </c>
      <c r="D27" s="24" t="str">
        <f t="shared" si="3"/>
        <v>vis</v>
      </c>
      <c r="E27" s="52">
        <f>VLOOKUP(C27,Active!C$21:E$973,3,FALSE)</f>
        <v>-8156.9741214994956</v>
      </c>
      <c r="F27" s="6" t="s">
        <v>68</v>
      </c>
      <c r="G27" s="24" t="str">
        <f t="shared" si="4"/>
        <v>47847.372</v>
      </c>
      <c r="H27" s="15">
        <f t="shared" si="5"/>
        <v>-7122</v>
      </c>
      <c r="I27" s="53" t="s">
        <v>98</v>
      </c>
      <c r="J27" s="54" t="s">
        <v>99</v>
      </c>
      <c r="K27" s="53">
        <v>-7122</v>
      </c>
      <c r="L27" s="53" t="s">
        <v>100</v>
      </c>
      <c r="M27" s="54" t="s">
        <v>79</v>
      </c>
      <c r="N27" s="54"/>
      <c r="O27" s="55" t="s">
        <v>101</v>
      </c>
      <c r="P27" s="55" t="s">
        <v>102</v>
      </c>
    </row>
    <row r="28" spans="1:48" ht="12.75" customHeight="1" thickBot="1" x14ac:dyDescent="0.25">
      <c r="A28" s="15" t="str">
        <f t="shared" si="0"/>
        <v> BBS 120 </v>
      </c>
      <c r="B28" s="6" t="str">
        <f t="shared" si="1"/>
        <v>I</v>
      </c>
      <c r="C28" s="15">
        <f t="shared" si="2"/>
        <v>50444.474000000002</v>
      </c>
      <c r="D28" s="24" t="str">
        <f t="shared" si="3"/>
        <v>vis</v>
      </c>
      <c r="E28" s="52">
        <f>VLOOKUP(C28,Active!C$21:E$973,3,FALSE)</f>
        <v>-4745.0253351889487</v>
      </c>
      <c r="F28" s="6" t="s">
        <v>68</v>
      </c>
      <c r="G28" s="24" t="str">
        <f t="shared" si="4"/>
        <v>50444.474</v>
      </c>
      <c r="H28" s="15">
        <f t="shared" si="5"/>
        <v>-3710</v>
      </c>
      <c r="I28" s="53" t="s">
        <v>103</v>
      </c>
      <c r="J28" s="54" t="s">
        <v>104</v>
      </c>
      <c r="K28" s="53">
        <v>-3710</v>
      </c>
      <c r="L28" s="53" t="s">
        <v>105</v>
      </c>
      <c r="M28" s="54" t="s">
        <v>106</v>
      </c>
      <c r="N28" s="54" t="s">
        <v>107</v>
      </c>
      <c r="O28" s="55" t="s">
        <v>108</v>
      </c>
      <c r="P28" s="55" t="s">
        <v>109</v>
      </c>
    </row>
    <row r="29" spans="1:48" ht="12.75" customHeight="1" thickBot="1" x14ac:dyDescent="0.25">
      <c r="A29" s="15" t="str">
        <f t="shared" si="0"/>
        <v>BAVM 212 </v>
      </c>
      <c r="B29" s="6" t="str">
        <f t="shared" si="1"/>
        <v>I</v>
      </c>
      <c r="C29" s="15">
        <f t="shared" si="2"/>
        <v>55059.520299999996</v>
      </c>
      <c r="D29" s="24" t="str">
        <f t="shared" si="3"/>
        <v>vis</v>
      </c>
      <c r="E29" s="52">
        <f>VLOOKUP(C29,Active!C$21:E$973,3,FALSE)</f>
        <v>1318.0024635082018</v>
      </c>
      <c r="F29" s="6" t="s">
        <v>68</v>
      </c>
      <c r="G29" s="24" t="str">
        <f t="shared" si="4"/>
        <v>55059.5203</v>
      </c>
      <c r="H29" s="15">
        <f t="shared" si="5"/>
        <v>2353</v>
      </c>
      <c r="I29" s="53" t="s">
        <v>139</v>
      </c>
      <c r="J29" s="54" t="s">
        <v>140</v>
      </c>
      <c r="K29" s="53" t="s">
        <v>141</v>
      </c>
      <c r="L29" s="53" t="s">
        <v>142</v>
      </c>
      <c r="M29" s="54" t="s">
        <v>129</v>
      </c>
      <c r="N29" s="54" t="s">
        <v>123</v>
      </c>
      <c r="O29" s="55" t="s">
        <v>124</v>
      </c>
      <c r="P29" s="56" t="s">
        <v>143</v>
      </c>
    </row>
    <row r="30" spans="1:48" ht="12.75" customHeight="1" x14ac:dyDescent="0.2">
      <c r="A30" s="15" t="str">
        <f t="shared" si="0"/>
        <v>BAVM 225 </v>
      </c>
      <c r="B30" s="6" t="str">
        <f t="shared" si="1"/>
        <v>I</v>
      </c>
      <c r="C30" s="15">
        <f t="shared" si="2"/>
        <v>55850.389000000003</v>
      </c>
      <c r="D30" s="24" t="str">
        <f t="shared" si="3"/>
        <v>vis</v>
      </c>
      <c r="E30" s="52">
        <f>VLOOKUP(C30,Active!C$21:E$973,3,FALSE)</f>
        <v>2357.0080555473373</v>
      </c>
      <c r="F30" s="6" t="s">
        <v>68</v>
      </c>
      <c r="G30" s="24" t="str">
        <f t="shared" si="4"/>
        <v>55850.3890</v>
      </c>
      <c r="H30" s="15">
        <f t="shared" si="5"/>
        <v>3392</v>
      </c>
      <c r="I30" s="57" t="s">
        <v>156</v>
      </c>
      <c r="J30" s="58" t="s">
        <v>157</v>
      </c>
      <c r="K30" s="57" t="s">
        <v>158</v>
      </c>
      <c r="L30" s="57" t="s">
        <v>159</v>
      </c>
      <c r="M30" s="58" t="s">
        <v>129</v>
      </c>
      <c r="N30" s="58" t="s">
        <v>130</v>
      </c>
      <c r="O30" s="59" t="s">
        <v>160</v>
      </c>
      <c r="P30" s="60" t="s">
        <v>161</v>
      </c>
    </row>
    <row r="31" spans="1:48" ht="12.75" customHeight="1" x14ac:dyDescent="0.2">
      <c r="A31" s="61"/>
      <c r="B31" s="62"/>
      <c r="C31" s="61"/>
      <c r="D31" s="63"/>
      <c r="E31" s="64"/>
      <c r="F31" s="62"/>
      <c r="G31" s="63"/>
      <c r="H31" s="61"/>
      <c r="I31" s="65"/>
      <c r="J31" s="66"/>
      <c r="K31" s="65"/>
      <c r="L31" s="65"/>
      <c r="M31" s="66"/>
      <c r="N31" s="66"/>
      <c r="O31" s="67"/>
      <c r="P31" s="67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</row>
    <row r="32" spans="1:48" ht="12.75" customHeight="1" x14ac:dyDescent="0.2">
      <c r="A32" s="61"/>
      <c r="B32" s="62"/>
      <c r="C32" s="61"/>
      <c r="D32" s="63"/>
      <c r="E32" s="64"/>
      <c r="F32" s="62"/>
      <c r="G32" s="63"/>
      <c r="H32" s="61"/>
      <c r="I32" s="65"/>
      <c r="J32" s="66"/>
      <c r="K32" s="65"/>
      <c r="L32" s="65"/>
      <c r="M32" s="66"/>
      <c r="N32" s="66"/>
      <c r="O32" s="67"/>
      <c r="P32" s="67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</row>
    <row r="33" spans="1:48" ht="12.75" customHeight="1" x14ac:dyDescent="0.2">
      <c r="A33" s="61"/>
      <c r="B33" s="62"/>
      <c r="C33" s="61"/>
      <c r="D33" s="63"/>
      <c r="E33" s="64"/>
      <c r="F33" s="62"/>
      <c r="G33" s="63"/>
      <c r="H33" s="61"/>
      <c r="I33" s="65"/>
      <c r="J33" s="66"/>
      <c r="K33" s="65"/>
      <c r="L33" s="65"/>
      <c r="M33" s="66"/>
      <c r="N33" s="66"/>
      <c r="O33" s="67"/>
      <c r="P33" s="67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</row>
    <row r="34" spans="1:48" ht="12.75" customHeight="1" x14ac:dyDescent="0.2">
      <c r="A34" s="61"/>
      <c r="B34" s="62"/>
      <c r="C34" s="61"/>
      <c r="D34" s="63"/>
      <c r="E34" s="64"/>
      <c r="F34" s="62"/>
      <c r="G34" s="63"/>
      <c r="H34" s="61"/>
      <c r="I34" s="65"/>
      <c r="J34" s="66"/>
      <c r="K34" s="65"/>
      <c r="L34" s="65"/>
      <c r="M34" s="66"/>
      <c r="N34" s="66"/>
      <c r="O34" s="67"/>
      <c r="P34" s="67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</row>
    <row r="35" spans="1:48" ht="12.75" customHeight="1" x14ac:dyDescent="0.2">
      <c r="A35" s="61"/>
      <c r="B35" s="62"/>
      <c r="C35" s="61"/>
      <c r="D35" s="63"/>
      <c r="E35" s="64"/>
      <c r="F35" s="62"/>
      <c r="G35" s="63"/>
      <c r="H35" s="61"/>
      <c r="I35" s="65"/>
      <c r="J35" s="66"/>
      <c r="K35" s="65"/>
      <c r="L35" s="65"/>
      <c r="M35" s="66"/>
      <c r="N35" s="66"/>
      <c r="O35" s="67"/>
      <c r="P35" s="67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</row>
    <row r="36" spans="1:48" ht="12.75" customHeight="1" x14ac:dyDescent="0.2">
      <c r="A36" s="61"/>
      <c r="B36" s="62"/>
      <c r="C36" s="61"/>
      <c r="D36" s="63"/>
      <c r="E36" s="64"/>
      <c r="F36" s="62"/>
      <c r="G36" s="63"/>
      <c r="H36" s="61"/>
      <c r="I36" s="65"/>
      <c r="J36" s="66"/>
      <c r="K36" s="65"/>
      <c r="L36" s="65"/>
      <c r="M36" s="66"/>
      <c r="N36" s="66"/>
      <c r="O36" s="67"/>
      <c r="P36" s="67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</row>
    <row r="37" spans="1:48" ht="12.75" customHeight="1" x14ac:dyDescent="0.2">
      <c r="A37" s="61"/>
      <c r="B37" s="62"/>
      <c r="C37" s="61"/>
      <c r="D37" s="63"/>
      <c r="E37" s="64"/>
      <c r="F37" s="62"/>
      <c r="G37" s="63"/>
      <c r="H37" s="61"/>
      <c r="I37" s="65"/>
      <c r="J37" s="66"/>
      <c r="K37" s="65"/>
      <c r="L37" s="65"/>
      <c r="M37" s="66"/>
      <c r="N37" s="66"/>
      <c r="O37" s="67"/>
      <c r="P37" s="67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</row>
    <row r="38" spans="1:48" ht="12.75" customHeight="1" x14ac:dyDescent="0.2">
      <c r="A38" s="61"/>
      <c r="B38" s="62"/>
      <c r="C38" s="61"/>
      <c r="D38" s="63"/>
      <c r="E38" s="64"/>
      <c r="F38" s="62"/>
      <c r="G38" s="63"/>
      <c r="H38" s="61"/>
      <c r="I38" s="65"/>
      <c r="J38" s="66"/>
      <c r="K38" s="65"/>
      <c r="L38" s="65"/>
      <c r="M38" s="66"/>
      <c r="N38" s="66"/>
      <c r="O38" s="67"/>
      <c r="P38" s="67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</row>
    <row r="39" spans="1:48" ht="12.75" customHeight="1" x14ac:dyDescent="0.2">
      <c r="A39" s="61"/>
      <c r="B39" s="62"/>
      <c r="C39" s="61"/>
      <c r="D39" s="63"/>
      <c r="E39" s="64"/>
      <c r="F39" s="62"/>
      <c r="G39" s="63"/>
      <c r="H39" s="61"/>
      <c r="I39" s="65"/>
      <c r="J39" s="66"/>
      <c r="K39" s="65"/>
      <c r="L39" s="65"/>
      <c r="M39" s="66"/>
      <c r="N39" s="66"/>
      <c r="O39" s="67"/>
      <c r="P39" s="67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</row>
    <row r="40" spans="1:48" ht="12.75" customHeight="1" x14ac:dyDescent="0.2">
      <c r="A40" s="61"/>
      <c r="B40" s="62"/>
      <c r="C40" s="61"/>
      <c r="D40" s="63"/>
      <c r="E40" s="64"/>
      <c r="F40" s="62"/>
      <c r="G40" s="63"/>
      <c r="H40" s="61"/>
      <c r="I40" s="65"/>
      <c r="J40" s="66"/>
      <c r="K40" s="65"/>
      <c r="L40" s="65"/>
      <c r="M40" s="66"/>
      <c r="N40" s="66"/>
      <c r="O40" s="67"/>
      <c r="P40" s="67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</row>
    <row r="41" spans="1:48" ht="12.75" customHeight="1" x14ac:dyDescent="0.2">
      <c r="A41" s="61"/>
      <c r="B41" s="62"/>
      <c r="C41" s="61"/>
      <c r="D41" s="63"/>
      <c r="E41" s="64"/>
      <c r="F41" s="62"/>
      <c r="G41" s="63"/>
      <c r="H41" s="61"/>
      <c r="I41" s="65"/>
      <c r="J41" s="66"/>
      <c r="K41" s="65"/>
      <c r="L41" s="65"/>
      <c r="M41" s="66"/>
      <c r="N41" s="66"/>
      <c r="O41" s="67"/>
      <c r="P41" s="67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</row>
    <row r="42" spans="1:48" ht="12.75" customHeight="1" x14ac:dyDescent="0.2">
      <c r="A42" s="61"/>
      <c r="B42" s="62"/>
      <c r="C42" s="61"/>
      <c r="D42" s="63"/>
      <c r="E42" s="64"/>
      <c r="F42" s="62"/>
      <c r="G42" s="63"/>
      <c r="H42" s="61"/>
      <c r="I42" s="65"/>
      <c r="J42" s="66"/>
      <c r="K42" s="65"/>
      <c r="L42" s="65"/>
      <c r="M42" s="66"/>
      <c r="N42" s="66"/>
      <c r="O42" s="67"/>
      <c r="P42" s="67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</row>
    <row r="43" spans="1:48" ht="12.75" customHeight="1" x14ac:dyDescent="0.2">
      <c r="A43" s="61"/>
      <c r="B43" s="62"/>
      <c r="C43" s="61"/>
      <c r="D43" s="63"/>
      <c r="E43" s="64"/>
      <c r="F43" s="62"/>
      <c r="G43" s="63"/>
      <c r="H43" s="61"/>
      <c r="I43" s="65"/>
      <c r="J43" s="66"/>
      <c r="K43" s="65"/>
      <c r="L43" s="65"/>
      <c r="M43" s="66"/>
      <c r="N43" s="66"/>
      <c r="O43" s="67"/>
      <c r="P43" s="67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</row>
    <row r="44" spans="1:48" ht="12.75" customHeight="1" x14ac:dyDescent="0.2">
      <c r="A44" s="61"/>
      <c r="B44" s="62"/>
      <c r="C44" s="61"/>
      <c r="D44" s="63"/>
      <c r="E44" s="64"/>
      <c r="F44" s="62"/>
      <c r="G44" s="63"/>
      <c r="H44" s="61"/>
      <c r="I44" s="65"/>
      <c r="J44" s="66"/>
      <c r="K44" s="65"/>
      <c r="L44" s="65"/>
      <c r="M44" s="66"/>
      <c r="N44" s="66"/>
      <c r="O44" s="67"/>
      <c r="P44" s="67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</row>
    <row r="45" spans="1:48" ht="12.75" customHeight="1" x14ac:dyDescent="0.2">
      <c r="A45" s="61"/>
      <c r="B45" s="62"/>
      <c r="C45" s="61"/>
      <c r="D45" s="63"/>
      <c r="E45" s="64"/>
      <c r="F45" s="62"/>
      <c r="G45" s="63"/>
      <c r="H45" s="61"/>
      <c r="I45" s="65"/>
      <c r="J45" s="66"/>
      <c r="K45" s="65"/>
      <c r="L45" s="65"/>
      <c r="M45" s="66"/>
      <c r="N45" s="66"/>
      <c r="O45" s="67"/>
      <c r="P45" s="67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</row>
    <row r="46" spans="1:48" ht="12.75" customHeight="1" x14ac:dyDescent="0.2">
      <c r="A46" s="61"/>
      <c r="B46" s="62"/>
      <c r="C46" s="61"/>
      <c r="D46" s="63"/>
      <c r="E46" s="64"/>
      <c r="F46" s="62"/>
      <c r="G46" s="63"/>
      <c r="H46" s="61"/>
      <c r="I46" s="65"/>
      <c r="J46" s="66"/>
      <c r="K46" s="65"/>
      <c r="L46" s="65"/>
      <c r="M46" s="66"/>
      <c r="N46" s="66"/>
      <c r="O46" s="67"/>
      <c r="P46" s="67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</row>
    <row r="47" spans="1:48" ht="12.75" customHeight="1" x14ac:dyDescent="0.2">
      <c r="A47" s="61"/>
      <c r="B47" s="62"/>
      <c r="C47" s="61"/>
      <c r="D47" s="63"/>
      <c r="E47" s="64"/>
      <c r="F47" s="62"/>
      <c r="G47" s="63"/>
      <c r="H47" s="61"/>
      <c r="I47" s="65"/>
      <c r="J47" s="66"/>
      <c r="K47" s="65"/>
      <c r="L47" s="65"/>
      <c r="M47" s="66"/>
      <c r="N47" s="66"/>
      <c r="O47" s="67"/>
      <c r="P47" s="67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</row>
    <row r="48" spans="1:48" ht="12.75" customHeight="1" x14ac:dyDescent="0.2">
      <c r="A48" s="61"/>
      <c r="B48" s="62"/>
      <c r="C48" s="61"/>
      <c r="D48" s="63"/>
      <c r="E48" s="64"/>
      <c r="F48" s="62"/>
      <c r="G48" s="63"/>
      <c r="H48" s="61"/>
      <c r="I48" s="65"/>
      <c r="J48" s="66"/>
      <c r="K48" s="65"/>
      <c r="L48" s="65"/>
      <c r="M48" s="66"/>
      <c r="N48" s="66"/>
      <c r="O48" s="67"/>
      <c r="P48" s="67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</row>
    <row r="49" spans="1:48" ht="12.75" customHeight="1" x14ac:dyDescent="0.2">
      <c r="A49" s="61"/>
      <c r="B49" s="62"/>
      <c r="C49" s="61"/>
      <c r="D49" s="63"/>
      <c r="E49" s="64"/>
      <c r="F49" s="62"/>
      <c r="G49" s="63"/>
      <c r="H49" s="61"/>
      <c r="I49" s="65"/>
      <c r="J49" s="66"/>
      <c r="K49" s="65"/>
      <c r="L49" s="65"/>
      <c r="M49" s="66"/>
      <c r="N49" s="66"/>
      <c r="O49" s="67"/>
      <c r="P49" s="67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</row>
    <row r="50" spans="1:48" ht="12.75" customHeight="1" x14ac:dyDescent="0.2">
      <c r="A50" s="61"/>
      <c r="B50" s="62"/>
      <c r="C50" s="61"/>
      <c r="D50" s="63"/>
      <c r="E50" s="64"/>
      <c r="F50" s="62"/>
      <c r="G50" s="63"/>
      <c r="H50" s="61"/>
      <c r="I50" s="65"/>
      <c r="J50" s="66"/>
      <c r="K50" s="65"/>
      <c r="L50" s="65"/>
      <c r="M50" s="66"/>
      <c r="N50" s="66"/>
      <c r="O50" s="67"/>
      <c r="P50" s="67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</row>
    <row r="51" spans="1:48" ht="12.75" customHeight="1" x14ac:dyDescent="0.2">
      <c r="A51" s="61"/>
      <c r="B51" s="62"/>
      <c r="C51" s="61"/>
      <c r="D51" s="63"/>
      <c r="E51" s="64"/>
      <c r="F51" s="62"/>
      <c r="G51" s="63"/>
      <c r="H51" s="61"/>
      <c r="I51" s="65"/>
      <c r="J51" s="66"/>
      <c r="K51" s="65"/>
      <c r="L51" s="65"/>
      <c r="M51" s="66"/>
      <c r="N51" s="66"/>
      <c r="O51" s="67"/>
      <c r="P51" s="67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</row>
    <row r="52" spans="1:48" ht="12.75" customHeight="1" x14ac:dyDescent="0.2">
      <c r="A52" s="61"/>
      <c r="B52" s="62"/>
      <c r="C52" s="61"/>
      <c r="D52" s="63"/>
      <c r="E52" s="64"/>
      <c r="F52" s="62"/>
      <c r="G52" s="63"/>
      <c r="H52" s="61"/>
      <c r="I52" s="65"/>
      <c r="J52" s="66"/>
      <c r="K52" s="65"/>
      <c r="L52" s="65"/>
      <c r="M52" s="66"/>
      <c r="N52" s="66"/>
      <c r="O52" s="67"/>
      <c r="P52" s="67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</row>
    <row r="53" spans="1:48" ht="12.75" customHeight="1" x14ac:dyDescent="0.2">
      <c r="A53" s="61"/>
      <c r="B53" s="62"/>
      <c r="C53" s="61"/>
      <c r="D53" s="63"/>
      <c r="E53" s="64"/>
      <c r="F53" s="62"/>
      <c r="G53" s="63"/>
      <c r="H53" s="61"/>
      <c r="I53" s="65"/>
      <c r="J53" s="66"/>
      <c r="K53" s="65"/>
      <c r="L53" s="65"/>
      <c r="M53" s="66"/>
      <c r="N53" s="66"/>
      <c r="O53" s="67"/>
      <c r="P53" s="67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</row>
    <row r="54" spans="1:48" ht="12.75" customHeight="1" x14ac:dyDescent="0.2">
      <c r="A54" s="61"/>
      <c r="B54" s="62"/>
      <c r="C54" s="61"/>
      <c r="D54" s="63"/>
      <c r="E54" s="64"/>
      <c r="F54" s="62"/>
      <c r="G54" s="63"/>
      <c r="H54" s="61"/>
      <c r="I54" s="65"/>
      <c r="J54" s="66"/>
      <c r="K54" s="65"/>
      <c r="L54" s="65"/>
      <c r="M54" s="66"/>
      <c r="N54" s="66"/>
      <c r="O54" s="67"/>
      <c r="P54" s="67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</row>
    <row r="55" spans="1:48" ht="12.75" customHeight="1" x14ac:dyDescent="0.2">
      <c r="A55" s="61"/>
      <c r="B55" s="62"/>
      <c r="C55" s="61"/>
      <c r="D55" s="63"/>
      <c r="E55" s="64"/>
      <c r="F55" s="62"/>
      <c r="G55" s="63"/>
      <c r="H55" s="61"/>
      <c r="I55" s="65"/>
      <c r="J55" s="66"/>
      <c r="K55" s="65"/>
      <c r="L55" s="65"/>
      <c r="M55" s="66"/>
      <c r="N55" s="66"/>
      <c r="O55" s="67"/>
      <c r="P55" s="67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</row>
    <row r="56" spans="1:48" ht="12.75" customHeight="1" x14ac:dyDescent="0.2">
      <c r="A56" s="61"/>
      <c r="B56" s="62"/>
      <c r="C56" s="61"/>
      <c r="D56" s="63"/>
      <c r="E56" s="64"/>
      <c r="F56" s="62"/>
      <c r="G56" s="63"/>
      <c r="H56" s="61"/>
      <c r="I56" s="65"/>
      <c r="J56" s="66"/>
      <c r="K56" s="65"/>
      <c r="L56" s="65"/>
      <c r="M56" s="66"/>
      <c r="N56" s="66"/>
      <c r="O56" s="67"/>
      <c r="P56" s="67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</row>
    <row r="57" spans="1:48" ht="12.75" customHeight="1" x14ac:dyDescent="0.2">
      <c r="A57" s="61"/>
      <c r="B57" s="62"/>
      <c r="C57" s="61"/>
      <c r="D57" s="63"/>
      <c r="E57" s="64"/>
      <c r="F57" s="62"/>
      <c r="G57" s="63"/>
      <c r="H57" s="61"/>
      <c r="I57" s="65"/>
      <c r="J57" s="66"/>
      <c r="K57" s="65"/>
      <c r="L57" s="65"/>
      <c r="M57" s="66"/>
      <c r="N57" s="66"/>
      <c r="O57" s="67"/>
      <c r="P57" s="67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</row>
    <row r="58" spans="1:48" ht="12.75" customHeight="1" x14ac:dyDescent="0.2">
      <c r="A58" s="61"/>
      <c r="B58" s="62"/>
      <c r="C58" s="61"/>
      <c r="D58" s="63"/>
      <c r="E58" s="64"/>
      <c r="F58" s="62"/>
      <c r="G58" s="63"/>
      <c r="H58" s="61"/>
      <c r="I58" s="65"/>
      <c r="J58" s="66"/>
      <c r="K58" s="65"/>
      <c r="L58" s="65"/>
      <c r="M58" s="66"/>
      <c r="N58" s="66"/>
      <c r="O58" s="67"/>
      <c r="P58" s="67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</row>
    <row r="59" spans="1:48" ht="12.75" customHeight="1" x14ac:dyDescent="0.2">
      <c r="A59" s="61"/>
      <c r="B59" s="62"/>
      <c r="C59" s="61"/>
      <c r="D59" s="63"/>
      <c r="E59" s="64"/>
      <c r="F59" s="62"/>
      <c r="G59" s="63"/>
      <c r="H59" s="61"/>
      <c r="I59" s="65"/>
      <c r="J59" s="66"/>
      <c r="K59" s="65"/>
      <c r="L59" s="65"/>
      <c r="M59" s="66"/>
      <c r="N59" s="66"/>
      <c r="O59" s="67"/>
      <c r="P59" s="67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</row>
    <row r="60" spans="1:48" ht="12.75" customHeight="1" x14ac:dyDescent="0.2">
      <c r="A60" s="61"/>
      <c r="B60" s="62"/>
      <c r="C60" s="61"/>
      <c r="D60" s="63"/>
      <c r="E60" s="64"/>
      <c r="F60" s="62"/>
      <c r="G60" s="63"/>
      <c r="H60" s="61"/>
      <c r="I60" s="65"/>
      <c r="J60" s="66"/>
      <c r="K60" s="65"/>
      <c r="L60" s="65"/>
      <c r="M60" s="66"/>
      <c r="N60" s="66"/>
      <c r="O60" s="67"/>
      <c r="P60" s="67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</row>
    <row r="61" spans="1:48" ht="12.75" customHeight="1" x14ac:dyDescent="0.2">
      <c r="A61" s="61"/>
      <c r="B61" s="62"/>
      <c r="C61" s="61"/>
      <c r="D61" s="63"/>
      <c r="E61" s="64"/>
      <c r="F61" s="62"/>
      <c r="G61" s="63"/>
      <c r="H61" s="61"/>
      <c r="I61" s="65"/>
      <c r="J61" s="66"/>
      <c r="K61" s="65"/>
      <c r="L61" s="65"/>
      <c r="M61" s="66"/>
      <c r="N61" s="66"/>
      <c r="O61" s="67"/>
      <c r="P61" s="67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</row>
    <row r="62" spans="1:48" ht="12.75" customHeight="1" x14ac:dyDescent="0.2">
      <c r="A62" s="61"/>
      <c r="B62" s="62"/>
      <c r="C62" s="61"/>
      <c r="D62" s="63"/>
      <c r="E62" s="64"/>
      <c r="F62" s="62"/>
      <c r="G62" s="63"/>
      <c r="H62" s="61"/>
      <c r="I62" s="65"/>
      <c r="J62" s="66"/>
      <c r="K62" s="65"/>
      <c r="L62" s="65"/>
      <c r="M62" s="66"/>
      <c r="N62" s="66"/>
      <c r="O62" s="67"/>
      <c r="P62" s="67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</row>
    <row r="63" spans="1:48" ht="12.75" customHeight="1" x14ac:dyDescent="0.2">
      <c r="A63" s="61"/>
      <c r="B63" s="62"/>
      <c r="C63" s="61"/>
      <c r="D63" s="63"/>
      <c r="E63" s="64"/>
      <c r="F63" s="62"/>
      <c r="G63" s="63"/>
      <c r="H63" s="61"/>
      <c r="I63" s="65"/>
      <c r="J63" s="66"/>
      <c r="K63" s="65"/>
      <c r="L63" s="65"/>
      <c r="M63" s="66"/>
      <c r="N63" s="66"/>
      <c r="O63" s="67"/>
      <c r="P63" s="67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</row>
    <row r="64" spans="1:48" ht="12.75" customHeight="1" x14ac:dyDescent="0.2">
      <c r="A64" s="61"/>
      <c r="B64" s="62"/>
      <c r="C64" s="61"/>
      <c r="D64" s="63"/>
      <c r="E64" s="64"/>
      <c r="F64" s="62"/>
      <c r="G64" s="63"/>
      <c r="H64" s="61"/>
      <c r="I64" s="65"/>
      <c r="J64" s="66"/>
      <c r="K64" s="65"/>
      <c r="L64" s="65"/>
      <c r="M64" s="66"/>
      <c r="N64" s="66"/>
      <c r="O64" s="67"/>
      <c r="P64" s="67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</row>
    <row r="65" spans="1:48" ht="12.75" customHeight="1" x14ac:dyDescent="0.2">
      <c r="A65" s="61"/>
      <c r="B65" s="62"/>
      <c r="C65" s="61"/>
      <c r="D65" s="63"/>
      <c r="E65" s="64"/>
      <c r="F65" s="62"/>
      <c r="G65" s="63"/>
      <c r="H65" s="61"/>
      <c r="I65" s="65"/>
      <c r="J65" s="66"/>
      <c r="K65" s="65"/>
      <c r="L65" s="65"/>
      <c r="M65" s="66"/>
      <c r="N65" s="66"/>
      <c r="O65" s="67"/>
      <c r="P65" s="67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</row>
    <row r="66" spans="1:48" ht="12.75" customHeight="1" x14ac:dyDescent="0.2">
      <c r="A66" s="61"/>
      <c r="B66" s="62"/>
      <c r="C66" s="61"/>
      <c r="D66" s="63"/>
      <c r="E66" s="64"/>
      <c r="F66" s="62"/>
      <c r="G66" s="63"/>
      <c r="H66" s="61"/>
      <c r="I66" s="65"/>
      <c r="J66" s="66"/>
      <c r="K66" s="65"/>
      <c r="L66" s="65"/>
      <c r="M66" s="66"/>
      <c r="N66" s="66"/>
      <c r="O66" s="67"/>
      <c r="P66" s="67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</row>
    <row r="67" spans="1:48" ht="12.75" customHeight="1" x14ac:dyDescent="0.2">
      <c r="A67" s="61"/>
      <c r="B67" s="62"/>
      <c r="C67" s="61"/>
      <c r="D67" s="63"/>
      <c r="E67" s="64"/>
      <c r="F67" s="62"/>
      <c r="G67" s="63"/>
      <c r="H67" s="61"/>
      <c r="I67" s="65"/>
      <c r="J67" s="66"/>
      <c r="K67" s="65"/>
      <c r="L67" s="65"/>
      <c r="M67" s="66"/>
      <c r="N67" s="66"/>
      <c r="O67" s="67"/>
      <c r="P67" s="67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</row>
    <row r="68" spans="1:48" ht="12.75" customHeight="1" x14ac:dyDescent="0.2">
      <c r="A68" s="61"/>
      <c r="B68" s="62"/>
      <c r="C68" s="61"/>
      <c r="D68" s="63"/>
      <c r="E68" s="64"/>
      <c r="F68" s="62"/>
      <c r="G68" s="63"/>
      <c r="H68" s="61"/>
      <c r="I68" s="65"/>
      <c r="J68" s="66"/>
      <c r="K68" s="65"/>
      <c r="L68" s="65"/>
      <c r="M68" s="66"/>
      <c r="N68" s="66"/>
      <c r="O68" s="67"/>
      <c r="P68" s="67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</row>
    <row r="69" spans="1:48" ht="12.75" customHeight="1" x14ac:dyDescent="0.2">
      <c r="A69" s="61"/>
      <c r="B69" s="62"/>
      <c r="C69" s="61"/>
      <c r="D69" s="63"/>
      <c r="E69" s="64"/>
      <c r="F69" s="62"/>
      <c r="G69" s="63"/>
      <c r="H69" s="61"/>
      <c r="I69" s="65"/>
      <c r="J69" s="66"/>
      <c r="K69" s="65"/>
      <c r="L69" s="65"/>
      <c r="M69" s="66"/>
      <c r="N69" s="66"/>
      <c r="O69" s="67"/>
      <c r="P69" s="67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</row>
    <row r="70" spans="1:48" ht="12.75" customHeight="1" x14ac:dyDescent="0.2">
      <c r="A70" s="61"/>
      <c r="B70" s="62"/>
      <c r="C70" s="61"/>
      <c r="D70" s="63"/>
      <c r="E70" s="64"/>
      <c r="F70" s="62"/>
      <c r="G70" s="63"/>
      <c r="H70" s="61"/>
      <c r="I70" s="65"/>
      <c r="J70" s="66"/>
      <c r="K70" s="65"/>
      <c r="L70" s="65"/>
      <c r="M70" s="66"/>
      <c r="N70" s="66"/>
      <c r="O70" s="67"/>
      <c r="P70" s="67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</row>
    <row r="71" spans="1:48" ht="12.75" customHeight="1" x14ac:dyDescent="0.2">
      <c r="A71" s="61"/>
      <c r="B71" s="62"/>
      <c r="C71" s="61"/>
      <c r="D71" s="63"/>
      <c r="E71" s="64"/>
      <c r="F71" s="62"/>
      <c r="G71" s="63"/>
      <c r="H71" s="61"/>
      <c r="I71" s="65"/>
      <c r="J71" s="66"/>
      <c r="K71" s="65"/>
      <c r="L71" s="65"/>
      <c r="M71" s="66"/>
      <c r="N71" s="66"/>
      <c r="O71" s="67"/>
      <c r="P71" s="67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</row>
    <row r="72" spans="1:48" ht="12.75" customHeight="1" x14ac:dyDescent="0.2">
      <c r="A72" s="61"/>
      <c r="B72" s="62"/>
      <c r="C72" s="61"/>
      <c r="D72" s="63"/>
      <c r="E72" s="64"/>
      <c r="F72" s="62"/>
      <c r="G72" s="63"/>
      <c r="H72" s="61"/>
      <c r="I72" s="65"/>
      <c r="J72" s="66"/>
      <c r="K72" s="65"/>
      <c r="L72" s="65"/>
      <c r="M72" s="66"/>
      <c r="N72" s="66"/>
      <c r="O72" s="67"/>
      <c r="P72" s="67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</row>
    <row r="73" spans="1:48" ht="12.75" customHeight="1" x14ac:dyDescent="0.2">
      <c r="A73" s="61"/>
      <c r="B73" s="62"/>
      <c r="C73" s="61"/>
      <c r="D73" s="63"/>
      <c r="E73" s="64"/>
      <c r="F73" s="62"/>
      <c r="G73" s="63"/>
      <c r="H73" s="61"/>
      <c r="I73" s="65"/>
      <c r="J73" s="66"/>
      <c r="K73" s="65"/>
      <c r="L73" s="65"/>
      <c r="M73" s="66"/>
      <c r="N73" s="66"/>
      <c r="O73" s="67"/>
      <c r="P73" s="67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</row>
    <row r="74" spans="1:48" ht="12.75" customHeight="1" x14ac:dyDescent="0.2">
      <c r="A74" s="61"/>
      <c r="B74" s="62"/>
      <c r="C74" s="61"/>
      <c r="D74" s="63"/>
      <c r="E74" s="64"/>
      <c r="F74" s="62"/>
      <c r="G74" s="63"/>
      <c r="H74" s="61"/>
      <c r="I74" s="65"/>
      <c r="J74" s="66"/>
      <c r="K74" s="65"/>
      <c r="L74" s="65"/>
      <c r="M74" s="66"/>
      <c r="N74" s="66"/>
      <c r="O74" s="67"/>
      <c r="P74" s="67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</row>
    <row r="75" spans="1:48" ht="12.75" customHeight="1" x14ac:dyDescent="0.2">
      <c r="A75" s="61"/>
      <c r="B75" s="62"/>
      <c r="C75" s="61"/>
      <c r="D75" s="63"/>
      <c r="E75" s="64"/>
      <c r="F75" s="62"/>
      <c r="G75" s="63"/>
      <c r="H75" s="61"/>
      <c r="I75" s="65"/>
      <c r="J75" s="66"/>
      <c r="K75" s="65"/>
      <c r="L75" s="65"/>
      <c r="M75" s="66"/>
      <c r="N75" s="66"/>
      <c r="O75" s="67"/>
      <c r="P75" s="67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</row>
    <row r="76" spans="1:48" ht="12.75" customHeight="1" x14ac:dyDescent="0.2">
      <c r="A76" s="61"/>
      <c r="B76" s="62"/>
      <c r="C76" s="61"/>
      <c r="D76" s="63"/>
      <c r="E76" s="64"/>
      <c r="F76" s="62"/>
      <c r="G76" s="63"/>
      <c r="H76" s="61"/>
      <c r="I76" s="65"/>
      <c r="J76" s="66"/>
      <c r="K76" s="65"/>
      <c r="L76" s="65"/>
      <c r="M76" s="66"/>
      <c r="N76" s="66"/>
      <c r="O76" s="67"/>
      <c r="P76" s="67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</row>
    <row r="77" spans="1:48" ht="12.75" customHeight="1" x14ac:dyDescent="0.2">
      <c r="A77" s="61"/>
      <c r="B77" s="62"/>
      <c r="C77" s="61"/>
      <c r="D77" s="63"/>
      <c r="E77" s="64"/>
      <c r="F77" s="62"/>
      <c r="G77" s="63"/>
      <c r="H77" s="61"/>
      <c r="I77" s="65"/>
      <c r="J77" s="66"/>
      <c r="K77" s="65"/>
      <c r="L77" s="65"/>
      <c r="M77" s="66"/>
      <c r="N77" s="66"/>
      <c r="O77" s="67"/>
      <c r="P77" s="67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</row>
    <row r="78" spans="1:48" ht="12.75" customHeight="1" x14ac:dyDescent="0.2">
      <c r="A78" s="61"/>
      <c r="B78" s="62"/>
      <c r="C78" s="61"/>
      <c r="D78" s="63"/>
      <c r="E78" s="64"/>
      <c r="F78" s="62"/>
      <c r="G78" s="63"/>
      <c r="H78" s="61"/>
      <c r="I78" s="65"/>
      <c r="J78" s="66"/>
      <c r="K78" s="65"/>
      <c r="L78" s="65"/>
      <c r="M78" s="66"/>
      <c r="N78" s="66"/>
      <c r="O78" s="67"/>
      <c r="P78" s="67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</row>
    <row r="79" spans="1:48" ht="12.75" customHeight="1" x14ac:dyDescent="0.2">
      <c r="A79" s="61"/>
      <c r="B79" s="62"/>
      <c r="C79" s="61"/>
      <c r="D79" s="63"/>
      <c r="E79" s="64"/>
      <c r="F79" s="62"/>
      <c r="G79" s="63"/>
      <c r="H79" s="61"/>
      <c r="I79" s="65"/>
      <c r="J79" s="66"/>
      <c r="K79" s="65"/>
      <c r="L79" s="65"/>
      <c r="M79" s="66"/>
      <c r="N79" s="66"/>
      <c r="O79" s="67"/>
      <c r="P79" s="67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</row>
    <row r="80" spans="1:48" ht="12.75" customHeight="1" x14ac:dyDescent="0.2">
      <c r="A80" s="61"/>
      <c r="B80" s="62"/>
      <c r="C80" s="61"/>
      <c r="D80" s="63"/>
      <c r="E80" s="64"/>
      <c r="F80" s="62"/>
      <c r="G80" s="63"/>
      <c r="H80" s="61"/>
      <c r="I80" s="65"/>
      <c r="J80" s="66"/>
      <c r="K80" s="65"/>
      <c r="L80" s="65"/>
      <c r="M80" s="66"/>
      <c r="N80" s="66"/>
      <c r="O80" s="67"/>
      <c r="P80" s="67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</row>
    <row r="81" spans="1:48" ht="12.75" customHeight="1" x14ac:dyDescent="0.2">
      <c r="A81" s="61"/>
      <c r="B81" s="62"/>
      <c r="C81" s="61"/>
      <c r="D81" s="63"/>
      <c r="E81" s="64"/>
      <c r="F81" s="62"/>
      <c r="G81" s="63"/>
      <c r="H81" s="61"/>
      <c r="I81" s="65"/>
      <c r="J81" s="66"/>
      <c r="K81" s="65"/>
      <c r="L81" s="65"/>
      <c r="M81" s="66"/>
      <c r="N81" s="66"/>
      <c r="O81" s="67"/>
      <c r="P81" s="67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</row>
    <row r="82" spans="1:48" ht="12.75" customHeight="1" x14ac:dyDescent="0.2">
      <c r="A82" s="61"/>
      <c r="B82" s="62"/>
      <c r="C82" s="61"/>
      <c r="D82" s="63"/>
      <c r="E82" s="64"/>
      <c r="F82" s="62"/>
      <c r="G82" s="63"/>
      <c r="H82" s="61"/>
      <c r="I82" s="65"/>
      <c r="J82" s="66"/>
      <c r="K82" s="65"/>
      <c r="L82" s="65"/>
      <c r="M82" s="66"/>
      <c r="N82" s="66"/>
      <c r="O82" s="67"/>
      <c r="P82" s="67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</row>
    <row r="83" spans="1:48" ht="12.75" customHeight="1" x14ac:dyDescent="0.2">
      <c r="A83" s="61"/>
      <c r="B83" s="62"/>
      <c r="C83" s="61"/>
      <c r="D83" s="63"/>
      <c r="E83" s="64"/>
      <c r="F83" s="62"/>
      <c r="G83" s="63"/>
      <c r="H83" s="61"/>
      <c r="I83" s="65"/>
      <c r="J83" s="66"/>
      <c r="K83" s="65"/>
      <c r="L83" s="65"/>
      <c r="M83" s="66"/>
      <c r="N83" s="66"/>
      <c r="O83" s="67"/>
      <c r="P83" s="67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</row>
    <row r="84" spans="1:48" ht="12.75" customHeight="1" x14ac:dyDescent="0.2">
      <c r="A84" s="61"/>
      <c r="B84" s="62"/>
      <c r="C84" s="61"/>
      <c r="D84" s="63"/>
      <c r="E84" s="64"/>
      <c r="F84" s="62"/>
      <c r="G84" s="63"/>
      <c r="H84" s="61"/>
      <c r="I84" s="65"/>
      <c r="J84" s="66"/>
      <c r="K84" s="65"/>
      <c r="L84" s="65"/>
      <c r="M84" s="66"/>
      <c r="N84" s="66"/>
      <c r="O84" s="67"/>
      <c r="P84" s="67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</row>
    <row r="85" spans="1:48" ht="12.75" customHeight="1" x14ac:dyDescent="0.2">
      <c r="A85" s="61"/>
      <c r="B85" s="62"/>
      <c r="C85" s="61"/>
      <c r="D85" s="63"/>
      <c r="E85" s="64"/>
      <c r="F85" s="62"/>
      <c r="G85" s="63"/>
      <c r="H85" s="61"/>
      <c r="I85" s="65"/>
      <c r="J85" s="66"/>
      <c r="K85" s="65"/>
      <c r="L85" s="65"/>
      <c r="M85" s="66"/>
      <c r="N85" s="66"/>
      <c r="O85" s="67"/>
      <c r="P85" s="67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</row>
    <row r="86" spans="1:48" ht="12.75" customHeight="1" x14ac:dyDescent="0.2">
      <c r="A86" s="61"/>
      <c r="B86" s="62"/>
      <c r="C86" s="61"/>
      <c r="D86" s="63"/>
      <c r="E86" s="64"/>
      <c r="F86" s="62"/>
      <c r="G86" s="63"/>
      <c r="H86" s="61"/>
      <c r="I86" s="65"/>
      <c r="J86" s="66"/>
      <c r="K86" s="65"/>
      <c r="L86" s="65"/>
      <c r="M86" s="66"/>
      <c r="N86" s="66"/>
      <c r="O86" s="67"/>
      <c r="P86" s="67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</row>
    <row r="87" spans="1:48" ht="12.75" customHeight="1" x14ac:dyDescent="0.2">
      <c r="A87" s="61"/>
      <c r="B87" s="62"/>
      <c r="C87" s="61"/>
      <c r="D87" s="63"/>
      <c r="E87" s="64"/>
      <c r="F87" s="62"/>
      <c r="G87" s="63"/>
      <c r="H87" s="61"/>
      <c r="I87" s="65"/>
      <c r="J87" s="66"/>
      <c r="K87" s="65"/>
      <c r="L87" s="65"/>
      <c r="M87" s="66"/>
      <c r="N87" s="66"/>
      <c r="O87" s="67"/>
      <c r="P87" s="67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</row>
    <row r="88" spans="1:48" ht="12.75" customHeight="1" x14ac:dyDescent="0.2">
      <c r="A88" s="61"/>
      <c r="B88" s="62"/>
      <c r="C88" s="61"/>
      <c r="D88" s="63"/>
      <c r="E88" s="64"/>
      <c r="F88" s="62"/>
      <c r="G88" s="63"/>
      <c r="H88" s="61"/>
      <c r="I88" s="65"/>
      <c r="J88" s="66"/>
      <c r="K88" s="65"/>
      <c r="L88" s="65"/>
      <c r="M88" s="66"/>
      <c r="N88" s="66"/>
      <c r="O88" s="67"/>
      <c r="P88" s="67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</row>
    <row r="89" spans="1:48" ht="12.75" customHeight="1" x14ac:dyDescent="0.2">
      <c r="A89" s="61"/>
      <c r="B89" s="62"/>
      <c r="C89" s="61"/>
      <c r="D89" s="63"/>
      <c r="E89" s="64"/>
      <c r="F89" s="62"/>
      <c r="G89" s="63"/>
      <c r="H89" s="61"/>
      <c r="I89" s="65"/>
      <c r="J89" s="66"/>
      <c r="K89" s="65"/>
      <c r="L89" s="65"/>
      <c r="M89" s="66"/>
      <c r="N89" s="66"/>
      <c r="O89" s="67"/>
      <c r="P89" s="67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</row>
    <row r="90" spans="1:48" ht="12.75" customHeight="1" x14ac:dyDescent="0.2">
      <c r="A90" s="61"/>
      <c r="B90" s="62"/>
      <c r="C90" s="61"/>
      <c r="D90" s="63"/>
      <c r="E90" s="64"/>
      <c r="F90" s="62"/>
      <c r="G90" s="63"/>
      <c r="H90" s="61"/>
      <c r="I90" s="65"/>
      <c r="J90" s="66"/>
      <c r="K90" s="65"/>
      <c r="L90" s="65"/>
      <c r="M90" s="66"/>
      <c r="N90" s="66"/>
      <c r="O90" s="67"/>
      <c r="P90" s="67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</row>
    <row r="91" spans="1:48" ht="12.75" customHeight="1" x14ac:dyDescent="0.2">
      <c r="A91" s="61"/>
      <c r="B91" s="62"/>
      <c r="C91" s="61"/>
      <c r="D91" s="63"/>
      <c r="E91" s="64"/>
      <c r="F91" s="62"/>
      <c r="G91" s="63"/>
      <c r="H91" s="61"/>
      <c r="I91" s="65"/>
      <c r="J91" s="66"/>
      <c r="K91" s="65"/>
      <c r="L91" s="65"/>
      <c r="M91" s="66"/>
      <c r="N91" s="66"/>
      <c r="O91" s="67"/>
      <c r="P91" s="67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</row>
    <row r="92" spans="1:48" ht="12.75" customHeight="1" x14ac:dyDescent="0.2">
      <c r="A92" s="61"/>
      <c r="B92" s="62"/>
      <c r="C92" s="61"/>
      <c r="D92" s="63"/>
      <c r="E92" s="64"/>
      <c r="F92" s="62"/>
      <c r="G92" s="63"/>
      <c r="H92" s="61"/>
      <c r="I92" s="65"/>
      <c r="J92" s="66"/>
      <c r="K92" s="65"/>
      <c r="L92" s="65"/>
      <c r="M92" s="66"/>
      <c r="N92" s="66"/>
      <c r="O92" s="67"/>
      <c r="P92" s="67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</row>
    <row r="93" spans="1:48" ht="12.75" customHeight="1" x14ac:dyDescent="0.2">
      <c r="A93" s="61"/>
      <c r="B93" s="62"/>
      <c r="C93" s="61"/>
      <c r="D93" s="63"/>
      <c r="E93" s="64"/>
      <c r="F93" s="62"/>
      <c r="G93" s="63"/>
      <c r="H93" s="61"/>
      <c r="I93" s="65"/>
      <c r="J93" s="66"/>
      <c r="K93" s="65"/>
      <c r="L93" s="65"/>
      <c r="M93" s="66"/>
      <c r="N93" s="66"/>
      <c r="O93" s="67"/>
      <c r="P93" s="67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</row>
    <row r="94" spans="1:48" ht="12.75" customHeight="1" x14ac:dyDescent="0.2">
      <c r="A94" s="61"/>
      <c r="B94" s="62"/>
      <c r="C94" s="61"/>
      <c r="D94" s="63"/>
      <c r="E94" s="64"/>
      <c r="F94" s="62"/>
      <c r="G94" s="63"/>
      <c r="H94" s="61"/>
      <c r="I94" s="65"/>
      <c r="J94" s="66"/>
      <c r="K94" s="65"/>
      <c r="L94" s="65"/>
      <c r="M94" s="66"/>
      <c r="N94" s="66"/>
      <c r="O94" s="67"/>
      <c r="P94" s="67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</row>
    <row r="95" spans="1:48" ht="12.75" customHeight="1" x14ac:dyDescent="0.2">
      <c r="A95" s="61"/>
      <c r="B95" s="62"/>
      <c r="C95" s="61"/>
      <c r="D95" s="63"/>
      <c r="E95" s="64"/>
      <c r="F95" s="62"/>
      <c r="G95" s="63"/>
      <c r="H95" s="61"/>
      <c r="I95" s="65"/>
      <c r="J95" s="66"/>
      <c r="K95" s="65"/>
      <c r="L95" s="65"/>
      <c r="M95" s="66"/>
      <c r="N95" s="66"/>
      <c r="O95" s="67"/>
      <c r="P95" s="67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</row>
    <row r="96" spans="1:48" ht="12.75" customHeight="1" x14ac:dyDescent="0.2">
      <c r="A96" s="61"/>
      <c r="B96" s="62"/>
      <c r="C96" s="61"/>
      <c r="D96" s="63"/>
      <c r="E96" s="64"/>
      <c r="F96" s="62"/>
      <c r="G96" s="63"/>
      <c r="H96" s="61"/>
      <c r="I96" s="65"/>
      <c r="J96" s="66"/>
      <c r="K96" s="65"/>
      <c r="L96" s="65"/>
      <c r="M96" s="66"/>
      <c r="N96" s="66"/>
      <c r="O96" s="67"/>
      <c r="P96" s="67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</row>
    <row r="97" spans="1:48" ht="12.75" customHeight="1" x14ac:dyDescent="0.2">
      <c r="A97" s="61"/>
      <c r="B97" s="62"/>
      <c r="C97" s="61"/>
      <c r="D97" s="63"/>
      <c r="E97" s="64"/>
      <c r="F97" s="62"/>
      <c r="G97" s="63"/>
      <c r="H97" s="61"/>
      <c r="I97" s="65"/>
      <c r="J97" s="66"/>
      <c r="K97" s="65"/>
      <c r="L97" s="65"/>
      <c r="M97" s="66"/>
      <c r="N97" s="66"/>
      <c r="O97" s="67"/>
      <c r="P97" s="67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</row>
    <row r="98" spans="1:48" ht="12.75" customHeight="1" x14ac:dyDescent="0.2">
      <c r="A98" s="61"/>
      <c r="B98" s="62"/>
      <c r="C98" s="61"/>
      <c r="D98" s="63"/>
      <c r="E98" s="64"/>
      <c r="F98" s="62"/>
      <c r="G98" s="63"/>
      <c r="H98" s="61"/>
      <c r="I98" s="65"/>
      <c r="J98" s="66"/>
      <c r="K98" s="65"/>
      <c r="L98" s="65"/>
      <c r="M98" s="66"/>
      <c r="N98" s="66"/>
      <c r="O98" s="67"/>
      <c r="P98" s="67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</row>
    <row r="99" spans="1:48" ht="12.75" customHeight="1" x14ac:dyDescent="0.2">
      <c r="A99" s="61"/>
      <c r="B99" s="62"/>
      <c r="C99" s="61"/>
      <c r="D99" s="63"/>
      <c r="E99" s="64"/>
      <c r="F99" s="62"/>
      <c r="G99" s="63"/>
      <c r="H99" s="61"/>
      <c r="I99" s="65"/>
      <c r="J99" s="66"/>
      <c r="K99" s="65"/>
      <c r="L99" s="65"/>
      <c r="M99" s="66"/>
      <c r="N99" s="66"/>
      <c r="O99" s="67"/>
      <c r="P99" s="67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</row>
    <row r="100" spans="1:48" ht="12.75" customHeight="1" x14ac:dyDescent="0.2">
      <c r="A100" s="61"/>
      <c r="B100" s="62"/>
      <c r="C100" s="61"/>
      <c r="D100" s="63"/>
      <c r="E100" s="64"/>
      <c r="F100" s="62"/>
      <c r="G100" s="63"/>
      <c r="H100" s="61"/>
      <c r="I100" s="65"/>
      <c r="J100" s="66"/>
      <c r="K100" s="65"/>
      <c r="L100" s="65"/>
      <c r="M100" s="66"/>
      <c r="N100" s="66"/>
      <c r="O100" s="67"/>
      <c r="P100" s="67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</row>
    <row r="101" spans="1:48" ht="12.75" customHeight="1" x14ac:dyDescent="0.2">
      <c r="A101" s="61"/>
      <c r="B101" s="62"/>
      <c r="C101" s="61"/>
      <c r="D101" s="63"/>
      <c r="E101" s="64"/>
      <c r="F101" s="62"/>
      <c r="G101" s="63"/>
      <c r="H101" s="61"/>
      <c r="I101" s="65"/>
      <c r="J101" s="66"/>
      <c r="K101" s="65"/>
      <c r="L101" s="65"/>
      <c r="M101" s="66"/>
      <c r="N101" s="66"/>
      <c r="O101" s="67"/>
      <c r="P101" s="67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</row>
    <row r="102" spans="1:48" ht="12.75" customHeight="1" x14ac:dyDescent="0.2">
      <c r="A102" s="61"/>
      <c r="B102" s="62"/>
      <c r="C102" s="61"/>
      <c r="D102" s="63"/>
      <c r="E102" s="64"/>
      <c r="F102" s="62"/>
      <c r="G102" s="63"/>
      <c r="H102" s="61"/>
      <c r="I102" s="65"/>
      <c r="J102" s="66"/>
      <c r="K102" s="65"/>
      <c r="L102" s="65"/>
      <c r="M102" s="66"/>
      <c r="N102" s="66"/>
      <c r="O102" s="67"/>
      <c r="P102" s="67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</row>
    <row r="103" spans="1:48" ht="12.75" customHeight="1" x14ac:dyDescent="0.2">
      <c r="A103" s="61"/>
      <c r="B103" s="62"/>
      <c r="C103" s="61"/>
      <c r="D103" s="63"/>
      <c r="E103" s="64"/>
      <c r="F103" s="62"/>
      <c r="G103" s="63"/>
      <c r="H103" s="61"/>
      <c r="I103" s="65"/>
      <c r="J103" s="66"/>
      <c r="K103" s="65"/>
      <c r="L103" s="65"/>
      <c r="M103" s="66"/>
      <c r="N103" s="66"/>
      <c r="O103" s="67"/>
      <c r="P103" s="67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</row>
    <row r="104" spans="1:48" ht="12.75" customHeight="1" x14ac:dyDescent="0.2">
      <c r="A104" s="61"/>
      <c r="B104" s="62"/>
      <c r="C104" s="61"/>
      <c r="D104" s="63"/>
      <c r="E104" s="64"/>
      <c r="F104" s="62"/>
      <c r="G104" s="63"/>
      <c r="H104" s="61"/>
      <c r="I104" s="65"/>
      <c r="J104" s="66"/>
      <c r="K104" s="65"/>
      <c r="L104" s="65"/>
      <c r="M104" s="66"/>
      <c r="N104" s="66"/>
      <c r="O104" s="67"/>
      <c r="P104" s="67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</row>
    <row r="105" spans="1:48" ht="12.75" customHeight="1" x14ac:dyDescent="0.2">
      <c r="A105" s="61"/>
      <c r="B105" s="62"/>
      <c r="C105" s="61"/>
      <c r="D105" s="63"/>
      <c r="E105" s="64"/>
      <c r="F105" s="62"/>
      <c r="G105" s="63"/>
      <c r="H105" s="61"/>
      <c r="I105" s="65"/>
      <c r="J105" s="66"/>
      <c r="K105" s="65"/>
      <c r="L105" s="65"/>
      <c r="M105" s="66"/>
      <c r="N105" s="66"/>
      <c r="O105" s="67"/>
      <c r="P105" s="67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</row>
    <row r="106" spans="1:48" ht="12.75" customHeight="1" x14ac:dyDescent="0.2">
      <c r="A106" s="61"/>
      <c r="B106" s="62"/>
      <c r="C106" s="61"/>
      <c r="D106" s="63"/>
      <c r="E106" s="64"/>
      <c r="F106" s="62"/>
      <c r="G106" s="63"/>
      <c r="H106" s="61"/>
      <c r="I106" s="65"/>
      <c r="J106" s="66"/>
      <c r="K106" s="65"/>
      <c r="L106" s="65"/>
      <c r="M106" s="66"/>
      <c r="N106" s="66"/>
      <c r="O106" s="67"/>
      <c r="P106" s="67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</row>
    <row r="107" spans="1:48" ht="12.75" customHeight="1" x14ac:dyDescent="0.2">
      <c r="A107" s="61"/>
      <c r="B107" s="62"/>
      <c r="C107" s="61"/>
      <c r="D107" s="63"/>
      <c r="E107" s="64"/>
      <c r="F107" s="62"/>
      <c r="G107" s="63"/>
      <c r="H107" s="61"/>
      <c r="I107" s="65"/>
      <c r="J107" s="66"/>
      <c r="K107" s="65"/>
      <c r="L107" s="65"/>
      <c r="M107" s="66"/>
      <c r="N107" s="66"/>
      <c r="O107" s="67"/>
      <c r="P107" s="67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</row>
    <row r="108" spans="1:48" ht="12.75" customHeight="1" x14ac:dyDescent="0.2">
      <c r="A108" s="61"/>
      <c r="B108" s="62"/>
      <c r="C108" s="61"/>
      <c r="D108" s="63"/>
      <c r="E108" s="64"/>
      <c r="F108" s="62"/>
      <c r="G108" s="63"/>
      <c r="H108" s="61"/>
      <c r="I108" s="65"/>
      <c r="J108" s="66"/>
      <c r="K108" s="65"/>
      <c r="L108" s="65"/>
      <c r="M108" s="66"/>
      <c r="N108" s="66"/>
      <c r="O108" s="67"/>
      <c r="P108" s="67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</row>
    <row r="109" spans="1:48" ht="12.75" customHeight="1" x14ac:dyDescent="0.2">
      <c r="A109" s="61"/>
      <c r="B109" s="62"/>
      <c r="C109" s="61"/>
      <c r="D109" s="63"/>
      <c r="E109" s="64"/>
      <c r="F109" s="62"/>
      <c r="G109" s="63"/>
      <c r="H109" s="61"/>
      <c r="I109" s="65"/>
      <c r="J109" s="66"/>
      <c r="K109" s="65"/>
      <c r="L109" s="65"/>
      <c r="M109" s="66"/>
      <c r="N109" s="66"/>
      <c r="O109" s="67"/>
      <c r="P109" s="67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</row>
    <row r="110" spans="1:48" ht="12.75" customHeight="1" x14ac:dyDescent="0.2">
      <c r="A110" s="61"/>
      <c r="B110" s="62"/>
      <c r="C110" s="61"/>
      <c r="D110" s="63"/>
      <c r="E110" s="64"/>
      <c r="F110" s="62"/>
      <c r="G110" s="63"/>
      <c r="H110" s="61"/>
      <c r="I110" s="65"/>
      <c r="J110" s="66"/>
      <c r="K110" s="65"/>
      <c r="L110" s="65"/>
      <c r="M110" s="66"/>
      <c r="N110" s="66"/>
      <c r="O110" s="67"/>
      <c r="P110" s="67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</row>
    <row r="111" spans="1:48" ht="12.75" customHeight="1" x14ac:dyDescent="0.2">
      <c r="A111" s="61"/>
      <c r="B111" s="62"/>
      <c r="C111" s="61"/>
      <c r="D111" s="63"/>
      <c r="E111" s="64"/>
      <c r="F111" s="62"/>
      <c r="G111" s="63"/>
      <c r="H111" s="61"/>
      <c r="I111" s="65"/>
      <c r="J111" s="66"/>
      <c r="K111" s="65"/>
      <c r="L111" s="65"/>
      <c r="M111" s="66"/>
      <c r="N111" s="66"/>
      <c r="O111" s="67"/>
      <c r="P111" s="67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</row>
    <row r="112" spans="1:48" ht="12.75" customHeight="1" x14ac:dyDescent="0.2">
      <c r="A112" s="61"/>
      <c r="B112" s="62"/>
      <c r="C112" s="61"/>
      <c r="D112" s="63"/>
      <c r="E112" s="64"/>
      <c r="F112" s="62"/>
      <c r="G112" s="63"/>
      <c r="H112" s="61"/>
      <c r="I112" s="65"/>
      <c r="J112" s="66"/>
      <c r="K112" s="65"/>
      <c r="L112" s="65"/>
      <c r="M112" s="66"/>
      <c r="N112" s="66"/>
      <c r="O112" s="67"/>
      <c r="P112" s="67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</row>
    <row r="113" spans="1:48" ht="12.75" customHeight="1" x14ac:dyDescent="0.2">
      <c r="A113" s="61"/>
      <c r="B113" s="62"/>
      <c r="C113" s="61"/>
      <c r="D113" s="63"/>
      <c r="E113" s="64"/>
      <c r="F113" s="62"/>
      <c r="G113" s="63"/>
      <c r="H113" s="61"/>
      <c r="I113" s="65"/>
      <c r="J113" s="66"/>
      <c r="K113" s="65"/>
      <c r="L113" s="65"/>
      <c r="M113" s="66"/>
      <c r="N113" s="66"/>
      <c r="O113" s="67"/>
      <c r="P113" s="67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</row>
    <row r="114" spans="1:48" ht="12.75" customHeight="1" x14ac:dyDescent="0.2">
      <c r="A114" s="61"/>
      <c r="B114" s="62"/>
      <c r="C114" s="61"/>
      <c r="D114" s="63"/>
      <c r="E114" s="64"/>
      <c r="F114" s="62"/>
      <c r="G114" s="63"/>
      <c r="H114" s="61"/>
      <c r="I114" s="65"/>
      <c r="J114" s="66"/>
      <c r="K114" s="65"/>
      <c r="L114" s="65"/>
      <c r="M114" s="66"/>
      <c r="N114" s="66"/>
      <c r="O114" s="67"/>
      <c r="P114" s="67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</row>
    <row r="115" spans="1:48" ht="12.75" customHeight="1" x14ac:dyDescent="0.2">
      <c r="A115" s="61"/>
      <c r="B115" s="62"/>
      <c r="C115" s="61"/>
      <c r="D115" s="63"/>
      <c r="E115" s="64"/>
      <c r="F115" s="62"/>
      <c r="G115" s="63"/>
      <c r="H115" s="61"/>
      <c r="I115" s="65"/>
      <c r="J115" s="66"/>
      <c r="K115" s="65"/>
      <c r="L115" s="65"/>
      <c r="M115" s="66"/>
      <c r="N115" s="66"/>
      <c r="O115" s="67"/>
      <c r="P115" s="67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</row>
    <row r="116" spans="1:48" ht="12.75" customHeight="1" x14ac:dyDescent="0.2">
      <c r="A116" s="61"/>
      <c r="B116" s="62"/>
      <c r="C116" s="61"/>
      <c r="D116" s="63"/>
      <c r="E116" s="64"/>
      <c r="F116" s="62"/>
      <c r="G116" s="63"/>
      <c r="H116" s="61"/>
      <c r="I116" s="65"/>
      <c r="J116" s="66"/>
      <c r="K116" s="65"/>
      <c r="L116" s="65"/>
      <c r="M116" s="66"/>
      <c r="N116" s="66"/>
      <c r="O116" s="67"/>
      <c r="P116" s="67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</row>
    <row r="117" spans="1:48" ht="12.75" customHeight="1" x14ac:dyDescent="0.2">
      <c r="A117" s="61"/>
      <c r="B117" s="62"/>
      <c r="C117" s="61"/>
      <c r="D117" s="63"/>
      <c r="E117" s="64"/>
      <c r="F117" s="62"/>
      <c r="G117" s="63"/>
      <c r="H117" s="61"/>
      <c r="I117" s="65"/>
      <c r="J117" s="66"/>
      <c r="K117" s="65"/>
      <c r="L117" s="65"/>
      <c r="M117" s="66"/>
      <c r="N117" s="66"/>
      <c r="O117" s="67"/>
      <c r="P117" s="67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</row>
    <row r="118" spans="1:48" ht="12.75" customHeight="1" x14ac:dyDescent="0.2">
      <c r="A118" s="61"/>
      <c r="B118" s="62"/>
      <c r="C118" s="61"/>
      <c r="D118" s="63"/>
      <c r="E118" s="64"/>
      <c r="F118" s="62"/>
      <c r="G118" s="63"/>
      <c r="H118" s="61"/>
      <c r="I118" s="65"/>
      <c r="J118" s="66"/>
      <c r="K118" s="65"/>
      <c r="L118" s="65"/>
      <c r="M118" s="66"/>
      <c r="N118" s="66"/>
      <c r="O118" s="67"/>
      <c r="P118" s="67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</row>
    <row r="119" spans="1:48" ht="12.75" customHeight="1" x14ac:dyDescent="0.2">
      <c r="A119" s="61"/>
      <c r="B119" s="62"/>
      <c r="C119" s="61"/>
      <c r="D119" s="63"/>
      <c r="E119" s="64"/>
      <c r="F119" s="62"/>
      <c r="G119" s="63"/>
      <c r="H119" s="61"/>
      <c r="I119" s="65"/>
      <c r="J119" s="66"/>
      <c r="K119" s="65"/>
      <c r="L119" s="65"/>
      <c r="M119" s="66"/>
      <c r="N119" s="66"/>
      <c r="O119" s="67"/>
      <c r="P119" s="67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</row>
    <row r="120" spans="1:48" ht="12.75" customHeight="1" x14ac:dyDescent="0.2">
      <c r="A120" s="61"/>
      <c r="B120" s="62"/>
      <c r="C120" s="61"/>
      <c r="D120" s="63"/>
      <c r="E120" s="64"/>
      <c r="F120" s="62"/>
      <c r="G120" s="63"/>
      <c r="H120" s="61"/>
      <c r="I120" s="65"/>
      <c r="J120" s="66"/>
      <c r="K120" s="65"/>
      <c r="L120" s="65"/>
      <c r="M120" s="66"/>
      <c r="N120" s="66"/>
      <c r="O120" s="67"/>
      <c r="P120" s="67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</row>
    <row r="121" spans="1:48" ht="12.75" customHeight="1" x14ac:dyDescent="0.2">
      <c r="A121" s="61"/>
      <c r="B121" s="62"/>
      <c r="C121" s="61"/>
      <c r="D121" s="63"/>
      <c r="E121" s="64"/>
      <c r="F121" s="62"/>
      <c r="G121" s="63"/>
      <c r="H121" s="61"/>
      <c r="I121" s="65"/>
      <c r="J121" s="66"/>
      <c r="K121" s="65"/>
      <c r="L121" s="65"/>
      <c r="M121" s="66"/>
      <c r="N121" s="66"/>
      <c r="O121" s="67"/>
      <c r="P121" s="67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</row>
    <row r="122" spans="1:48" ht="12.75" customHeight="1" x14ac:dyDescent="0.2">
      <c r="A122" s="61"/>
      <c r="B122" s="62"/>
      <c r="C122" s="61"/>
      <c r="D122" s="63"/>
      <c r="E122" s="64"/>
      <c r="F122" s="62"/>
      <c r="G122" s="63"/>
      <c r="H122" s="61"/>
      <c r="I122" s="65"/>
      <c r="J122" s="66"/>
      <c r="K122" s="65"/>
      <c r="L122" s="65"/>
      <c r="M122" s="66"/>
      <c r="N122" s="66"/>
      <c r="O122" s="67"/>
      <c r="P122" s="67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</row>
    <row r="123" spans="1:48" ht="12.75" customHeight="1" x14ac:dyDescent="0.2">
      <c r="A123" s="61"/>
      <c r="B123" s="62"/>
      <c r="C123" s="61"/>
      <c r="D123" s="63"/>
      <c r="E123" s="64"/>
      <c r="F123" s="62"/>
      <c r="G123" s="63"/>
      <c r="H123" s="61"/>
      <c r="I123" s="65"/>
      <c r="J123" s="66"/>
      <c r="K123" s="65"/>
      <c r="L123" s="65"/>
      <c r="M123" s="66"/>
      <c r="N123" s="66"/>
      <c r="O123" s="67"/>
      <c r="P123" s="67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</row>
    <row r="124" spans="1:48" ht="12.75" customHeight="1" x14ac:dyDescent="0.2">
      <c r="A124" s="61"/>
      <c r="B124" s="62"/>
      <c r="C124" s="61"/>
      <c r="D124" s="63"/>
      <c r="E124" s="64"/>
      <c r="F124" s="62"/>
      <c r="G124" s="63"/>
      <c r="H124" s="61"/>
      <c r="I124" s="65"/>
      <c r="J124" s="66"/>
      <c r="K124" s="65"/>
      <c r="L124" s="65"/>
      <c r="M124" s="66"/>
      <c r="N124" s="66"/>
      <c r="O124" s="67"/>
      <c r="P124" s="67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</row>
    <row r="125" spans="1:48" ht="12.75" customHeight="1" x14ac:dyDescent="0.2">
      <c r="A125" s="61"/>
      <c r="B125" s="62"/>
      <c r="C125" s="61"/>
      <c r="D125" s="63"/>
      <c r="E125" s="64"/>
      <c r="F125" s="62"/>
      <c r="G125" s="63"/>
      <c r="H125" s="61"/>
      <c r="I125" s="65"/>
      <c r="J125" s="66"/>
      <c r="K125" s="65"/>
      <c r="L125" s="65"/>
      <c r="M125" s="66"/>
      <c r="N125" s="66"/>
      <c r="O125" s="67"/>
      <c r="P125" s="67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</row>
    <row r="126" spans="1:48" ht="12.75" customHeight="1" x14ac:dyDescent="0.2">
      <c r="A126" s="61"/>
      <c r="B126" s="62"/>
      <c r="C126" s="61"/>
      <c r="D126" s="63"/>
      <c r="E126" s="64"/>
      <c r="F126" s="62"/>
      <c r="G126" s="63"/>
      <c r="H126" s="61"/>
      <c r="I126" s="65"/>
      <c r="J126" s="66"/>
      <c r="K126" s="65"/>
      <c r="L126" s="65"/>
      <c r="M126" s="66"/>
      <c r="N126" s="66"/>
      <c r="O126" s="67"/>
      <c r="P126" s="67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</row>
    <row r="127" spans="1:48" ht="12.75" customHeight="1" x14ac:dyDescent="0.2">
      <c r="A127" s="61"/>
      <c r="B127" s="62"/>
      <c r="C127" s="61"/>
      <c r="D127" s="63"/>
      <c r="E127" s="64"/>
      <c r="F127" s="62"/>
      <c r="G127" s="63"/>
      <c r="H127" s="61"/>
      <c r="I127" s="65"/>
      <c r="J127" s="66"/>
      <c r="K127" s="65"/>
      <c r="L127" s="65"/>
      <c r="M127" s="66"/>
      <c r="N127" s="66"/>
      <c r="O127" s="67"/>
      <c r="P127" s="67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</row>
    <row r="128" spans="1:48" ht="12.75" customHeight="1" x14ac:dyDescent="0.2">
      <c r="A128" s="61"/>
      <c r="B128" s="62"/>
      <c r="C128" s="61"/>
      <c r="D128" s="63"/>
      <c r="E128" s="64"/>
      <c r="F128" s="62"/>
      <c r="G128" s="63"/>
      <c r="H128" s="61"/>
      <c r="I128" s="65"/>
      <c r="J128" s="66"/>
      <c r="K128" s="65"/>
      <c r="L128" s="65"/>
      <c r="M128" s="66"/>
      <c r="N128" s="66"/>
      <c r="O128" s="67"/>
      <c r="P128" s="67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</row>
    <row r="129" spans="1:48" ht="12.75" customHeight="1" x14ac:dyDescent="0.2">
      <c r="A129" s="61"/>
      <c r="B129" s="62"/>
      <c r="C129" s="61"/>
      <c r="D129" s="63"/>
      <c r="E129" s="64"/>
      <c r="F129" s="62"/>
      <c r="G129" s="63"/>
      <c r="H129" s="61"/>
      <c r="I129" s="65"/>
      <c r="J129" s="66"/>
      <c r="K129" s="65"/>
      <c r="L129" s="65"/>
      <c r="M129" s="66"/>
      <c r="N129" s="66"/>
      <c r="O129" s="67"/>
      <c r="P129" s="67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</row>
    <row r="130" spans="1:48" ht="12.75" customHeight="1" x14ac:dyDescent="0.2">
      <c r="A130" s="61"/>
      <c r="B130" s="62"/>
      <c r="C130" s="61"/>
      <c r="D130" s="63"/>
      <c r="E130" s="64"/>
      <c r="F130" s="62"/>
      <c r="G130" s="63"/>
      <c r="H130" s="61"/>
      <c r="I130" s="65"/>
      <c r="J130" s="66"/>
      <c r="K130" s="65"/>
      <c r="L130" s="65"/>
      <c r="M130" s="66"/>
      <c r="N130" s="66"/>
      <c r="O130" s="67"/>
      <c r="P130" s="67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</row>
    <row r="131" spans="1:48" ht="12.75" customHeight="1" x14ac:dyDescent="0.2">
      <c r="A131" s="61"/>
      <c r="B131" s="62"/>
      <c r="C131" s="61"/>
      <c r="D131" s="63"/>
      <c r="E131" s="64"/>
      <c r="F131" s="62"/>
      <c r="G131" s="63"/>
      <c r="H131" s="61"/>
      <c r="I131" s="65"/>
      <c r="J131" s="66"/>
      <c r="K131" s="65"/>
      <c r="L131" s="65"/>
      <c r="M131" s="66"/>
      <c r="N131" s="66"/>
      <c r="O131" s="67"/>
      <c r="P131" s="67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</row>
    <row r="132" spans="1:48" ht="12.75" customHeight="1" x14ac:dyDescent="0.2">
      <c r="A132" s="61"/>
      <c r="B132" s="62"/>
      <c r="C132" s="61"/>
      <c r="D132" s="63"/>
      <c r="E132" s="64"/>
      <c r="F132" s="62"/>
      <c r="G132" s="63"/>
      <c r="H132" s="61"/>
      <c r="I132" s="65"/>
      <c r="J132" s="66"/>
      <c r="K132" s="65"/>
      <c r="L132" s="65"/>
      <c r="M132" s="66"/>
      <c r="N132" s="66"/>
      <c r="O132" s="67"/>
      <c r="P132" s="67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</row>
    <row r="133" spans="1:48" ht="12.75" customHeight="1" x14ac:dyDescent="0.2">
      <c r="A133" s="61"/>
      <c r="B133" s="62"/>
      <c r="C133" s="61"/>
      <c r="D133" s="63"/>
      <c r="E133" s="64"/>
      <c r="F133" s="62"/>
      <c r="G133" s="63"/>
      <c r="H133" s="61"/>
      <c r="I133" s="65"/>
      <c r="J133" s="66"/>
      <c r="K133" s="65"/>
      <c r="L133" s="65"/>
      <c r="M133" s="66"/>
      <c r="N133" s="66"/>
      <c r="O133" s="67"/>
      <c r="P133" s="67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</row>
    <row r="134" spans="1:48" ht="12.75" customHeight="1" x14ac:dyDescent="0.2">
      <c r="A134" s="61"/>
      <c r="B134" s="62"/>
      <c r="C134" s="61"/>
      <c r="D134" s="63"/>
      <c r="E134" s="64"/>
      <c r="F134" s="62"/>
      <c r="G134" s="63"/>
      <c r="H134" s="61"/>
      <c r="I134" s="65"/>
      <c r="J134" s="66"/>
      <c r="K134" s="65"/>
      <c r="L134" s="65"/>
      <c r="M134" s="66"/>
      <c r="N134" s="66"/>
      <c r="O134" s="67"/>
      <c r="P134" s="67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</row>
    <row r="135" spans="1:48" ht="12.75" customHeight="1" x14ac:dyDescent="0.2">
      <c r="A135" s="61"/>
      <c r="B135" s="62"/>
      <c r="C135" s="61"/>
      <c r="D135" s="63"/>
      <c r="E135" s="64"/>
      <c r="F135" s="62"/>
      <c r="G135" s="63"/>
      <c r="H135" s="61"/>
      <c r="I135" s="65"/>
      <c r="J135" s="66"/>
      <c r="K135" s="65"/>
      <c r="L135" s="65"/>
      <c r="M135" s="66"/>
      <c r="N135" s="66"/>
      <c r="O135" s="67"/>
      <c r="P135" s="67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</row>
    <row r="136" spans="1:48" ht="12.75" customHeight="1" x14ac:dyDescent="0.2">
      <c r="A136" s="61"/>
      <c r="B136" s="62"/>
      <c r="C136" s="61"/>
      <c r="D136" s="63"/>
      <c r="E136" s="64"/>
      <c r="F136" s="62"/>
      <c r="G136" s="63"/>
      <c r="H136" s="61"/>
      <c r="I136" s="65"/>
      <c r="J136" s="66"/>
      <c r="K136" s="65"/>
      <c r="L136" s="65"/>
      <c r="M136" s="66"/>
      <c r="N136" s="66"/>
      <c r="O136" s="67"/>
      <c r="P136" s="67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</row>
    <row r="137" spans="1:48" ht="12.75" customHeight="1" x14ac:dyDescent="0.2">
      <c r="A137" s="61"/>
      <c r="B137" s="62"/>
      <c r="C137" s="61"/>
      <c r="D137" s="63"/>
      <c r="E137" s="64"/>
      <c r="F137" s="62"/>
      <c r="G137" s="63"/>
      <c r="H137" s="61"/>
      <c r="I137" s="65"/>
      <c r="J137" s="66"/>
      <c r="K137" s="65"/>
      <c r="L137" s="65"/>
      <c r="M137" s="66"/>
      <c r="N137" s="66"/>
      <c r="O137" s="67"/>
      <c r="P137" s="67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</row>
    <row r="138" spans="1:48" ht="12.75" customHeight="1" x14ac:dyDescent="0.2">
      <c r="A138" s="61"/>
      <c r="B138" s="62"/>
      <c r="C138" s="61"/>
      <c r="D138" s="63"/>
      <c r="E138" s="64"/>
      <c r="F138" s="62"/>
      <c r="G138" s="63"/>
      <c r="H138" s="61"/>
      <c r="I138" s="65"/>
      <c r="J138" s="66"/>
      <c r="K138" s="65"/>
      <c r="L138" s="65"/>
      <c r="M138" s="66"/>
      <c r="N138" s="66"/>
      <c r="O138" s="67"/>
      <c r="P138" s="67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</row>
    <row r="139" spans="1:48" ht="12.75" customHeight="1" x14ac:dyDescent="0.2">
      <c r="A139" s="61"/>
      <c r="B139" s="62"/>
      <c r="C139" s="61"/>
      <c r="D139" s="63"/>
      <c r="E139" s="64"/>
      <c r="F139" s="62"/>
      <c r="G139" s="63"/>
      <c r="H139" s="61"/>
      <c r="I139" s="65"/>
      <c r="J139" s="66"/>
      <c r="K139" s="65"/>
      <c r="L139" s="65"/>
      <c r="M139" s="66"/>
      <c r="N139" s="66"/>
      <c r="O139" s="67"/>
      <c r="P139" s="67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</row>
    <row r="140" spans="1:48" ht="12.75" customHeight="1" x14ac:dyDescent="0.2">
      <c r="A140" s="61"/>
      <c r="B140" s="62"/>
      <c r="C140" s="61"/>
      <c r="D140" s="63"/>
      <c r="E140" s="64"/>
      <c r="F140" s="62"/>
      <c r="G140" s="63"/>
      <c r="H140" s="61"/>
      <c r="I140" s="65"/>
      <c r="J140" s="66"/>
      <c r="K140" s="65"/>
      <c r="L140" s="65"/>
      <c r="M140" s="66"/>
      <c r="N140" s="66"/>
      <c r="O140" s="67"/>
      <c r="P140" s="67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</row>
    <row r="141" spans="1:48" ht="12.75" customHeight="1" x14ac:dyDescent="0.2">
      <c r="A141" s="61"/>
      <c r="B141" s="62"/>
      <c r="C141" s="61"/>
      <c r="D141" s="63"/>
      <c r="E141" s="64"/>
      <c r="F141" s="62"/>
      <c r="G141" s="63"/>
      <c r="H141" s="61"/>
      <c r="I141" s="65"/>
      <c r="J141" s="66"/>
      <c r="K141" s="65"/>
      <c r="L141" s="65"/>
      <c r="M141" s="66"/>
      <c r="N141" s="66"/>
      <c r="O141" s="67"/>
      <c r="P141" s="67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</row>
    <row r="142" spans="1:48" ht="12.75" customHeight="1" x14ac:dyDescent="0.2">
      <c r="A142" s="61"/>
      <c r="B142" s="62"/>
      <c r="C142" s="61"/>
      <c r="D142" s="63"/>
      <c r="E142" s="64"/>
      <c r="F142" s="62"/>
      <c r="G142" s="63"/>
      <c r="H142" s="61"/>
      <c r="I142" s="65"/>
      <c r="J142" s="66"/>
      <c r="K142" s="65"/>
      <c r="L142" s="65"/>
      <c r="M142" s="66"/>
      <c r="N142" s="66"/>
      <c r="O142" s="67"/>
      <c r="P142" s="67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</row>
    <row r="143" spans="1:48" ht="12.75" customHeight="1" x14ac:dyDescent="0.2">
      <c r="A143" s="61"/>
      <c r="B143" s="62"/>
      <c r="C143" s="61"/>
      <c r="D143" s="63"/>
      <c r="E143" s="64"/>
      <c r="F143" s="62"/>
      <c r="G143" s="63"/>
      <c r="H143" s="61"/>
      <c r="I143" s="65"/>
      <c r="J143" s="66"/>
      <c r="K143" s="65"/>
      <c r="L143" s="65"/>
      <c r="M143" s="66"/>
      <c r="N143" s="66"/>
      <c r="O143" s="67"/>
      <c r="P143" s="67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</row>
    <row r="144" spans="1:48" ht="12.75" customHeight="1" x14ac:dyDescent="0.2">
      <c r="A144" s="61"/>
      <c r="B144" s="62"/>
      <c r="C144" s="61"/>
      <c r="D144" s="63"/>
      <c r="E144" s="64"/>
      <c r="F144" s="62"/>
      <c r="G144" s="63"/>
      <c r="H144" s="61"/>
      <c r="I144" s="65"/>
      <c r="J144" s="66"/>
      <c r="K144" s="65"/>
      <c r="L144" s="65"/>
      <c r="M144" s="66"/>
      <c r="N144" s="66"/>
      <c r="O144" s="67"/>
      <c r="P144" s="67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</row>
    <row r="145" spans="1:48" ht="12.75" customHeight="1" x14ac:dyDescent="0.2">
      <c r="A145" s="61"/>
      <c r="B145" s="62"/>
      <c r="C145" s="61"/>
      <c r="D145" s="63"/>
      <c r="E145" s="64"/>
      <c r="F145" s="62"/>
      <c r="G145" s="63"/>
      <c r="H145" s="61"/>
      <c r="I145" s="65"/>
      <c r="J145" s="66"/>
      <c r="K145" s="65"/>
      <c r="L145" s="65"/>
      <c r="M145" s="66"/>
      <c r="N145" s="66"/>
      <c r="O145" s="67"/>
      <c r="P145" s="68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</row>
    <row r="146" spans="1:48" ht="12.75" customHeight="1" x14ac:dyDescent="0.2">
      <c r="A146" s="61"/>
      <c r="B146" s="62"/>
      <c r="C146" s="61"/>
      <c r="D146" s="63"/>
      <c r="E146" s="64"/>
      <c r="F146" s="62"/>
      <c r="G146" s="63"/>
      <c r="H146" s="61"/>
      <c r="I146" s="65"/>
      <c r="J146" s="66"/>
      <c r="K146" s="65"/>
      <c r="L146" s="65"/>
      <c r="M146" s="66"/>
      <c r="N146" s="66"/>
      <c r="O146" s="67"/>
      <c r="P146" s="67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</row>
    <row r="147" spans="1:48" ht="12.75" customHeight="1" x14ac:dyDescent="0.2">
      <c r="A147" s="61"/>
      <c r="B147" s="62"/>
      <c r="C147" s="61"/>
      <c r="D147" s="63"/>
      <c r="E147" s="64"/>
      <c r="F147" s="62"/>
      <c r="G147" s="63"/>
      <c r="H147" s="61"/>
      <c r="I147" s="65"/>
      <c r="J147" s="66"/>
      <c r="K147" s="65"/>
      <c r="L147" s="65"/>
      <c r="M147" s="66"/>
      <c r="N147" s="66"/>
      <c r="O147" s="67"/>
      <c r="P147" s="68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</row>
    <row r="148" spans="1:48" ht="12.75" customHeight="1" x14ac:dyDescent="0.2">
      <c r="A148" s="61"/>
      <c r="B148" s="62"/>
      <c r="C148" s="61"/>
      <c r="D148" s="63"/>
      <c r="E148" s="64"/>
      <c r="F148" s="62"/>
      <c r="G148" s="63"/>
      <c r="H148" s="61"/>
      <c r="I148" s="65"/>
      <c r="J148" s="66"/>
      <c r="K148" s="65"/>
      <c r="L148" s="65"/>
      <c r="M148" s="66"/>
      <c r="N148" s="66"/>
      <c r="O148" s="67"/>
      <c r="P148" s="67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</row>
    <row r="149" spans="1:48" ht="12.75" customHeight="1" x14ac:dyDescent="0.2">
      <c r="A149" s="61"/>
      <c r="B149" s="62"/>
      <c r="C149" s="61"/>
      <c r="D149" s="63"/>
      <c r="E149" s="64"/>
      <c r="F149" s="62"/>
      <c r="G149" s="63"/>
      <c r="H149" s="61"/>
      <c r="I149" s="65"/>
      <c r="J149" s="66"/>
      <c r="K149" s="65"/>
      <c r="L149" s="65"/>
      <c r="M149" s="66"/>
      <c r="N149" s="66"/>
      <c r="O149" s="67"/>
      <c r="P149" s="67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</row>
    <row r="150" spans="1:48" ht="12.75" customHeight="1" x14ac:dyDescent="0.2">
      <c r="A150" s="61"/>
      <c r="B150" s="62"/>
      <c r="C150" s="61"/>
      <c r="D150" s="63"/>
      <c r="E150" s="64"/>
      <c r="F150" s="62"/>
      <c r="G150" s="63"/>
      <c r="H150" s="61"/>
      <c r="I150" s="65"/>
      <c r="J150" s="66"/>
      <c r="K150" s="65"/>
      <c r="L150" s="65"/>
      <c r="M150" s="66"/>
      <c r="N150" s="66"/>
      <c r="O150" s="67"/>
      <c r="P150" s="67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</row>
    <row r="151" spans="1:48" ht="12.75" customHeight="1" x14ac:dyDescent="0.2">
      <c r="A151" s="61"/>
      <c r="B151" s="62"/>
      <c r="C151" s="61"/>
      <c r="D151" s="63"/>
      <c r="E151" s="64"/>
      <c r="F151" s="62"/>
      <c r="G151" s="63"/>
      <c r="H151" s="61"/>
      <c r="I151" s="65"/>
      <c r="J151" s="66"/>
      <c r="K151" s="65"/>
      <c r="L151" s="65"/>
      <c r="M151" s="66"/>
      <c r="N151" s="66"/>
      <c r="O151" s="67"/>
      <c r="P151" s="67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</row>
    <row r="152" spans="1:48" ht="12.75" customHeight="1" x14ac:dyDescent="0.2">
      <c r="A152" s="61"/>
      <c r="B152" s="62"/>
      <c r="C152" s="61"/>
      <c r="D152" s="63"/>
      <c r="E152" s="64"/>
      <c r="F152" s="62"/>
      <c r="G152" s="63"/>
      <c r="H152" s="61"/>
      <c r="I152" s="65"/>
      <c r="J152" s="66"/>
      <c r="K152" s="65"/>
      <c r="L152" s="65"/>
      <c r="M152" s="66"/>
      <c r="N152" s="66"/>
      <c r="O152" s="67"/>
      <c r="P152" s="67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</row>
    <row r="153" spans="1:48" ht="12.75" customHeight="1" x14ac:dyDescent="0.2">
      <c r="A153" s="61"/>
      <c r="B153" s="62"/>
      <c r="C153" s="61"/>
      <c r="D153" s="63"/>
      <c r="E153" s="64"/>
      <c r="F153" s="62"/>
      <c r="G153" s="63"/>
      <c r="H153" s="61"/>
      <c r="I153" s="65"/>
      <c r="J153" s="66"/>
      <c r="K153" s="65"/>
      <c r="L153" s="65"/>
      <c r="M153" s="66"/>
      <c r="N153" s="66"/>
      <c r="O153" s="67"/>
      <c r="P153" s="67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</row>
    <row r="154" spans="1:48" ht="12.75" customHeight="1" x14ac:dyDescent="0.2">
      <c r="A154" s="61"/>
      <c r="B154" s="62"/>
      <c r="C154" s="61"/>
      <c r="D154" s="63"/>
      <c r="E154" s="64"/>
      <c r="F154" s="62"/>
      <c r="G154" s="63"/>
      <c r="H154" s="61"/>
      <c r="I154" s="65"/>
      <c r="J154" s="66"/>
      <c r="K154" s="65"/>
      <c r="L154" s="65"/>
      <c r="M154" s="66"/>
      <c r="N154" s="66"/>
      <c r="O154" s="67"/>
      <c r="P154" s="67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</row>
    <row r="155" spans="1:48" ht="12.75" customHeight="1" x14ac:dyDescent="0.2">
      <c r="A155" s="61"/>
      <c r="B155" s="62"/>
      <c r="C155" s="61"/>
      <c r="D155" s="63"/>
      <c r="E155" s="64"/>
      <c r="F155" s="62"/>
      <c r="G155" s="63"/>
      <c r="H155" s="61"/>
      <c r="I155" s="65"/>
      <c r="J155" s="66"/>
      <c r="K155" s="65"/>
      <c r="L155" s="65"/>
      <c r="M155" s="66"/>
      <c r="N155" s="66"/>
      <c r="O155" s="67"/>
      <c r="P155" s="67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</row>
    <row r="156" spans="1:48" ht="12.75" customHeight="1" x14ac:dyDescent="0.2">
      <c r="A156" s="61"/>
      <c r="B156" s="62"/>
      <c r="C156" s="61"/>
      <c r="D156" s="63"/>
      <c r="E156" s="64"/>
      <c r="F156" s="62"/>
      <c r="G156" s="63"/>
      <c r="H156" s="61"/>
      <c r="I156" s="65"/>
      <c r="J156" s="66"/>
      <c r="K156" s="65"/>
      <c r="L156" s="65"/>
      <c r="M156" s="66"/>
      <c r="N156" s="66"/>
      <c r="O156" s="67"/>
      <c r="P156" s="67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</row>
    <row r="157" spans="1:48" ht="12.75" customHeight="1" x14ac:dyDescent="0.2">
      <c r="A157" s="61"/>
      <c r="B157" s="62"/>
      <c r="C157" s="61"/>
      <c r="D157" s="63"/>
      <c r="E157" s="64"/>
      <c r="F157" s="62"/>
      <c r="G157" s="63"/>
      <c r="H157" s="61"/>
      <c r="I157" s="65"/>
      <c r="J157" s="66"/>
      <c r="K157" s="65"/>
      <c r="L157" s="65"/>
      <c r="M157" s="66"/>
      <c r="N157" s="66"/>
      <c r="O157" s="67"/>
      <c r="P157" s="67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</row>
    <row r="158" spans="1:48" ht="12.75" customHeight="1" x14ac:dyDescent="0.2">
      <c r="A158" s="61"/>
      <c r="B158" s="62"/>
      <c r="C158" s="61"/>
      <c r="D158" s="63"/>
      <c r="E158" s="64"/>
      <c r="F158" s="62"/>
      <c r="G158" s="63"/>
      <c r="H158" s="61"/>
      <c r="I158" s="65"/>
      <c r="J158" s="66"/>
      <c r="K158" s="65"/>
      <c r="L158" s="65"/>
      <c r="M158" s="66"/>
      <c r="N158" s="66"/>
      <c r="O158" s="67"/>
      <c r="P158" s="67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</row>
    <row r="159" spans="1:48" ht="12.75" customHeight="1" x14ac:dyDescent="0.2">
      <c r="A159" s="61"/>
      <c r="B159" s="62"/>
      <c r="C159" s="61"/>
      <c r="D159" s="63"/>
      <c r="E159" s="64"/>
      <c r="F159" s="62"/>
      <c r="G159" s="63"/>
      <c r="H159" s="61"/>
      <c r="I159" s="65"/>
      <c r="J159" s="66"/>
      <c r="K159" s="65"/>
      <c r="L159" s="65"/>
      <c r="M159" s="66"/>
      <c r="N159" s="66"/>
      <c r="O159" s="67"/>
      <c r="P159" s="67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</row>
    <row r="160" spans="1:48" ht="12.75" customHeight="1" x14ac:dyDescent="0.2">
      <c r="A160" s="61"/>
      <c r="B160" s="62"/>
      <c r="C160" s="61"/>
      <c r="D160" s="63"/>
      <c r="E160" s="64"/>
      <c r="F160" s="62"/>
      <c r="G160" s="63"/>
      <c r="H160" s="61"/>
      <c r="I160" s="65"/>
      <c r="J160" s="66"/>
      <c r="K160" s="65"/>
      <c r="L160" s="65"/>
      <c r="M160" s="66"/>
      <c r="N160" s="66"/>
      <c r="O160" s="67"/>
      <c r="P160" s="67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</row>
    <row r="161" spans="1:48" ht="12.75" customHeight="1" x14ac:dyDescent="0.2">
      <c r="A161" s="61"/>
      <c r="B161" s="62"/>
      <c r="C161" s="61"/>
      <c r="D161" s="63"/>
      <c r="E161" s="64"/>
      <c r="F161" s="62"/>
      <c r="G161" s="63"/>
      <c r="H161" s="61"/>
      <c r="I161" s="65"/>
      <c r="J161" s="66"/>
      <c r="K161" s="65"/>
      <c r="L161" s="65"/>
      <c r="M161" s="66"/>
      <c r="N161" s="66"/>
      <c r="O161" s="67"/>
      <c r="P161" s="67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</row>
    <row r="162" spans="1:48" ht="12.75" customHeight="1" x14ac:dyDescent="0.2">
      <c r="A162" s="61"/>
      <c r="B162" s="62"/>
      <c r="C162" s="61"/>
      <c r="D162" s="63"/>
      <c r="E162" s="64"/>
      <c r="F162" s="62"/>
      <c r="G162" s="63"/>
      <c r="H162" s="61"/>
      <c r="I162" s="65"/>
      <c r="J162" s="66"/>
      <c r="K162" s="65"/>
      <c r="L162" s="65"/>
      <c r="M162" s="66"/>
      <c r="N162" s="66"/>
      <c r="O162" s="67"/>
      <c r="P162" s="67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</row>
    <row r="163" spans="1:48" ht="12.75" customHeight="1" x14ac:dyDescent="0.2">
      <c r="A163" s="61"/>
      <c r="B163" s="62"/>
      <c r="C163" s="61"/>
      <c r="D163" s="63"/>
      <c r="E163" s="64"/>
      <c r="F163" s="62"/>
      <c r="G163" s="63"/>
      <c r="H163" s="61"/>
      <c r="I163" s="65"/>
      <c r="J163" s="66"/>
      <c r="K163" s="65"/>
      <c r="L163" s="65"/>
      <c r="M163" s="66"/>
      <c r="N163" s="66"/>
      <c r="O163" s="67"/>
      <c r="P163" s="67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</row>
    <row r="164" spans="1:48" ht="12.75" customHeight="1" x14ac:dyDescent="0.2">
      <c r="A164" s="61"/>
      <c r="B164" s="62"/>
      <c r="C164" s="61"/>
      <c r="D164" s="63"/>
      <c r="E164" s="64"/>
      <c r="F164" s="62"/>
      <c r="G164" s="63"/>
      <c r="H164" s="61"/>
      <c r="I164" s="65"/>
      <c r="J164" s="66"/>
      <c r="K164" s="65"/>
      <c r="L164" s="65"/>
      <c r="M164" s="66"/>
      <c r="N164" s="66"/>
      <c r="O164" s="67"/>
      <c r="P164" s="67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</row>
    <row r="165" spans="1:48" ht="12.75" customHeight="1" x14ac:dyDescent="0.2">
      <c r="A165" s="61"/>
      <c r="B165" s="62"/>
      <c r="C165" s="61"/>
      <c r="D165" s="63"/>
      <c r="E165" s="64"/>
      <c r="F165" s="62"/>
      <c r="G165" s="63"/>
      <c r="H165" s="61"/>
      <c r="I165" s="65"/>
      <c r="J165" s="66"/>
      <c r="K165" s="65"/>
      <c r="L165" s="65"/>
      <c r="M165" s="66"/>
      <c r="N165" s="66"/>
      <c r="O165" s="67"/>
      <c r="P165" s="67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</row>
    <row r="166" spans="1:48" ht="12.75" customHeight="1" x14ac:dyDescent="0.2">
      <c r="A166" s="61"/>
      <c r="B166" s="62"/>
      <c r="C166" s="61"/>
      <c r="D166" s="63"/>
      <c r="E166" s="64"/>
      <c r="F166" s="62"/>
      <c r="G166" s="63"/>
      <c r="H166" s="61"/>
      <c r="I166" s="65"/>
      <c r="J166" s="66"/>
      <c r="K166" s="65"/>
      <c r="L166" s="65"/>
      <c r="M166" s="66"/>
      <c r="N166" s="66"/>
      <c r="O166" s="67"/>
      <c r="P166" s="67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</row>
    <row r="167" spans="1:48" ht="12.75" customHeight="1" x14ac:dyDescent="0.2">
      <c r="A167" s="61"/>
      <c r="B167" s="62"/>
      <c r="C167" s="61"/>
      <c r="D167" s="63"/>
      <c r="E167" s="64"/>
      <c r="F167" s="62"/>
      <c r="G167" s="63"/>
      <c r="H167" s="61"/>
      <c r="I167" s="65"/>
      <c r="J167" s="66"/>
      <c r="K167" s="65"/>
      <c r="L167" s="65"/>
      <c r="M167" s="66"/>
      <c r="N167" s="66"/>
      <c r="O167" s="67"/>
      <c r="P167" s="67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</row>
    <row r="168" spans="1:48" ht="12.75" customHeight="1" x14ac:dyDescent="0.2">
      <c r="A168" s="61"/>
      <c r="B168" s="62"/>
      <c r="C168" s="61"/>
      <c r="D168" s="63"/>
      <c r="E168" s="64"/>
      <c r="F168" s="62"/>
      <c r="G168" s="63"/>
      <c r="H168" s="61"/>
      <c r="I168" s="65"/>
      <c r="J168" s="66"/>
      <c r="K168" s="65"/>
      <c r="L168" s="65"/>
      <c r="M168" s="66"/>
      <c r="N168" s="66"/>
      <c r="O168" s="67"/>
      <c r="P168" s="67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</row>
    <row r="169" spans="1:48" ht="12.75" customHeight="1" x14ac:dyDescent="0.2">
      <c r="A169" s="61"/>
      <c r="B169" s="62"/>
      <c r="C169" s="61"/>
      <c r="D169" s="63"/>
      <c r="E169" s="64"/>
      <c r="F169" s="62"/>
      <c r="G169" s="63"/>
      <c r="H169" s="61"/>
      <c r="I169" s="65"/>
      <c r="J169" s="66"/>
      <c r="K169" s="65"/>
      <c r="L169" s="65"/>
      <c r="M169" s="66"/>
      <c r="N169" s="66"/>
      <c r="O169" s="67"/>
      <c r="P169" s="67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</row>
    <row r="170" spans="1:48" ht="12.75" customHeight="1" x14ac:dyDescent="0.2">
      <c r="A170" s="61"/>
      <c r="B170" s="62"/>
      <c r="C170" s="61"/>
      <c r="D170" s="63"/>
      <c r="E170" s="64"/>
      <c r="F170" s="62"/>
      <c r="G170" s="63"/>
      <c r="H170" s="61"/>
      <c r="I170" s="65"/>
      <c r="J170" s="66"/>
      <c r="K170" s="65"/>
      <c r="L170" s="65"/>
      <c r="M170" s="66"/>
      <c r="N170" s="66"/>
      <c r="O170" s="67"/>
      <c r="P170" s="67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</row>
    <row r="171" spans="1:48" ht="12.75" customHeight="1" x14ac:dyDescent="0.2">
      <c r="A171" s="61"/>
      <c r="B171" s="62"/>
      <c r="C171" s="61"/>
      <c r="D171" s="63"/>
      <c r="E171" s="64"/>
      <c r="F171" s="62"/>
      <c r="G171" s="63"/>
      <c r="H171" s="61"/>
      <c r="I171" s="65"/>
      <c r="J171" s="66"/>
      <c r="K171" s="65"/>
      <c r="L171" s="65"/>
      <c r="M171" s="66"/>
      <c r="N171" s="66"/>
      <c r="O171" s="67"/>
      <c r="P171" s="68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</row>
    <row r="172" spans="1:48" ht="12.75" customHeight="1" x14ac:dyDescent="0.2">
      <c r="A172" s="61"/>
      <c r="B172" s="62"/>
      <c r="C172" s="61"/>
      <c r="D172" s="63"/>
      <c r="E172" s="64"/>
      <c r="F172" s="62"/>
      <c r="G172" s="63"/>
      <c r="H172" s="61"/>
      <c r="I172" s="65"/>
      <c r="J172" s="66"/>
      <c r="K172" s="65"/>
      <c r="L172" s="65"/>
      <c r="M172" s="66"/>
      <c r="N172" s="66"/>
      <c r="O172" s="67"/>
      <c r="P172" s="67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</row>
    <row r="173" spans="1:48" ht="12.75" customHeight="1" x14ac:dyDescent="0.2">
      <c r="A173" s="61"/>
      <c r="B173" s="62"/>
      <c r="C173" s="61"/>
      <c r="D173" s="63"/>
      <c r="E173" s="64"/>
      <c r="F173" s="62"/>
      <c r="G173" s="63"/>
      <c r="H173" s="61"/>
      <c r="I173" s="65"/>
      <c r="J173" s="66"/>
      <c r="K173" s="65"/>
      <c r="L173" s="65"/>
      <c r="M173" s="66"/>
      <c r="N173" s="66"/>
      <c r="O173" s="67"/>
      <c r="P173" s="68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</row>
    <row r="174" spans="1:48" ht="12.75" customHeight="1" x14ac:dyDescent="0.2">
      <c r="A174" s="61"/>
      <c r="B174" s="62"/>
      <c r="C174" s="61"/>
      <c r="D174" s="63"/>
      <c r="E174" s="64"/>
      <c r="F174" s="62"/>
      <c r="G174" s="63"/>
      <c r="H174" s="61"/>
      <c r="I174" s="65"/>
      <c r="J174" s="66"/>
      <c r="K174" s="65"/>
      <c r="L174" s="65"/>
      <c r="M174" s="66"/>
      <c r="N174" s="66"/>
      <c r="O174" s="67"/>
      <c r="P174" s="67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</row>
    <row r="175" spans="1:48" ht="12.75" customHeight="1" x14ac:dyDescent="0.2">
      <c r="A175" s="61"/>
      <c r="B175" s="62"/>
      <c r="C175" s="61"/>
      <c r="D175" s="63"/>
      <c r="E175" s="64"/>
      <c r="F175" s="62"/>
      <c r="G175" s="63"/>
      <c r="H175" s="61"/>
      <c r="I175" s="65"/>
      <c r="J175" s="66"/>
      <c r="K175" s="65"/>
      <c r="L175" s="65"/>
      <c r="M175" s="66"/>
      <c r="N175" s="66"/>
      <c r="O175" s="67"/>
      <c r="P175" s="68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</row>
    <row r="176" spans="1:48" ht="12.75" customHeight="1" x14ac:dyDescent="0.2">
      <c r="A176" s="61"/>
      <c r="B176" s="62"/>
      <c r="C176" s="61"/>
      <c r="D176" s="63"/>
      <c r="E176" s="64"/>
      <c r="F176" s="62"/>
      <c r="G176" s="63"/>
      <c r="H176" s="61"/>
      <c r="I176" s="65"/>
      <c r="J176" s="66"/>
      <c r="K176" s="65"/>
      <c r="L176" s="65"/>
      <c r="M176" s="66"/>
      <c r="N176" s="66"/>
      <c r="O176" s="67"/>
      <c r="P176" s="68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</row>
    <row r="177" spans="1:48" ht="12.75" customHeight="1" x14ac:dyDescent="0.2">
      <c r="A177" s="61"/>
      <c r="B177" s="62"/>
      <c r="C177" s="61"/>
      <c r="D177" s="63"/>
      <c r="E177" s="64"/>
      <c r="F177" s="62"/>
      <c r="G177" s="63"/>
      <c r="H177" s="61"/>
      <c r="I177" s="65"/>
      <c r="J177" s="66"/>
      <c r="K177" s="65"/>
      <c r="L177" s="65"/>
      <c r="M177" s="66"/>
      <c r="N177" s="66"/>
      <c r="O177" s="67"/>
      <c r="P177" s="68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</row>
    <row r="178" spans="1:48" ht="12.75" customHeight="1" x14ac:dyDescent="0.2">
      <c r="A178" s="61"/>
      <c r="B178" s="62"/>
      <c r="C178" s="61"/>
      <c r="D178" s="63"/>
      <c r="E178" s="64"/>
      <c r="F178" s="62"/>
      <c r="G178" s="63"/>
      <c r="H178" s="61"/>
      <c r="I178" s="65"/>
      <c r="J178" s="66"/>
      <c r="K178" s="65"/>
      <c r="L178" s="65"/>
      <c r="M178" s="66"/>
      <c r="N178" s="66"/>
      <c r="O178" s="67"/>
      <c r="P178" s="68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</row>
    <row r="179" spans="1:48" ht="12.75" customHeight="1" x14ac:dyDescent="0.2">
      <c r="A179" s="61"/>
      <c r="B179" s="62"/>
      <c r="C179" s="61"/>
      <c r="D179" s="63"/>
      <c r="E179" s="64"/>
      <c r="F179" s="62"/>
      <c r="G179" s="63"/>
      <c r="H179" s="61"/>
      <c r="I179" s="65"/>
      <c r="J179" s="66"/>
      <c r="K179" s="65"/>
      <c r="L179" s="65"/>
      <c r="M179" s="66"/>
      <c r="N179" s="66"/>
      <c r="O179" s="67"/>
      <c r="P179" s="68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</row>
    <row r="180" spans="1:48" ht="12.75" customHeight="1" x14ac:dyDescent="0.2">
      <c r="A180" s="61"/>
      <c r="B180" s="62"/>
      <c r="C180" s="61"/>
      <c r="D180" s="63"/>
      <c r="E180" s="64"/>
      <c r="F180" s="62"/>
      <c r="G180" s="63"/>
      <c r="H180" s="61"/>
      <c r="I180" s="65"/>
      <c r="J180" s="66"/>
      <c r="K180" s="65"/>
      <c r="L180" s="65"/>
      <c r="M180" s="66"/>
      <c r="N180" s="66"/>
      <c r="O180" s="67"/>
      <c r="P180" s="68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</row>
    <row r="181" spans="1:48" ht="12.75" customHeight="1" x14ac:dyDescent="0.2">
      <c r="A181" s="61"/>
      <c r="B181" s="62"/>
      <c r="C181" s="61"/>
      <c r="D181" s="63"/>
      <c r="E181" s="64"/>
      <c r="F181" s="62"/>
      <c r="G181" s="63"/>
      <c r="H181" s="61"/>
      <c r="I181" s="65"/>
      <c r="J181" s="66"/>
      <c r="K181" s="65"/>
      <c r="L181" s="65"/>
      <c r="M181" s="66"/>
      <c r="N181" s="66"/>
      <c r="O181" s="67"/>
      <c r="P181" s="67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</row>
    <row r="182" spans="1:48" ht="12.75" customHeight="1" x14ac:dyDescent="0.2">
      <c r="A182" s="61"/>
      <c r="B182" s="62"/>
      <c r="C182" s="61"/>
      <c r="D182" s="63"/>
      <c r="E182" s="64"/>
      <c r="F182" s="62"/>
      <c r="G182" s="63"/>
      <c r="H182" s="61"/>
      <c r="I182" s="65"/>
      <c r="J182" s="66"/>
      <c r="K182" s="65"/>
      <c r="L182" s="65"/>
      <c r="M182" s="66"/>
      <c r="N182" s="66"/>
      <c r="O182" s="67"/>
      <c r="P182" s="68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</row>
    <row r="183" spans="1:48" ht="12.75" customHeight="1" x14ac:dyDescent="0.2">
      <c r="A183" s="61"/>
      <c r="B183" s="62"/>
      <c r="C183" s="61"/>
      <c r="D183" s="63"/>
      <c r="E183" s="64"/>
      <c r="F183" s="62"/>
      <c r="G183" s="63"/>
      <c r="H183" s="61"/>
      <c r="I183" s="65"/>
      <c r="J183" s="66"/>
      <c r="K183" s="65"/>
      <c r="L183" s="65"/>
      <c r="M183" s="66"/>
      <c r="N183" s="66"/>
      <c r="O183" s="67"/>
      <c r="P183" s="67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</row>
    <row r="184" spans="1:48" ht="12.75" customHeight="1" x14ac:dyDescent="0.2">
      <c r="A184" s="61"/>
      <c r="B184" s="62"/>
      <c r="C184" s="61"/>
      <c r="D184" s="63"/>
      <c r="E184" s="64"/>
      <c r="F184" s="62"/>
      <c r="G184" s="63"/>
      <c r="H184" s="61"/>
      <c r="I184" s="65"/>
      <c r="J184" s="66"/>
      <c r="K184" s="65"/>
      <c r="L184" s="65"/>
      <c r="M184" s="66"/>
      <c r="N184" s="66"/>
      <c r="O184" s="67"/>
      <c r="P184" s="67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</row>
    <row r="185" spans="1:48" ht="12.75" customHeight="1" x14ac:dyDescent="0.2">
      <c r="A185" s="61"/>
      <c r="B185" s="62"/>
      <c r="C185" s="61"/>
      <c r="D185" s="63"/>
      <c r="E185" s="64"/>
      <c r="F185" s="62"/>
      <c r="G185" s="63"/>
      <c r="H185" s="61"/>
      <c r="I185" s="65"/>
      <c r="J185" s="66"/>
      <c r="K185" s="65"/>
      <c r="L185" s="65"/>
      <c r="M185" s="66"/>
      <c r="N185" s="66"/>
      <c r="O185" s="67"/>
      <c r="P185" s="67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</row>
    <row r="186" spans="1:48" ht="12.75" customHeight="1" x14ac:dyDescent="0.2">
      <c r="A186" s="61"/>
      <c r="B186" s="62"/>
      <c r="C186" s="61"/>
      <c r="D186" s="63"/>
      <c r="E186" s="64"/>
      <c r="F186" s="62"/>
      <c r="G186" s="63"/>
      <c r="H186" s="61"/>
      <c r="I186" s="65"/>
      <c r="J186" s="66"/>
      <c r="K186" s="65"/>
      <c r="L186" s="65"/>
      <c r="M186" s="66"/>
      <c r="N186" s="66"/>
      <c r="O186" s="67"/>
      <c r="P186" s="67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</row>
    <row r="187" spans="1:48" ht="12.75" customHeight="1" x14ac:dyDescent="0.2">
      <c r="A187" s="61"/>
      <c r="B187" s="62"/>
      <c r="C187" s="61"/>
      <c r="D187" s="63"/>
      <c r="E187" s="64"/>
      <c r="F187" s="62"/>
      <c r="G187" s="63"/>
      <c r="H187" s="61"/>
      <c r="I187" s="65"/>
      <c r="J187" s="66"/>
      <c r="K187" s="65"/>
      <c r="L187" s="65"/>
      <c r="M187" s="66"/>
      <c r="N187" s="66"/>
      <c r="O187" s="67"/>
      <c r="P187" s="68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</row>
    <row r="188" spans="1:48" ht="12.75" customHeight="1" x14ac:dyDescent="0.2">
      <c r="A188" s="61"/>
      <c r="B188" s="62"/>
      <c r="C188" s="61"/>
      <c r="D188" s="63"/>
      <c r="E188" s="64"/>
      <c r="F188" s="62"/>
      <c r="G188" s="63"/>
      <c r="H188" s="61"/>
      <c r="I188" s="65"/>
      <c r="J188" s="66"/>
      <c r="K188" s="65"/>
      <c r="L188" s="65"/>
      <c r="M188" s="66"/>
      <c r="N188" s="66"/>
      <c r="O188" s="67"/>
      <c r="P188" s="68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</row>
    <row r="189" spans="1:48" x14ac:dyDescent="0.2">
      <c r="A189" s="61"/>
      <c r="B189" s="62"/>
      <c r="C189" s="61"/>
      <c r="D189" s="63"/>
      <c r="E189" s="64"/>
      <c r="F189" s="62"/>
      <c r="G189" s="63"/>
      <c r="H189" s="61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</row>
    <row r="190" spans="1:48" x14ac:dyDescent="0.2">
      <c r="A190" s="61"/>
      <c r="B190" s="62"/>
      <c r="C190" s="61"/>
      <c r="D190" s="63"/>
      <c r="E190" s="64"/>
      <c r="F190" s="62"/>
      <c r="G190" s="63"/>
      <c r="H190" s="61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</row>
    <row r="191" spans="1:48" x14ac:dyDescent="0.2">
      <c r="A191" s="61"/>
      <c r="B191" s="62"/>
      <c r="C191" s="61"/>
      <c r="D191" s="63"/>
      <c r="E191" s="64"/>
      <c r="F191" s="62"/>
      <c r="G191" s="63"/>
      <c r="H191" s="61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</row>
    <row r="192" spans="1:48" x14ac:dyDescent="0.2">
      <c r="A192" s="61"/>
      <c r="B192" s="62"/>
      <c r="C192" s="61"/>
      <c r="D192" s="63"/>
      <c r="E192" s="64"/>
      <c r="F192" s="62"/>
      <c r="G192" s="63"/>
      <c r="H192" s="61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</row>
    <row r="193" spans="1:48" x14ac:dyDescent="0.2">
      <c r="A193" s="61"/>
      <c r="B193" s="62"/>
      <c r="C193" s="61"/>
      <c r="D193" s="63"/>
      <c r="E193" s="64"/>
      <c r="F193" s="62"/>
      <c r="G193" s="63"/>
      <c r="H193" s="61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</row>
    <row r="194" spans="1:48" x14ac:dyDescent="0.2">
      <c r="A194" s="61"/>
      <c r="B194" s="62"/>
      <c r="C194" s="61"/>
      <c r="D194" s="63"/>
      <c r="E194" s="64"/>
      <c r="F194" s="62"/>
      <c r="G194" s="63"/>
      <c r="H194" s="61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</row>
    <row r="195" spans="1:48" x14ac:dyDescent="0.2">
      <c r="A195" s="61"/>
      <c r="B195" s="62"/>
      <c r="C195" s="61"/>
      <c r="D195" s="63"/>
      <c r="E195" s="64"/>
      <c r="F195" s="62"/>
      <c r="G195" s="63"/>
      <c r="H195" s="61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</row>
    <row r="196" spans="1:48" x14ac:dyDescent="0.2">
      <c r="A196" s="61"/>
      <c r="B196" s="62"/>
      <c r="C196" s="61"/>
      <c r="D196" s="63"/>
      <c r="E196" s="64"/>
      <c r="F196" s="62"/>
      <c r="G196" s="63"/>
      <c r="H196" s="61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</row>
    <row r="197" spans="1:48" x14ac:dyDescent="0.2">
      <c r="A197" s="61"/>
      <c r="B197" s="62"/>
      <c r="C197" s="61"/>
      <c r="D197" s="63"/>
      <c r="E197" s="64"/>
      <c r="F197" s="62"/>
      <c r="G197" s="63"/>
      <c r="H197" s="61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</row>
    <row r="198" spans="1:48" x14ac:dyDescent="0.2">
      <c r="A198" s="61"/>
      <c r="B198" s="62"/>
      <c r="C198" s="61"/>
      <c r="D198" s="63"/>
      <c r="E198" s="64"/>
      <c r="F198" s="62"/>
      <c r="G198" s="63"/>
      <c r="H198" s="61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</row>
    <row r="199" spans="1:48" x14ac:dyDescent="0.2">
      <c r="A199" s="61"/>
      <c r="B199" s="62"/>
      <c r="C199" s="61"/>
      <c r="D199" s="63"/>
      <c r="E199" s="64"/>
      <c r="F199" s="62"/>
      <c r="G199" s="63"/>
      <c r="H199" s="61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</row>
    <row r="200" spans="1:48" x14ac:dyDescent="0.2">
      <c r="A200" s="61"/>
      <c r="B200" s="62"/>
      <c r="C200" s="61"/>
      <c r="D200" s="63"/>
      <c r="E200" s="64"/>
      <c r="F200" s="62"/>
      <c r="G200" s="63"/>
      <c r="H200" s="61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</row>
    <row r="201" spans="1:48" x14ac:dyDescent="0.2">
      <c r="A201" s="61"/>
      <c r="B201" s="62"/>
      <c r="C201" s="61"/>
      <c r="D201" s="63"/>
      <c r="E201" s="64"/>
      <c r="F201" s="62"/>
      <c r="G201" s="63"/>
      <c r="H201" s="61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</row>
    <row r="202" spans="1:48" x14ac:dyDescent="0.2">
      <c r="A202" s="61"/>
      <c r="B202" s="62"/>
      <c r="C202" s="61"/>
      <c r="D202" s="63"/>
      <c r="E202" s="64"/>
      <c r="F202" s="62"/>
      <c r="G202" s="63"/>
      <c r="H202" s="61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</row>
    <row r="203" spans="1:48" x14ac:dyDescent="0.2">
      <c r="A203" s="61"/>
      <c r="B203" s="62"/>
      <c r="C203" s="61"/>
      <c r="D203" s="63"/>
      <c r="E203" s="64"/>
      <c r="F203" s="62"/>
      <c r="G203" s="63"/>
      <c r="H203" s="61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</row>
    <row r="204" spans="1:48" x14ac:dyDescent="0.2">
      <c r="A204" s="61"/>
      <c r="B204" s="62"/>
      <c r="C204" s="61"/>
      <c r="D204" s="63"/>
      <c r="E204" s="64"/>
      <c r="F204" s="62"/>
      <c r="G204" s="63"/>
      <c r="H204" s="61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</row>
    <row r="205" spans="1:48" x14ac:dyDescent="0.2">
      <c r="A205" s="61"/>
      <c r="B205" s="62"/>
      <c r="C205" s="61"/>
      <c r="D205" s="63"/>
      <c r="E205" s="64"/>
      <c r="F205" s="62"/>
      <c r="G205" s="63"/>
      <c r="H205" s="61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</row>
    <row r="206" spans="1:48" x14ac:dyDescent="0.2">
      <c r="A206" s="61"/>
      <c r="B206" s="62"/>
      <c r="C206" s="61"/>
      <c r="D206" s="63"/>
      <c r="E206" s="64"/>
      <c r="F206" s="62"/>
      <c r="G206" s="63"/>
      <c r="H206" s="61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</row>
    <row r="207" spans="1:48" x14ac:dyDescent="0.2">
      <c r="A207" s="61"/>
      <c r="B207" s="62"/>
      <c r="C207" s="61"/>
      <c r="D207" s="63"/>
      <c r="E207" s="64"/>
      <c r="F207" s="62"/>
      <c r="G207" s="63"/>
      <c r="H207" s="61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</row>
    <row r="208" spans="1:48" x14ac:dyDescent="0.2">
      <c r="A208" s="61"/>
      <c r="B208" s="62"/>
      <c r="C208" s="61"/>
      <c r="D208" s="63"/>
      <c r="E208" s="64"/>
      <c r="F208" s="62"/>
      <c r="G208" s="63"/>
      <c r="H208" s="61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</row>
    <row r="209" spans="1:48" x14ac:dyDescent="0.2">
      <c r="A209" s="61"/>
      <c r="B209" s="62"/>
      <c r="C209" s="61"/>
      <c r="D209" s="63"/>
      <c r="E209" s="64"/>
      <c r="F209" s="62"/>
      <c r="G209" s="63"/>
      <c r="H209" s="61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</row>
    <row r="210" spans="1:48" x14ac:dyDescent="0.2">
      <c r="A210" s="61"/>
      <c r="B210" s="62"/>
      <c r="C210" s="61"/>
      <c r="D210" s="63"/>
      <c r="E210" s="64"/>
      <c r="F210" s="62"/>
      <c r="G210" s="63"/>
      <c r="H210" s="61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</row>
    <row r="211" spans="1:48" x14ac:dyDescent="0.2">
      <c r="A211" s="61"/>
      <c r="B211" s="62"/>
      <c r="C211" s="61"/>
      <c r="D211" s="63"/>
      <c r="E211" s="64"/>
      <c r="F211" s="62"/>
      <c r="G211" s="63"/>
      <c r="H211" s="61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</row>
    <row r="212" spans="1:48" x14ac:dyDescent="0.2">
      <c r="A212" s="61"/>
      <c r="B212" s="62"/>
      <c r="C212" s="61"/>
      <c r="D212" s="63"/>
      <c r="E212" s="64"/>
      <c r="F212" s="62"/>
      <c r="G212" s="63"/>
      <c r="H212" s="61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</row>
    <row r="213" spans="1:48" x14ac:dyDescent="0.2">
      <c r="A213" s="61"/>
      <c r="B213" s="62"/>
      <c r="C213" s="61"/>
      <c r="D213" s="63"/>
      <c r="E213" s="64"/>
      <c r="F213" s="62"/>
      <c r="G213" s="63"/>
      <c r="H213" s="61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</row>
    <row r="214" spans="1:48" x14ac:dyDescent="0.2">
      <c r="A214" s="61"/>
      <c r="B214" s="62"/>
      <c r="C214" s="61"/>
      <c r="D214" s="63"/>
      <c r="E214" s="64"/>
      <c r="F214" s="62"/>
      <c r="G214" s="63"/>
      <c r="H214" s="61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</row>
    <row r="215" spans="1:48" x14ac:dyDescent="0.2">
      <c r="A215" s="61"/>
      <c r="B215" s="62"/>
      <c r="C215" s="61"/>
      <c r="D215" s="63"/>
      <c r="E215" s="64"/>
      <c r="F215" s="62"/>
      <c r="G215" s="63"/>
      <c r="H215" s="61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</row>
    <row r="216" spans="1:48" x14ac:dyDescent="0.2">
      <c r="A216" s="61"/>
      <c r="B216" s="62"/>
      <c r="C216" s="61"/>
      <c r="D216" s="63"/>
      <c r="E216" s="64"/>
      <c r="F216" s="62"/>
      <c r="G216" s="63"/>
      <c r="H216" s="61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</row>
    <row r="217" spans="1:48" x14ac:dyDescent="0.2">
      <c r="A217" s="61"/>
      <c r="B217" s="62"/>
      <c r="C217" s="61"/>
      <c r="D217" s="63"/>
      <c r="E217" s="64"/>
      <c r="F217" s="62"/>
      <c r="G217" s="63"/>
      <c r="H217" s="61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</row>
    <row r="218" spans="1:48" x14ac:dyDescent="0.2">
      <c r="A218" s="61"/>
      <c r="B218" s="62"/>
      <c r="C218" s="61"/>
      <c r="D218" s="63"/>
      <c r="E218" s="64"/>
      <c r="F218" s="62"/>
      <c r="G218" s="63"/>
      <c r="H218" s="61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</row>
    <row r="219" spans="1:48" x14ac:dyDescent="0.2">
      <c r="A219" s="61"/>
      <c r="B219" s="62"/>
      <c r="C219" s="61"/>
      <c r="D219" s="63"/>
      <c r="E219" s="64"/>
      <c r="F219" s="62"/>
      <c r="G219" s="63"/>
      <c r="H219" s="61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</row>
    <row r="220" spans="1:48" x14ac:dyDescent="0.2">
      <c r="A220" s="61"/>
      <c r="B220" s="62"/>
      <c r="C220" s="61"/>
      <c r="D220" s="63"/>
      <c r="E220" s="64"/>
      <c r="F220" s="62"/>
      <c r="G220" s="63"/>
      <c r="H220" s="61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</row>
    <row r="221" spans="1:48" x14ac:dyDescent="0.2">
      <c r="A221" s="61"/>
      <c r="B221" s="62"/>
      <c r="C221" s="61"/>
      <c r="D221" s="63"/>
      <c r="E221" s="64"/>
      <c r="F221" s="62"/>
      <c r="G221" s="63"/>
      <c r="H221" s="61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</row>
    <row r="222" spans="1:48" x14ac:dyDescent="0.2">
      <c r="A222" s="61"/>
      <c r="B222" s="62"/>
      <c r="C222" s="61"/>
      <c r="D222" s="63"/>
      <c r="E222" s="64"/>
      <c r="F222" s="62"/>
      <c r="G222" s="63"/>
      <c r="H222" s="61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</row>
    <row r="223" spans="1:48" x14ac:dyDescent="0.2">
      <c r="A223" s="61"/>
      <c r="B223" s="62"/>
      <c r="C223" s="61"/>
      <c r="D223" s="63"/>
      <c r="E223" s="64"/>
      <c r="F223" s="62"/>
      <c r="G223" s="63"/>
      <c r="H223" s="61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</row>
    <row r="224" spans="1:48" x14ac:dyDescent="0.2">
      <c r="A224" s="61"/>
      <c r="B224" s="62"/>
      <c r="C224" s="61"/>
      <c r="D224" s="63"/>
      <c r="E224" s="64"/>
      <c r="F224" s="62"/>
      <c r="G224" s="63"/>
      <c r="H224" s="61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</row>
    <row r="225" spans="1:48" x14ac:dyDescent="0.2">
      <c r="A225" s="61"/>
      <c r="B225" s="62"/>
      <c r="C225" s="61"/>
      <c r="D225" s="63"/>
      <c r="E225" s="64"/>
      <c r="F225" s="62"/>
      <c r="G225" s="63"/>
      <c r="H225" s="61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</row>
    <row r="226" spans="1:48" x14ac:dyDescent="0.2">
      <c r="A226" s="61"/>
      <c r="B226" s="62"/>
      <c r="C226" s="61"/>
      <c r="D226" s="63"/>
      <c r="E226" s="64"/>
      <c r="F226" s="62"/>
      <c r="G226" s="63"/>
      <c r="H226" s="61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</row>
    <row r="227" spans="1:48" x14ac:dyDescent="0.2">
      <c r="A227" s="61"/>
      <c r="B227" s="62"/>
      <c r="C227" s="61"/>
      <c r="D227" s="63"/>
      <c r="E227" s="64"/>
      <c r="F227" s="62"/>
      <c r="G227" s="63"/>
      <c r="H227" s="61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</row>
    <row r="228" spans="1:48" x14ac:dyDescent="0.2">
      <c r="A228" s="61"/>
      <c r="B228" s="62"/>
      <c r="C228" s="61"/>
      <c r="D228" s="63"/>
      <c r="E228" s="64"/>
      <c r="F228" s="62"/>
      <c r="G228" s="63"/>
      <c r="H228" s="61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</row>
    <row r="229" spans="1:48" x14ac:dyDescent="0.2">
      <c r="A229" s="61"/>
      <c r="B229" s="62"/>
      <c r="C229" s="61"/>
      <c r="D229" s="63"/>
      <c r="E229" s="64"/>
      <c r="F229" s="62"/>
      <c r="G229" s="63"/>
      <c r="H229" s="61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</row>
    <row r="230" spans="1:48" x14ac:dyDescent="0.2">
      <c r="A230" s="61"/>
      <c r="B230" s="62"/>
      <c r="C230" s="61"/>
      <c r="D230" s="63"/>
      <c r="E230" s="64"/>
      <c r="F230" s="62"/>
      <c r="G230" s="63"/>
      <c r="H230" s="61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</row>
    <row r="231" spans="1:48" x14ac:dyDescent="0.2">
      <c r="A231" s="61"/>
      <c r="B231" s="62"/>
      <c r="C231" s="61"/>
      <c r="D231" s="63"/>
      <c r="E231" s="64"/>
      <c r="F231" s="62"/>
      <c r="G231" s="63"/>
      <c r="H231" s="61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</row>
    <row r="232" spans="1:48" x14ac:dyDescent="0.2">
      <c r="A232" s="61"/>
      <c r="B232" s="62"/>
      <c r="C232" s="61"/>
      <c r="D232" s="63"/>
      <c r="E232" s="64"/>
      <c r="F232" s="62"/>
      <c r="G232" s="63"/>
      <c r="H232" s="61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</row>
    <row r="233" spans="1:48" x14ac:dyDescent="0.2">
      <c r="A233" s="61"/>
      <c r="B233" s="62"/>
      <c r="C233" s="61"/>
      <c r="D233" s="63"/>
      <c r="E233" s="64"/>
      <c r="F233" s="62"/>
      <c r="G233" s="63"/>
      <c r="H233" s="61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</row>
    <row r="234" spans="1:48" x14ac:dyDescent="0.2">
      <c r="A234" s="61"/>
      <c r="B234" s="62"/>
      <c r="C234" s="61"/>
      <c r="D234" s="63"/>
      <c r="E234" s="64"/>
      <c r="F234" s="62"/>
      <c r="G234" s="63"/>
      <c r="H234" s="61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</row>
    <row r="235" spans="1:48" x14ac:dyDescent="0.2">
      <c r="A235" s="61"/>
      <c r="B235" s="62"/>
      <c r="C235" s="61"/>
      <c r="D235" s="63"/>
      <c r="E235" s="64"/>
      <c r="F235" s="62"/>
      <c r="G235" s="63"/>
      <c r="H235" s="61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</row>
    <row r="236" spans="1:48" x14ac:dyDescent="0.2">
      <c r="A236" s="61"/>
      <c r="B236" s="62"/>
      <c r="C236" s="61"/>
      <c r="D236" s="63"/>
      <c r="E236" s="64"/>
      <c r="F236" s="62"/>
      <c r="G236" s="63"/>
      <c r="H236" s="61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</row>
    <row r="237" spans="1:48" x14ac:dyDescent="0.2">
      <c r="A237" s="61"/>
      <c r="B237" s="62"/>
      <c r="C237" s="61"/>
      <c r="D237" s="63"/>
      <c r="E237" s="64"/>
      <c r="F237" s="62"/>
      <c r="G237" s="63"/>
      <c r="H237" s="61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</row>
    <row r="238" spans="1:48" x14ac:dyDescent="0.2">
      <c r="A238" s="61"/>
      <c r="B238" s="62"/>
      <c r="C238" s="61"/>
      <c r="D238" s="63"/>
      <c r="E238" s="64"/>
      <c r="F238" s="62"/>
      <c r="G238" s="63"/>
      <c r="H238" s="61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</row>
    <row r="239" spans="1:48" x14ac:dyDescent="0.2">
      <c r="A239" s="61"/>
      <c r="B239" s="62"/>
      <c r="C239" s="61"/>
      <c r="D239" s="63"/>
      <c r="E239" s="64"/>
      <c r="F239" s="62"/>
      <c r="G239" s="63"/>
      <c r="H239" s="61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</row>
    <row r="240" spans="1:48" x14ac:dyDescent="0.2">
      <c r="A240" s="61"/>
      <c r="B240" s="62"/>
      <c r="C240" s="61"/>
      <c r="D240" s="63"/>
      <c r="E240" s="64"/>
      <c r="F240" s="62"/>
      <c r="G240" s="63"/>
      <c r="H240" s="61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</row>
    <row r="241" spans="1:48" x14ac:dyDescent="0.2">
      <c r="A241" s="61"/>
      <c r="B241" s="62"/>
      <c r="C241" s="61"/>
      <c r="D241" s="63"/>
      <c r="E241" s="64"/>
      <c r="F241" s="62"/>
      <c r="G241" s="63"/>
      <c r="H241" s="61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</row>
    <row r="242" spans="1:48" x14ac:dyDescent="0.2">
      <c r="A242" s="61"/>
      <c r="B242" s="62"/>
      <c r="C242" s="61"/>
      <c r="D242" s="63"/>
      <c r="E242" s="64"/>
      <c r="F242" s="62"/>
      <c r="G242" s="63"/>
      <c r="H242" s="61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</row>
    <row r="243" spans="1:48" x14ac:dyDescent="0.2">
      <c r="A243" s="61"/>
      <c r="B243" s="62"/>
      <c r="C243" s="61"/>
      <c r="D243" s="63"/>
      <c r="E243" s="64"/>
      <c r="F243" s="62"/>
      <c r="G243" s="63"/>
      <c r="H243" s="61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</row>
    <row r="244" spans="1:48" x14ac:dyDescent="0.2">
      <c r="A244" s="61"/>
      <c r="B244" s="62"/>
      <c r="C244" s="61"/>
      <c r="D244" s="63"/>
      <c r="E244" s="64"/>
      <c r="F244" s="62"/>
      <c r="G244" s="63"/>
      <c r="H244" s="61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</row>
    <row r="245" spans="1:48" x14ac:dyDescent="0.2">
      <c r="A245" s="61"/>
      <c r="B245" s="62"/>
      <c r="C245" s="61"/>
      <c r="D245" s="63"/>
      <c r="E245" s="64"/>
      <c r="F245" s="62"/>
      <c r="G245" s="63"/>
      <c r="H245" s="61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</row>
    <row r="246" spans="1:48" x14ac:dyDescent="0.2">
      <c r="A246" s="61"/>
      <c r="B246" s="62"/>
      <c r="C246" s="61"/>
      <c r="D246" s="63"/>
      <c r="E246" s="64"/>
      <c r="F246" s="62"/>
      <c r="G246" s="63"/>
      <c r="H246" s="61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</row>
    <row r="247" spans="1:48" x14ac:dyDescent="0.2">
      <c r="A247" s="61"/>
      <c r="B247" s="62"/>
      <c r="C247" s="61"/>
      <c r="D247" s="63"/>
      <c r="E247" s="64"/>
      <c r="F247" s="62"/>
      <c r="G247" s="63"/>
      <c r="H247" s="61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</row>
    <row r="248" spans="1:48" x14ac:dyDescent="0.2">
      <c r="A248" s="61"/>
      <c r="B248" s="62"/>
      <c r="C248" s="61"/>
      <c r="D248" s="63"/>
      <c r="E248" s="64"/>
      <c r="F248" s="62"/>
      <c r="G248" s="63"/>
      <c r="H248" s="61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</row>
    <row r="249" spans="1:48" x14ac:dyDescent="0.2">
      <c r="A249" s="61"/>
      <c r="B249" s="62"/>
      <c r="C249" s="61"/>
      <c r="D249" s="63"/>
      <c r="E249" s="64"/>
      <c r="F249" s="62"/>
      <c r="G249" s="63"/>
      <c r="H249" s="61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</row>
    <row r="250" spans="1:48" x14ac:dyDescent="0.2">
      <c r="A250" s="61"/>
      <c r="B250" s="62"/>
      <c r="C250" s="61"/>
      <c r="D250" s="63"/>
      <c r="E250" s="64"/>
      <c r="F250" s="62"/>
      <c r="G250" s="63"/>
      <c r="H250" s="61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</row>
    <row r="251" spans="1:48" x14ac:dyDescent="0.2">
      <c r="A251" s="61"/>
      <c r="B251" s="62"/>
      <c r="C251" s="61"/>
      <c r="D251" s="63"/>
      <c r="E251" s="64"/>
      <c r="F251" s="62"/>
      <c r="G251" s="63"/>
      <c r="H251" s="61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</row>
    <row r="252" spans="1:48" x14ac:dyDescent="0.2">
      <c r="A252" s="61"/>
      <c r="B252" s="62"/>
      <c r="C252" s="61"/>
      <c r="D252" s="63"/>
      <c r="E252" s="64"/>
      <c r="F252" s="62"/>
      <c r="G252" s="63"/>
      <c r="H252" s="61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</row>
    <row r="253" spans="1:48" x14ac:dyDescent="0.2">
      <c r="A253" s="61"/>
      <c r="B253" s="62"/>
      <c r="C253" s="61"/>
      <c r="D253" s="63"/>
      <c r="E253" s="64"/>
      <c r="F253" s="62"/>
      <c r="G253" s="63"/>
      <c r="H253" s="61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</row>
    <row r="254" spans="1:48" x14ac:dyDescent="0.2">
      <c r="A254" s="61"/>
      <c r="B254" s="62"/>
      <c r="C254" s="61"/>
      <c r="D254" s="63"/>
      <c r="E254" s="64"/>
      <c r="F254" s="62"/>
      <c r="G254" s="63"/>
      <c r="H254" s="61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</row>
    <row r="255" spans="1:48" x14ac:dyDescent="0.2">
      <c r="A255" s="61"/>
      <c r="B255" s="62"/>
      <c r="C255" s="61"/>
      <c r="D255" s="63"/>
      <c r="E255" s="64"/>
      <c r="F255" s="62"/>
      <c r="G255" s="63"/>
      <c r="H255" s="61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</row>
    <row r="256" spans="1:48" x14ac:dyDescent="0.2">
      <c r="A256" s="61"/>
      <c r="B256" s="62"/>
      <c r="C256" s="61"/>
      <c r="D256" s="63"/>
      <c r="E256" s="64"/>
      <c r="F256" s="62"/>
      <c r="G256" s="63"/>
      <c r="H256" s="61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</row>
    <row r="257" spans="1:48" x14ac:dyDescent="0.2">
      <c r="A257" s="61"/>
      <c r="B257" s="62"/>
      <c r="C257" s="61"/>
      <c r="D257" s="63"/>
      <c r="E257" s="64"/>
      <c r="F257" s="62"/>
      <c r="G257" s="63"/>
      <c r="H257" s="61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</row>
    <row r="258" spans="1:48" x14ac:dyDescent="0.2">
      <c r="A258" s="61"/>
      <c r="B258" s="62"/>
      <c r="C258" s="61"/>
      <c r="D258" s="63"/>
      <c r="E258" s="64"/>
      <c r="F258" s="62"/>
      <c r="G258" s="63"/>
      <c r="H258" s="61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</row>
    <row r="259" spans="1:48" x14ac:dyDescent="0.2">
      <c r="A259" s="61"/>
      <c r="B259" s="62"/>
      <c r="C259" s="61"/>
      <c r="D259" s="63"/>
      <c r="E259" s="64"/>
      <c r="F259" s="62"/>
      <c r="G259" s="63"/>
      <c r="H259" s="61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</row>
    <row r="260" spans="1:48" x14ac:dyDescent="0.2">
      <c r="A260" s="61"/>
      <c r="B260" s="62"/>
      <c r="C260" s="61"/>
      <c r="D260" s="63"/>
      <c r="E260" s="64"/>
      <c r="F260" s="62"/>
      <c r="G260" s="63"/>
      <c r="H260" s="61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</row>
    <row r="261" spans="1:48" x14ac:dyDescent="0.2">
      <c r="A261" s="61"/>
      <c r="B261" s="62"/>
      <c r="C261" s="61"/>
      <c r="D261" s="63"/>
      <c r="E261" s="64"/>
      <c r="F261" s="62"/>
      <c r="G261" s="63"/>
      <c r="H261" s="61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</row>
    <row r="262" spans="1:48" x14ac:dyDescent="0.2">
      <c r="A262" s="61"/>
      <c r="B262" s="62"/>
      <c r="C262" s="61"/>
      <c r="D262" s="63"/>
      <c r="E262" s="64"/>
      <c r="F262" s="62"/>
      <c r="G262" s="63"/>
      <c r="H262" s="61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</row>
    <row r="263" spans="1:48" x14ac:dyDescent="0.2">
      <c r="A263" s="61"/>
      <c r="B263" s="62"/>
      <c r="C263" s="61"/>
      <c r="D263" s="63"/>
      <c r="E263" s="64"/>
      <c r="F263" s="62"/>
      <c r="G263" s="63"/>
      <c r="H263" s="61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</row>
    <row r="264" spans="1:48" x14ac:dyDescent="0.2">
      <c r="A264" s="61"/>
      <c r="B264" s="62"/>
      <c r="C264" s="61"/>
      <c r="D264" s="63"/>
      <c r="E264" s="64"/>
      <c r="F264" s="62"/>
      <c r="G264" s="63"/>
      <c r="H264" s="61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</row>
    <row r="265" spans="1:48" x14ac:dyDescent="0.2">
      <c r="A265" s="61"/>
      <c r="B265" s="62"/>
      <c r="C265" s="61"/>
      <c r="D265" s="63"/>
      <c r="E265" s="64"/>
      <c r="F265" s="62"/>
      <c r="G265" s="63"/>
      <c r="H265" s="61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</row>
    <row r="266" spans="1:48" x14ac:dyDescent="0.2">
      <c r="A266" s="61"/>
      <c r="B266" s="62"/>
      <c r="C266" s="61"/>
      <c r="D266" s="63"/>
      <c r="E266" s="64"/>
      <c r="F266" s="62"/>
      <c r="G266" s="63"/>
      <c r="H266" s="61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</row>
    <row r="267" spans="1:48" x14ac:dyDescent="0.2">
      <c r="A267" s="61"/>
      <c r="B267" s="62"/>
      <c r="C267" s="61"/>
      <c r="D267" s="63"/>
      <c r="E267" s="64"/>
      <c r="F267" s="62"/>
      <c r="G267" s="63"/>
      <c r="H267" s="61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</row>
    <row r="268" spans="1:48" x14ac:dyDescent="0.2">
      <c r="A268" s="61"/>
      <c r="B268" s="62"/>
      <c r="C268" s="61"/>
      <c r="D268" s="63"/>
      <c r="E268" s="64"/>
      <c r="F268" s="62"/>
      <c r="G268" s="63"/>
      <c r="H268" s="61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</row>
    <row r="269" spans="1:48" x14ac:dyDescent="0.2">
      <c r="A269" s="61"/>
      <c r="B269" s="62"/>
      <c r="C269" s="61"/>
      <c r="D269" s="63"/>
      <c r="E269" s="64"/>
      <c r="F269" s="62"/>
      <c r="G269" s="63"/>
      <c r="H269" s="61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</row>
    <row r="270" spans="1:48" x14ac:dyDescent="0.2">
      <c r="A270" s="61"/>
      <c r="B270" s="62"/>
      <c r="C270" s="61"/>
      <c r="D270" s="63"/>
      <c r="E270" s="64"/>
      <c r="F270" s="62"/>
      <c r="G270" s="63"/>
      <c r="H270" s="61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</row>
    <row r="271" spans="1:48" x14ac:dyDescent="0.2">
      <c r="A271" s="61"/>
      <c r="B271" s="62"/>
      <c r="C271" s="61"/>
      <c r="D271" s="63"/>
      <c r="E271" s="64"/>
      <c r="F271" s="62"/>
      <c r="G271" s="63"/>
      <c r="H271" s="61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</row>
    <row r="272" spans="1:48" x14ac:dyDescent="0.2">
      <c r="A272" s="61"/>
      <c r="B272" s="62"/>
      <c r="C272" s="61"/>
      <c r="D272" s="63"/>
      <c r="E272" s="64"/>
      <c r="F272" s="62"/>
      <c r="G272" s="63"/>
      <c r="H272" s="61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</row>
    <row r="273" spans="1:48" x14ac:dyDescent="0.2">
      <c r="A273" s="61"/>
      <c r="B273" s="62"/>
      <c r="C273" s="61"/>
      <c r="D273" s="63"/>
      <c r="E273" s="64"/>
      <c r="F273" s="62"/>
      <c r="G273" s="63"/>
      <c r="H273" s="61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</row>
    <row r="274" spans="1:48" x14ac:dyDescent="0.2">
      <c r="A274" s="61"/>
      <c r="B274" s="62"/>
      <c r="C274" s="61"/>
      <c r="D274" s="63"/>
      <c r="E274" s="64"/>
      <c r="F274" s="62"/>
      <c r="G274" s="63"/>
      <c r="H274" s="61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</row>
    <row r="275" spans="1:48" x14ac:dyDescent="0.2">
      <c r="A275" s="61"/>
      <c r="B275" s="62"/>
      <c r="C275" s="61"/>
      <c r="D275" s="63"/>
      <c r="E275" s="64"/>
      <c r="F275" s="62"/>
      <c r="G275" s="63"/>
      <c r="H275" s="61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</row>
    <row r="276" spans="1:48" x14ac:dyDescent="0.2">
      <c r="A276" s="61"/>
      <c r="B276" s="62"/>
      <c r="C276" s="61"/>
      <c r="D276" s="63"/>
      <c r="E276" s="64"/>
      <c r="F276" s="62"/>
      <c r="G276" s="63"/>
      <c r="H276" s="61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</row>
    <row r="277" spans="1:48" x14ac:dyDescent="0.2">
      <c r="A277" s="61"/>
      <c r="B277" s="62"/>
      <c r="C277" s="61"/>
      <c r="D277" s="63"/>
      <c r="E277" s="64"/>
      <c r="F277" s="62"/>
      <c r="G277" s="63"/>
      <c r="H277" s="61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</row>
    <row r="278" spans="1:48" x14ac:dyDescent="0.2">
      <c r="A278" s="61"/>
      <c r="B278" s="62"/>
      <c r="C278" s="61"/>
      <c r="D278" s="63"/>
      <c r="E278" s="64"/>
      <c r="F278" s="62"/>
      <c r="G278" s="63"/>
      <c r="H278" s="61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</row>
    <row r="279" spans="1:48" x14ac:dyDescent="0.2">
      <c r="A279" s="61"/>
      <c r="B279" s="62"/>
      <c r="C279" s="61"/>
      <c r="D279" s="63"/>
      <c r="E279" s="64"/>
      <c r="F279" s="62"/>
      <c r="G279" s="63"/>
      <c r="H279" s="61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</row>
    <row r="280" spans="1:48" x14ac:dyDescent="0.2">
      <c r="A280" s="61"/>
      <c r="B280" s="62"/>
      <c r="C280" s="61"/>
      <c r="D280" s="63"/>
      <c r="E280" s="64"/>
      <c r="F280" s="62"/>
      <c r="G280" s="63"/>
      <c r="H280" s="61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  <c r="AV280" s="63"/>
    </row>
    <row r="281" spans="1:48" x14ac:dyDescent="0.2">
      <c r="A281" s="61"/>
      <c r="B281" s="62"/>
      <c r="C281" s="61"/>
      <c r="D281" s="63"/>
      <c r="E281" s="64"/>
      <c r="F281" s="62"/>
      <c r="G281" s="63"/>
      <c r="H281" s="61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</row>
    <row r="282" spans="1:48" x14ac:dyDescent="0.2">
      <c r="A282" s="61"/>
      <c r="B282" s="62"/>
      <c r="C282" s="61"/>
      <c r="D282" s="63"/>
      <c r="E282" s="64"/>
      <c r="F282" s="62"/>
      <c r="G282" s="63"/>
      <c r="H282" s="61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</row>
    <row r="283" spans="1:48" x14ac:dyDescent="0.2">
      <c r="A283" s="61"/>
      <c r="B283" s="62"/>
      <c r="C283" s="61"/>
      <c r="D283" s="63"/>
      <c r="E283" s="64"/>
      <c r="F283" s="62"/>
      <c r="G283" s="63"/>
      <c r="H283" s="61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</row>
    <row r="284" spans="1:48" x14ac:dyDescent="0.2">
      <c r="A284" s="61"/>
      <c r="B284" s="62"/>
      <c r="C284" s="61"/>
      <c r="D284" s="63"/>
      <c r="E284" s="64"/>
      <c r="F284" s="62"/>
      <c r="G284" s="63"/>
      <c r="H284" s="61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</row>
    <row r="285" spans="1:48" x14ac:dyDescent="0.2">
      <c r="A285" s="61"/>
      <c r="B285" s="62"/>
      <c r="C285" s="61"/>
      <c r="D285" s="63"/>
      <c r="E285" s="64"/>
      <c r="F285" s="62"/>
      <c r="G285" s="63"/>
      <c r="H285" s="61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</row>
    <row r="286" spans="1:48" x14ac:dyDescent="0.2">
      <c r="A286" s="61"/>
      <c r="B286" s="62"/>
      <c r="C286" s="61"/>
      <c r="D286" s="63"/>
      <c r="E286" s="64"/>
      <c r="F286" s="62"/>
      <c r="G286" s="63"/>
      <c r="H286" s="61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</row>
    <row r="287" spans="1:48" x14ac:dyDescent="0.2">
      <c r="A287" s="61"/>
      <c r="B287" s="62"/>
      <c r="C287" s="61"/>
      <c r="D287" s="63"/>
      <c r="E287" s="64"/>
      <c r="F287" s="62"/>
      <c r="G287" s="63"/>
      <c r="H287" s="61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</row>
    <row r="288" spans="1:48" x14ac:dyDescent="0.2">
      <c r="A288" s="61"/>
      <c r="B288" s="62"/>
      <c r="C288" s="61"/>
      <c r="D288" s="63"/>
      <c r="E288" s="64"/>
      <c r="F288" s="62"/>
      <c r="G288" s="63"/>
      <c r="H288" s="61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</row>
    <row r="289" spans="1:48" x14ac:dyDescent="0.2">
      <c r="A289" s="61"/>
      <c r="B289" s="62"/>
      <c r="C289" s="61"/>
      <c r="D289" s="63"/>
      <c r="E289" s="64"/>
      <c r="F289" s="62"/>
      <c r="G289" s="63"/>
      <c r="H289" s="61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</row>
    <row r="290" spans="1:48" x14ac:dyDescent="0.2">
      <c r="A290" s="61"/>
      <c r="B290" s="62"/>
      <c r="C290" s="61"/>
      <c r="D290" s="63"/>
      <c r="E290" s="64"/>
      <c r="F290" s="62"/>
      <c r="G290" s="63"/>
      <c r="H290" s="61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</row>
    <row r="291" spans="1:48" x14ac:dyDescent="0.2">
      <c r="A291" s="61"/>
      <c r="B291" s="62"/>
      <c r="C291" s="61"/>
      <c r="D291" s="63"/>
      <c r="E291" s="64"/>
      <c r="F291" s="62"/>
      <c r="G291" s="63"/>
      <c r="H291" s="61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</row>
    <row r="292" spans="1:48" x14ac:dyDescent="0.2">
      <c r="A292" s="61"/>
      <c r="B292" s="62"/>
      <c r="C292" s="61"/>
      <c r="D292" s="63"/>
      <c r="E292" s="64"/>
      <c r="F292" s="62"/>
      <c r="G292" s="63"/>
      <c r="H292" s="61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</row>
    <row r="293" spans="1:48" x14ac:dyDescent="0.2">
      <c r="A293" s="61"/>
      <c r="B293" s="62"/>
      <c r="C293" s="61"/>
      <c r="D293" s="63"/>
      <c r="E293" s="64"/>
      <c r="F293" s="62"/>
      <c r="G293" s="63"/>
      <c r="H293" s="61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</row>
    <row r="294" spans="1:48" x14ac:dyDescent="0.2">
      <c r="A294" s="61"/>
      <c r="B294" s="62"/>
      <c r="C294" s="61"/>
      <c r="D294" s="63"/>
      <c r="E294" s="64"/>
      <c r="F294" s="62"/>
      <c r="G294" s="63"/>
      <c r="H294" s="61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</row>
    <row r="295" spans="1:48" x14ac:dyDescent="0.2">
      <c r="A295" s="61"/>
      <c r="B295" s="62"/>
      <c r="C295" s="61"/>
      <c r="D295" s="63"/>
      <c r="E295" s="64"/>
      <c r="F295" s="62"/>
      <c r="G295" s="63"/>
      <c r="H295" s="61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</row>
    <row r="296" spans="1:48" x14ac:dyDescent="0.2">
      <c r="A296" s="61"/>
      <c r="B296" s="62"/>
      <c r="C296" s="61"/>
      <c r="D296" s="63"/>
      <c r="E296" s="64"/>
      <c r="F296" s="62"/>
      <c r="G296" s="63"/>
      <c r="H296" s="61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</row>
    <row r="297" spans="1:48" x14ac:dyDescent="0.2">
      <c r="A297" s="61"/>
      <c r="B297" s="62"/>
      <c r="C297" s="61"/>
      <c r="D297" s="63"/>
      <c r="E297" s="64"/>
      <c r="F297" s="62"/>
      <c r="G297" s="63"/>
      <c r="H297" s="61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</row>
    <row r="298" spans="1:48" x14ac:dyDescent="0.2">
      <c r="A298" s="61"/>
      <c r="B298" s="62"/>
      <c r="C298" s="61"/>
      <c r="D298" s="63"/>
      <c r="E298" s="64"/>
      <c r="F298" s="62"/>
      <c r="G298" s="63"/>
      <c r="H298" s="61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</row>
    <row r="299" spans="1:48" x14ac:dyDescent="0.2">
      <c r="A299" s="61"/>
      <c r="B299" s="62"/>
      <c r="C299" s="61"/>
      <c r="D299" s="63"/>
      <c r="E299" s="64"/>
      <c r="F299" s="62"/>
      <c r="G299" s="63"/>
      <c r="H299" s="61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</row>
    <row r="300" spans="1:48" x14ac:dyDescent="0.2">
      <c r="A300" s="61"/>
      <c r="B300" s="62"/>
      <c r="C300" s="61"/>
      <c r="D300" s="63"/>
      <c r="E300" s="64"/>
      <c r="F300" s="62"/>
      <c r="G300" s="63"/>
      <c r="H300" s="61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</row>
    <row r="301" spans="1:48" x14ac:dyDescent="0.2">
      <c r="A301" s="61"/>
      <c r="B301" s="62"/>
      <c r="C301" s="61"/>
      <c r="D301" s="63"/>
      <c r="E301" s="64"/>
      <c r="F301" s="62"/>
      <c r="G301" s="63"/>
      <c r="H301" s="61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</row>
    <row r="302" spans="1:48" x14ac:dyDescent="0.2">
      <c r="A302" s="61"/>
      <c r="B302" s="62"/>
      <c r="C302" s="61"/>
      <c r="D302" s="63"/>
      <c r="E302" s="64"/>
      <c r="F302" s="62"/>
      <c r="G302" s="63"/>
      <c r="H302" s="61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</row>
    <row r="303" spans="1:48" x14ac:dyDescent="0.2">
      <c r="A303" s="61"/>
      <c r="B303" s="62"/>
      <c r="C303" s="61"/>
      <c r="D303" s="63"/>
      <c r="E303" s="64"/>
      <c r="F303" s="62"/>
      <c r="G303" s="63"/>
      <c r="H303" s="61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</row>
    <row r="304" spans="1:48" x14ac:dyDescent="0.2">
      <c r="A304" s="61"/>
      <c r="B304" s="62"/>
      <c r="C304" s="61"/>
      <c r="D304" s="63"/>
      <c r="E304" s="64"/>
      <c r="F304" s="62"/>
      <c r="G304" s="63"/>
      <c r="H304" s="61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</row>
    <row r="305" spans="1:48" x14ac:dyDescent="0.2">
      <c r="A305" s="61"/>
      <c r="B305" s="62"/>
      <c r="C305" s="61"/>
      <c r="D305" s="63"/>
      <c r="E305" s="64"/>
      <c r="F305" s="62"/>
      <c r="G305" s="63"/>
      <c r="H305" s="61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</row>
    <row r="306" spans="1:48" x14ac:dyDescent="0.2">
      <c r="A306" s="61"/>
      <c r="B306" s="62"/>
      <c r="C306" s="61"/>
      <c r="D306" s="63"/>
      <c r="E306" s="64"/>
      <c r="F306" s="62"/>
      <c r="G306" s="63"/>
      <c r="H306" s="61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</row>
    <row r="307" spans="1:48" x14ac:dyDescent="0.2">
      <c r="A307" s="61"/>
      <c r="B307" s="62"/>
      <c r="C307" s="61"/>
      <c r="D307" s="63"/>
      <c r="E307" s="64"/>
      <c r="F307" s="62"/>
      <c r="G307" s="63"/>
      <c r="H307" s="61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</row>
    <row r="308" spans="1:48" x14ac:dyDescent="0.2">
      <c r="A308" s="61"/>
      <c r="B308" s="62"/>
      <c r="C308" s="61"/>
      <c r="D308" s="63"/>
      <c r="E308" s="64"/>
      <c r="F308" s="62"/>
      <c r="G308" s="63"/>
      <c r="H308" s="61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</row>
    <row r="309" spans="1:48" x14ac:dyDescent="0.2">
      <c r="A309" s="61"/>
      <c r="B309" s="62"/>
      <c r="C309" s="61"/>
      <c r="D309" s="63"/>
      <c r="E309" s="64"/>
      <c r="F309" s="62"/>
      <c r="G309" s="63"/>
      <c r="H309" s="61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</row>
    <row r="310" spans="1:48" x14ac:dyDescent="0.2">
      <c r="A310" s="61"/>
      <c r="B310" s="62"/>
      <c r="C310" s="61"/>
      <c r="D310" s="63"/>
      <c r="E310" s="64"/>
      <c r="F310" s="62"/>
      <c r="G310" s="63"/>
      <c r="H310" s="61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</row>
    <row r="311" spans="1:48" x14ac:dyDescent="0.2">
      <c r="A311" s="61"/>
      <c r="B311" s="62"/>
      <c r="C311" s="61"/>
      <c r="D311" s="63"/>
      <c r="E311" s="64"/>
      <c r="F311" s="62"/>
      <c r="G311" s="63"/>
      <c r="H311" s="61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</row>
    <row r="312" spans="1:48" x14ac:dyDescent="0.2">
      <c r="A312" s="61"/>
      <c r="B312" s="62"/>
      <c r="C312" s="61"/>
      <c r="D312" s="63"/>
      <c r="E312" s="64"/>
      <c r="F312" s="62"/>
      <c r="G312" s="63"/>
      <c r="H312" s="61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</row>
    <row r="313" spans="1:48" x14ac:dyDescent="0.2">
      <c r="A313" s="61"/>
      <c r="B313" s="62"/>
      <c r="C313" s="61"/>
      <c r="D313" s="63"/>
      <c r="E313" s="64"/>
      <c r="F313" s="62"/>
      <c r="G313" s="63"/>
      <c r="H313" s="61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</row>
    <row r="314" spans="1:48" x14ac:dyDescent="0.2">
      <c r="A314" s="61"/>
      <c r="B314" s="62"/>
      <c r="C314" s="61"/>
      <c r="D314" s="63"/>
      <c r="E314" s="64"/>
      <c r="F314" s="62"/>
      <c r="G314" s="63"/>
      <c r="H314" s="61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</row>
    <row r="315" spans="1:48" x14ac:dyDescent="0.2">
      <c r="A315" s="61"/>
      <c r="B315" s="62"/>
      <c r="C315" s="61"/>
      <c r="D315" s="63"/>
      <c r="E315" s="64"/>
      <c r="F315" s="62"/>
      <c r="G315" s="63"/>
      <c r="H315" s="61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</row>
    <row r="316" spans="1:48" x14ac:dyDescent="0.2">
      <c r="A316" s="61"/>
      <c r="B316" s="62"/>
      <c r="C316" s="61"/>
      <c r="D316" s="63"/>
      <c r="E316" s="64"/>
      <c r="F316" s="62"/>
      <c r="G316" s="63"/>
      <c r="H316" s="61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</row>
    <row r="317" spans="1:48" x14ac:dyDescent="0.2">
      <c r="A317" s="61"/>
      <c r="B317" s="62"/>
      <c r="C317" s="61"/>
      <c r="D317" s="63"/>
      <c r="E317" s="64"/>
      <c r="F317" s="62"/>
      <c r="G317" s="63"/>
      <c r="H317" s="61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</row>
    <row r="318" spans="1:48" x14ac:dyDescent="0.2">
      <c r="A318" s="61"/>
      <c r="B318" s="62"/>
      <c r="C318" s="61"/>
      <c r="D318" s="63"/>
      <c r="E318" s="64"/>
      <c r="F318" s="62"/>
      <c r="G318" s="63"/>
      <c r="H318" s="61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</row>
    <row r="319" spans="1:48" x14ac:dyDescent="0.2">
      <c r="A319" s="61"/>
      <c r="B319" s="62"/>
      <c r="C319" s="61"/>
      <c r="D319" s="63"/>
      <c r="E319" s="64"/>
      <c r="F319" s="62"/>
      <c r="G319" s="63"/>
      <c r="H319" s="61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</row>
    <row r="320" spans="1:48" x14ac:dyDescent="0.2">
      <c r="A320" s="61"/>
      <c r="B320" s="62"/>
      <c r="C320" s="61"/>
      <c r="D320" s="63"/>
      <c r="E320" s="64"/>
      <c r="F320" s="62"/>
      <c r="G320" s="63"/>
      <c r="H320" s="61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</row>
    <row r="321" spans="1:48" x14ac:dyDescent="0.2">
      <c r="A321" s="61"/>
      <c r="B321" s="62"/>
      <c r="C321" s="61"/>
      <c r="D321" s="63"/>
      <c r="E321" s="64"/>
      <c r="F321" s="62"/>
      <c r="G321" s="63"/>
      <c r="H321" s="61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</row>
    <row r="322" spans="1:48" x14ac:dyDescent="0.2">
      <c r="A322" s="61"/>
      <c r="B322" s="62"/>
      <c r="C322" s="61"/>
      <c r="D322" s="63"/>
      <c r="E322" s="64"/>
      <c r="F322" s="62"/>
      <c r="G322" s="63"/>
      <c r="H322" s="61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</row>
    <row r="323" spans="1:48" x14ac:dyDescent="0.2">
      <c r="A323" s="61"/>
      <c r="B323" s="62"/>
      <c r="C323" s="61"/>
      <c r="D323" s="63"/>
      <c r="E323" s="64"/>
      <c r="F323" s="62"/>
      <c r="G323" s="63"/>
      <c r="H323" s="61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</row>
    <row r="324" spans="1:48" x14ac:dyDescent="0.2">
      <c r="A324" s="61"/>
      <c r="B324" s="62"/>
      <c r="C324" s="61"/>
      <c r="D324" s="63"/>
      <c r="E324" s="64"/>
      <c r="F324" s="62"/>
      <c r="G324" s="63"/>
      <c r="H324" s="61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  <c r="AV324" s="63"/>
    </row>
    <row r="325" spans="1:48" x14ac:dyDescent="0.2">
      <c r="A325" s="61"/>
      <c r="B325" s="62"/>
      <c r="C325" s="61"/>
      <c r="D325" s="63"/>
      <c r="E325" s="64"/>
      <c r="F325" s="62"/>
      <c r="G325" s="63"/>
      <c r="H325" s="61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</row>
    <row r="326" spans="1:48" x14ac:dyDescent="0.2">
      <c r="A326" s="61"/>
      <c r="B326" s="62"/>
      <c r="C326" s="61"/>
      <c r="D326" s="63"/>
      <c r="E326" s="64"/>
      <c r="F326" s="62"/>
      <c r="G326" s="63"/>
      <c r="H326" s="61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</row>
    <row r="327" spans="1:48" x14ac:dyDescent="0.2">
      <c r="A327" s="61"/>
      <c r="B327" s="62"/>
      <c r="C327" s="61"/>
      <c r="D327" s="63"/>
      <c r="E327" s="64"/>
      <c r="F327" s="62"/>
      <c r="G327" s="63"/>
      <c r="H327" s="61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</row>
    <row r="328" spans="1:48" x14ac:dyDescent="0.2">
      <c r="A328" s="61"/>
      <c r="B328" s="62"/>
      <c r="C328" s="61"/>
      <c r="D328" s="63"/>
      <c r="E328" s="64"/>
      <c r="F328" s="62"/>
      <c r="G328" s="63"/>
      <c r="H328" s="61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</row>
    <row r="329" spans="1:48" x14ac:dyDescent="0.2">
      <c r="A329" s="61"/>
      <c r="B329" s="62"/>
      <c r="C329" s="61"/>
      <c r="D329" s="63"/>
      <c r="E329" s="64"/>
      <c r="F329" s="62"/>
      <c r="G329" s="63"/>
      <c r="H329" s="61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</row>
    <row r="330" spans="1:48" x14ac:dyDescent="0.2">
      <c r="A330" s="61"/>
      <c r="B330" s="62"/>
      <c r="C330" s="61"/>
      <c r="D330" s="63"/>
      <c r="E330" s="64"/>
      <c r="F330" s="62"/>
      <c r="G330" s="63"/>
      <c r="H330" s="61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</row>
    <row r="331" spans="1:48" x14ac:dyDescent="0.2">
      <c r="A331" s="61"/>
      <c r="B331" s="62"/>
      <c r="C331" s="61"/>
      <c r="D331" s="63"/>
      <c r="E331" s="64"/>
      <c r="F331" s="62"/>
      <c r="G331" s="63"/>
      <c r="H331" s="61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</row>
    <row r="332" spans="1:48" x14ac:dyDescent="0.2">
      <c r="A332" s="61"/>
      <c r="B332" s="62"/>
      <c r="C332" s="61"/>
      <c r="D332" s="63"/>
      <c r="E332" s="64"/>
      <c r="F332" s="62"/>
      <c r="G332" s="63"/>
      <c r="H332" s="61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</row>
    <row r="333" spans="1:48" x14ac:dyDescent="0.2">
      <c r="A333" s="61"/>
      <c r="B333" s="62"/>
      <c r="C333" s="61"/>
      <c r="D333" s="63"/>
      <c r="E333" s="64"/>
      <c r="F333" s="62"/>
      <c r="G333" s="63"/>
      <c r="H333" s="61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</row>
    <row r="334" spans="1:48" x14ac:dyDescent="0.2">
      <c r="A334" s="61"/>
      <c r="B334" s="62"/>
      <c r="C334" s="61"/>
      <c r="D334" s="63"/>
      <c r="E334" s="64"/>
      <c r="F334" s="62"/>
      <c r="G334" s="63"/>
      <c r="H334" s="61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</row>
    <row r="335" spans="1:48" x14ac:dyDescent="0.2">
      <c r="A335" s="61"/>
      <c r="B335" s="62"/>
      <c r="C335" s="61"/>
      <c r="D335" s="63"/>
      <c r="E335" s="64"/>
      <c r="F335" s="62"/>
      <c r="G335" s="63"/>
      <c r="H335" s="61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</row>
    <row r="336" spans="1:48" x14ac:dyDescent="0.2">
      <c r="A336" s="61"/>
      <c r="B336" s="62"/>
      <c r="C336" s="61"/>
      <c r="D336" s="63"/>
      <c r="E336" s="64"/>
      <c r="F336" s="62"/>
      <c r="G336" s="63"/>
      <c r="H336" s="61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</row>
    <row r="337" spans="1:48" x14ac:dyDescent="0.2">
      <c r="A337" s="61"/>
      <c r="B337" s="62"/>
      <c r="C337" s="61"/>
      <c r="D337" s="63"/>
      <c r="E337" s="64"/>
      <c r="F337" s="62"/>
      <c r="G337" s="63"/>
      <c r="H337" s="61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</row>
    <row r="338" spans="1:48" x14ac:dyDescent="0.2">
      <c r="A338" s="61"/>
      <c r="B338" s="62"/>
      <c r="C338" s="61"/>
      <c r="D338" s="63"/>
      <c r="E338" s="64"/>
      <c r="F338" s="62"/>
      <c r="G338" s="63"/>
      <c r="H338" s="61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</row>
    <row r="339" spans="1:48" x14ac:dyDescent="0.2">
      <c r="A339" s="61"/>
      <c r="B339" s="62"/>
      <c r="C339" s="61"/>
      <c r="D339" s="63"/>
      <c r="E339" s="64"/>
      <c r="F339" s="62"/>
      <c r="G339" s="63"/>
      <c r="H339" s="61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</row>
    <row r="340" spans="1:48" x14ac:dyDescent="0.2">
      <c r="A340" s="61"/>
      <c r="B340" s="62"/>
      <c r="C340" s="61"/>
      <c r="D340" s="63"/>
      <c r="E340" s="64"/>
      <c r="F340" s="62"/>
      <c r="G340" s="63"/>
      <c r="H340" s="61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</row>
    <row r="341" spans="1:48" x14ac:dyDescent="0.2">
      <c r="A341" s="61"/>
      <c r="B341" s="62"/>
      <c r="C341" s="61"/>
      <c r="D341" s="63"/>
      <c r="E341" s="64"/>
      <c r="F341" s="62"/>
      <c r="G341" s="63"/>
      <c r="H341" s="61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</row>
    <row r="342" spans="1:48" x14ac:dyDescent="0.2">
      <c r="A342" s="61"/>
      <c r="B342" s="62"/>
      <c r="C342" s="61"/>
      <c r="D342" s="63"/>
      <c r="E342" s="64"/>
      <c r="F342" s="62"/>
      <c r="G342" s="63"/>
      <c r="H342" s="61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</row>
    <row r="343" spans="1:48" x14ac:dyDescent="0.2">
      <c r="A343" s="61"/>
      <c r="B343" s="62"/>
      <c r="C343" s="61"/>
      <c r="D343" s="63"/>
      <c r="E343" s="64"/>
      <c r="F343" s="62"/>
      <c r="G343" s="63"/>
      <c r="H343" s="61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</row>
    <row r="344" spans="1:48" x14ac:dyDescent="0.2">
      <c r="A344" s="61"/>
      <c r="B344" s="62"/>
      <c r="C344" s="61"/>
      <c r="D344" s="63"/>
      <c r="E344" s="64"/>
      <c r="F344" s="62"/>
      <c r="G344" s="63"/>
      <c r="H344" s="61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</row>
    <row r="345" spans="1:48" x14ac:dyDescent="0.2">
      <c r="A345" s="61"/>
      <c r="B345" s="62"/>
      <c r="C345" s="61"/>
      <c r="D345" s="63"/>
      <c r="E345" s="64"/>
      <c r="F345" s="62"/>
      <c r="G345" s="63"/>
      <c r="H345" s="61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</row>
    <row r="346" spans="1:48" x14ac:dyDescent="0.2">
      <c r="A346" s="61"/>
      <c r="B346" s="62"/>
      <c r="C346" s="61"/>
      <c r="D346" s="63"/>
      <c r="E346" s="64"/>
      <c r="F346" s="62"/>
      <c r="G346" s="63"/>
      <c r="H346" s="61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</row>
    <row r="347" spans="1:48" x14ac:dyDescent="0.2">
      <c r="A347" s="61"/>
      <c r="B347" s="62"/>
      <c r="C347" s="61"/>
      <c r="D347" s="63"/>
      <c r="E347" s="64"/>
      <c r="F347" s="62"/>
      <c r="G347" s="63"/>
      <c r="H347" s="61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</row>
    <row r="348" spans="1:48" x14ac:dyDescent="0.2">
      <c r="A348" s="61"/>
      <c r="B348" s="62"/>
      <c r="C348" s="61"/>
      <c r="D348" s="63"/>
      <c r="E348" s="64"/>
      <c r="F348" s="62"/>
      <c r="G348" s="63"/>
      <c r="H348" s="61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</row>
    <row r="349" spans="1:48" x14ac:dyDescent="0.2">
      <c r="A349" s="61"/>
      <c r="B349" s="62"/>
      <c r="C349" s="61"/>
      <c r="D349" s="63"/>
      <c r="E349" s="64"/>
      <c r="F349" s="62"/>
      <c r="G349" s="63"/>
      <c r="H349" s="61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</row>
    <row r="350" spans="1:48" x14ac:dyDescent="0.2">
      <c r="A350" s="61"/>
      <c r="B350" s="62"/>
      <c r="C350" s="61"/>
      <c r="D350" s="63"/>
      <c r="E350" s="64"/>
      <c r="F350" s="62"/>
      <c r="G350" s="63"/>
      <c r="H350" s="61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</row>
    <row r="351" spans="1:48" x14ac:dyDescent="0.2">
      <c r="A351" s="61"/>
      <c r="B351" s="62"/>
      <c r="C351" s="61"/>
      <c r="D351" s="63"/>
      <c r="E351" s="64"/>
      <c r="F351" s="62"/>
      <c r="G351" s="63"/>
      <c r="H351" s="61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</row>
    <row r="352" spans="1:48" x14ac:dyDescent="0.2">
      <c r="A352" s="61"/>
      <c r="B352" s="62"/>
      <c r="C352" s="61"/>
      <c r="D352" s="63"/>
      <c r="E352" s="63"/>
      <c r="F352" s="62"/>
      <c r="G352" s="63"/>
      <c r="H352" s="61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</row>
    <row r="353" spans="1:48" x14ac:dyDescent="0.2">
      <c r="A353" s="61"/>
      <c r="B353" s="62"/>
      <c r="C353" s="61"/>
      <c r="D353" s="63"/>
      <c r="E353" s="63"/>
      <c r="F353" s="62"/>
      <c r="G353" s="63"/>
      <c r="H353" s="61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</row>
    <row r="354" spans="1:48" x14ac:dyDescent="0.2">
      <c r="A354" s="61"/>
      <c r="B354" s="62"/>
      <c r="C354" s="61"/>
      <c r="D354" s="63"/>
      <c r="E354" s="63"/>
      <c r="F354" s="62"/>
      <c r="G354" s="63"/>
      <c r="H354" s="61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</row>
    <row r="355" spans="1:48" x14ac:dyDescent="0.2">
      <c r="A355" s="61"/>
      <c r="B355" s="62"/>
      <c r="C355" s="61"/>
      <c r="D355" s="63"/>
      <c r="E355" s="63"/>
      <c r="F355" s="62"/>
      <c r="G355" s="63"/>
      <c r="H355" s="61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</row>
    <row r="356" spans="1:48" x14ac:dyDescent="0.2">
      <c r="A356" s="61"/>
      <c r="B356" s="62"/>
      <c r="C356" s="61"/>
      <c r="D356" s="63"/>
      <c r="E356" s="63"/>
      <c r="F356" s="62"/>
      <c r="G356" s="63"/>
      <c r="H356" s="61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</row>
    <row r="357" spans="1:48" x14ac:dyDescent="0.2">
      <c r="A357" s="61"/>
      <c r="B357" s="62"/>
      <c r="C357" s="61"/>
      <c r="D357" s="63"/>
      <c r="E357" s="63"/>
      <c r="F357" s="62"/>
      <c r="G357" s="63"/>
      <c r="H357" s="61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</row>
    <row r="358" spans="1:48" x14ac:dyDescent="0.2">
      <c r="A358" s="61"/>
      <c r="B358" s="62"/>
      <c r="C358" s="61"/>
      <c r="D358" s="63"/>
      <c r="E358" s="63"/>
      <c r="F358" s="62"/>
      <c r="G358" s="63"/>
      <c r="H358" s="61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</row>
    <row r="359" spans="1:48" x14ac:dyDescent="0.2">
      <c r="A359" s="61"/>
      <c r="B359" s="62"/>
      <c r="C359" s="61"/>
      <c r="D359" s="63"/>
      <c r="E359" s="63"/>
      <c r="F359" s="62"/>
      <c r="G359" s="63"/>
      <c r="H359" s="61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</row>
    <row r="360" spans="1:48" x14ac:dyDescent="0.2">
      <c r="A360" s="61"/>
      <c r="B360" s="62"/>
      <c r="C360" s="61"/>
      <c r="D360" s="63"/>
      <c r="E360" s="63"/>
      <c r="F360" s="62"/>
      <c r="G360" s="63"/>
      <c r="H360" s="61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</row>
    <row r="361" spans="1:48" x14ac:dyDescent="0.2">
      <c r="A361" s="61"/>
      <c r="B361" s="62"/>
      <c r="C361" s="61"/>
      <c r="D361" s="63"/>
      <c r="E361" s="63"/>
      <c r="F361" s="62"/>
      <c r="G361" s="63"/>
      <c r="H361" s="61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</row>
    <row r="362" spans="1:48" x14ac:dyDescent="0.2">
      <c r="A362" s="61"/>
      <c r="B362" s="62"/>
      <c r="C362" s="61"/>
      <c r="D362" s="63"/>
      <c r="E362" s="63"/>
      <c r="F362" s="62"/>
      <c r="G362" s="63"/>
      <c r="H362" s="61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</row>
    <row r="363" spans="1:48" x14ac:dyDescent="0.2">
      <c r="A363" s="61"/>
      <c r="B363" s="62"/>
      <c r="C363" s="61"/>
      <c r="D363" s="63"/>
      <c r="E363" s="63"/>
      <c r="F363" s="62"/>
      <c r="G363" s="63"/>
      <c r="H363" s="61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</row>
    <row r="364" spans="1:48" x14ac:dyDescent="0.2">
      <c r="A364" s="61"/>
      <c r="B364" s="62"/>
      <c r="C364" s="61"/>
      <c r="D364" s="63"/>
      <c r="E364" s="63"/>
      <c r="F364" s="62"/>
      <c r="G364" s="63"/>
      <c r="H364" s="61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</row>
    <row r="365" spans="1:48" x14ac:dyDescent="0.2">
      <c r="A365" s="61"/>
      <c r="B365" s="62"/>
      <c r="C365" s="61"/>
      <c r="D365" s="63"/>
      <c r="E365" s="63"/>
      <c r="F365" s="62"/>
      <c r="G365" s="63"/>
      <c r="H365" s="61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</row>
    <row r="366" spans="1:48" x14ac:dyDescent="0.2">
      <c r="A366" s="61"/>
      <c r="B366" s="62"/>
      <c r="C366" s="61"/>
      <c r="D366" s="63"/>
      <c r="E366" s="63"/>
      <c r="F366" s="62"/>
      <c r="G366" s="63"/>
      <c r="H366" s="61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</row>
    <row r="367" spans="1:48" x14ac:dyDescent="0.2">
      <c r="A367" s="61"/>
      <c r="B367" s="62"/>
      <c r="C367" s="61"/>
      <c r="D367" s="63"/>
      <c r="E367" s="63"/>
      <c r="F367" s="62"/>
      <c r="G367" s="63"/>
      <c r="H367" s="61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</row>
    <row r="368" spans="1:48" x14ac:dyDescent="0.2">
      <c r="A368" s="61"/>
      <c r="B368" s="62"/>
      <c r="C368" s="61"/>
      <c r="D368" s="63"/>
      <c r="E368" s="63"/>
      <c r="F368" s="62"/>
      <c r="G368" s="63"/>
      <c r="H368" s="61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</row>
    <row r="369" spans="1:48" x14ac:dyDescent="0.2">
      <c r="A369" s="61"/>
      <c r="B369" s="62"/>
      <c r="C369" s="61"/>
      <c r="D369" s="63"/>
      <c r="E369" s="63"/>
      <c r="F369" s="62"/>
      <c r="G369" s="63"/>
      <c r="H369" s="61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</row>
    <row r="370" spans="1:48" x14ac:dyDescent="0.2">
      <c r="A370" s="61"/>
      <c r="B370" s="62"/>
      <c r="C370" s="61"/>
      <c r="D370" s="63"/>
      <c r="E370" s="63"/>
      <c r="F370" s="62"/>
      <c r="G370" s="63"/>
      <c r="H370" s="61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</row>
    <row r="371" spans="1:48" x14ac:dyDescent="0.2">
      <c r="A371" s="61"/>
      <c r="B371" s="62"/>
      <c r="C371" s="61"/>
      <c r="D371" s="63"/>
      <c r="E371" s="63"/>
      <c r="F371" s="62"/>
      <c r="G371" s="63"/>
      <c r="H371" s="61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</row>
    <row r="372" spans="1:48" x14ac:dyDescent="0.2">
      <c r="A372" s="61"/>
      <c r="B372" s="62"/>
      <c r="C372" s="61"/>
      <c r="D372" s="63"/>
      <c r="E372" s="63"/>
      <c r="F372" s="62"/>
      <c r="G372" s="63"/>
      <c r="H372" s="61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</row>
    <row r="373" spans="1:48" x14ac:dyDescent="0.2">
      <c r="A373" s="61"/>
      <c r="B373" s="62"/>
      <c r="C373" s="61"/>
      <c r="D373" s="63"/>
      <c r="E373" s="63"/>
      <c r="F373" s="62"/>
      <c r="G373" s="63"/>
      <c r="H373" s="61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</row>
    <row r="374" spans="1:48" x14ac:dyDescent="0.2">
      <c r="A374" s="61"/>
      <c r="B374" s="62"/>
      <c r="C374" s="61"/>
      <c r="D374" s="63"/>
      <c r="E374" s="63"/>
      <c r="F374" s="62"/>
      <c r="G374" s="63"/>
      <c r="H374" s="61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</row>
    <row r="375" spans="1:48" x14ac:dyDescent="0.2">
      <c r="A375" s="61"/>
      <c r="B375" s="62"/>
      <c r="C375" s="61"/>
      <c r="D375" s="63"/>
      <c r="E375" s="63"/>
      <c r="F375" s="62"/>
      <c r="G375" s="63"/>
      <c r="H375" s="61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</row>
    <row r="376" spans="1:48" x14ac:dyDescent="0.2">
      <c r="A376" s="61"/>
      <c r="B376" s="62"/>
      <c r="C376" s="61"/>
      <c r="D376" s="63"/>
      <c r="E376" s="63"/>
      <c r="F376" s="62"/>
      <c r="G376" s="63"/>
      <c r="H376" s="61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</row>
    <row r="377" spans="1:48" x14ac:dyDescent="0.2">
      <c r="A377" s="61"/>
      <c r="B377" s="62"/>
      <c r="C377" s="61"/>
      <c r="D377" s="63"/>
      <c r="E377" s="63"/>
      <c r="F377" s="62"/>
      <c r="G377" s="63"/>
      <c r="H377" s="61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</row>
    <row r="378" spans="1:48" x14ac:dyDescent="0.2">
      <c r="A378" s="61"/>
      <c r="B378" s="62"/>
      <c r="C378" s="61"/>
      <c r="D378" s="63"/>
      <c r="E378" s="63"/>
      <c r="F378" s="62"/>
      <c r="G378" s="63"/>
      <c r="H378" s="61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</row>
    <row r="379" spans="1:48" x14ac:dyDescent="0.2">
      <c r="A379" s="61"/>
      <c r="B379" s="62"/>
      <c r="C379" s="61"/>
      <c r="D379" s="63"/>
      <c r="E379" s="63"/>
      <c r="F379" s="62"/>
      <c r="G379" s="63"/>
      <c r="H379" s="61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</row>
    <row r="380" spans="1:48" x14ac:dyDescent="0.2">
      <c r="A380" s="61"/>
      <c r="B380" s="62"/>
      <c r="C380" s="61"/>
      <c r="D380" s="63"/>
      <c r="E380" s="63"/>
      <c r="F380" s="62"/>
      <c r="G380" s="63"/>
      <c r="H380" s="61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</row>
    <row r="381" spans="1:48" x14ac:dyDescent="0.2">
      <c r="A381" s="61"/>
      <c r="B381" s="62"/>
      <c r="C381" s="61"/>
      <c r="D381" s="63"/>
      <c r="E381" s="63"/>
      <c r="F381" s="62"/>
      <c r="G381" s="63"/>
      <c r="H381" s="61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</row>
    <row r="382" spans="1:48" x14ac:dyDescent="0.2">
      <c r="A382" s="61"/>
      <c r="B382" s="62"/>
      <c r="C382" s="61"/>
      <c r="D382" s="63"/>
      <c r="E382" s="63"/>
      <c r="F382" s="62"/>
      <c r="G382" s="63"/>
      <c r="H382" s="61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</row>
    <row r="383" spans="1:48" x14ac:dyDescent="0.2">
      <c r="A383" s="61"/>
      <c r="B383" s="62"/>
      <c r="C383" s="61"/>
      <c r="D383" s="63"/>
      <c r="E383" s="63"/>
      <c r="F383" s="62"/>
      <c r="G383" s="63"/>
      <c r="H383" s="61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</row>
    <row r="384" spans="1:48" x14ac:dyDescent="0.2">
      <c r="A384" s="61"/>
      <c r="B384" s="62"/>
      <c r="C384" s="61"/>
      <c r="D384" s="63"/>
      <c r="E384" s="63"/>
      <c r="F384" s="62"/>
      <c r="G384" s="63"/>
      <c r="H384" s="61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</row>
    <row r="385" spans="1:48" x14ac:dyDescent="0.2">
      <c r="A385" s="61"/>
      <c r="B385" s="62"/>
      <c r="C385" s="61"/>
      <c r="D385" s="63"/>
      <c r="E385" s="63"/>
      <c r="F385" s="62"/>
      <c r="G385" s="63"/>
      <c r="H385" s="61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</row>
    <row r="386" spans="1:48" x14ac:dyDescent="0.2">
      <c r="A386" s="61"/>
      <c r="B386" s="62"/>
      <c r="C386" s="61"/>
      <c r="D386" s="63"/>
      <c r="E386" s="63"/>
      <c r="F386" s="62"/>
      <c r="G386" s="63"/>
      <c r="H386" s="61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</row>
    <row r="387" spans="1:48" x14ac:dyDescent="0.2">
      <c r="A387" s="61"/>
      <c r="B387" s="62"/>
      <c r="C387" s="61"/>
      <c r="D387" s="63"/>
      <c r="E387" s="63"/>
      <c r="F387" s="62"/>
      <c r="G387" s="63"/>
      <c r="H387" s="61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</row>
    <row r="388" spans="1:48" x14ac:dyDescent="0.2">
      <c r="A388" s="61"/>
      <c r="B388" s="62"/>
      <c r="C388" s="61"/>
      <c r="D388" s="63"/>
      <c r="E388" s="63"/>
      <c r="F388" s="62"/>
      <c r="G388" s="63"/>
      <c r="H388" s="61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</row>
    <row r="389" spans="1:48" x14ac:dyDescent="0.2">
      <c r="A389" s="61"/>
      <c r="B389" s="62"/>
      <c r="C389" s="61"/>
      <c r="D389" s="63"/>
      <c r="E389" s="63"/>
      <c r="F389" s="62"/>
      <c r="G389" s="63"/>
      <c r="H389" s="61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</row>
    <row r="390" spans="1:48" x14ac:dyDescent="0.2">
      <c r="A390" s="61"/>
      <c r="B390" s="62"/>
      <c r="C390" s="61"/>
      <c r="D390" s="63"/>
      <c r="E390" s="63"/>
      <c r="F390" s="62"/>
      <c r="G390" s="63"/>
      <c r="H390" s="61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</row>
    <row r="391" spans="1:48" x14ac:dyDescent="0.2">
      <c r="A391" s="61"/>
      <c r="B391" s="62"/>
      <c r="C391" s="61"/>
      <c r="D391" s="63"/>
      <c r="E391" s="63"/>
      <c r="F391" s="62"/>
      <c r="G391" s="63"/>
      <c r="H391" s="61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</row>
    <row r="392" spans="1:48" x14ac:dyDescent="0.2">
      <c r="A392" s="61"/>
      <c r="B392" s="62"/>
      <c r="C392" s="61"/>
      <c r="D392" s="63"/>
      <c r="E392" s="63"/>
      <c r="F392" s="62"/>
      <c r="G392" s="63"/>
      <c r="H392" s="61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</row>
    <row r="393" spans="1:48" x14ac:dyDescent="0.2">
      <c r="A393" s="61"/>
      <c r="B393" s="62"/>
      <c r="C393" s="61"/>
      <c r="D393" s="63"/>
      <c r="E393" s="63"/>
      <c r="F393" s="62"/>
      <c r="G393" s="63"/>
      <c r="H393" s="61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</row>
    <row r="394" spans="1:48" x14ac:dyDescent="0.2">
      <c r="A394" s="61"/>
      <c r="B394" s="62"/>
      <c r="C394" s="61"/>
      <c r="D394" s="63"/>
      <c r="E394" s="63"/>
      <c r="F394" s="62"/>
      <c r="G394" s="63"/>
      <c r="H394" s="61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</row>
    <row r="395" spans="1:48" x14ac:dyDescent="0.2">
      <c r="A395" s="61"/>
      <c r="B395" s="62"/>
      <c r="C395" s="61"/>
      <c r="D395" s="63"/>
      <c r="E395" s="63"/>
      <c r="F395" s="62"/>
      <c r="G395" s="63"/>
      <c r="H395" s="61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</row>
    <row r="396" spans="1:48" x14ac:dyDescent="0.2">
      <c r="A396" s="61"/>
      <c r="B396" s="62"/>
      <c r="C396" s="61"/>
      <c r="D396" s="63"/>
      <c r="E396" s="63"/>
      <c r="F396" s="62"/>
      <c r="G396" s="63"/>
      <c r="H396" s="61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</row>
    <row r="397" spans="1:48" x14ac:dyDescent="0.2">
      <c r="A397" s="61"/>
      <c r="B397" s="62"/>
      <c r="C397" s="61"/>
      <c r="D397" s="63"/>
      <c r="E397" s="63"/>
      <c r="F397" s="62"/>
      <c r="G397" s="63"/>
      <c r="H397" s="61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</row>
    <row r="398" spans="1:48" x14ac:dyDescent="0.2">
      <c r="A398" s="61"/>
      <c r="B398" s="62"/>
      <c r="C398" s="61"/>
      <c r="D398" s="63"/>
      <c r="E398" s="63"/>
      <c r="F398" s="62"/>
      <c r="G398" s="63"/>
      <c r="H398" s="61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</row>
    <row r="399" spans="1:48" x14ac:dyDescent="0.2">
      <c r="A399" s="61"/>
      <c r="B399" s="62"/>
      <c r="C399" s="61"/>
      <c r="D399" s="63"/>
      <c r="E399" s="63"/>
      <c r="F399" s="62"/>
      <c r="G399" s="63"/>
      <c r="H399" s="61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  <c r="AF399" s="63"/>
      <c r="AG399" s="63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  <c r="AV399" s="63"/>
    </row>
    <row r="400" spans="1:48" x14ac:dyDescent="0.2">
      <c r="A400" s="61"/>
      <c r="B400" s="62"/>
      <c r="C400" s="61"/>
      <c r="D400" s="63"/>
      <c r="E400" s="63"/>
      <c r="F400" s="62"/>
      <c r="G400" s="63"/>
      <c r="H400" s="61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  <c r="AV400" s="63"/>
    </row>
    <row r="401" spans="1:48" x14ac:dyDescent="0.2">
      <c r="A401" s="61"/>
      <c r="B401" s="62"/>
      <c r="C401" s="61"/>
      <c r="D401" s="63"/>
      <c r="E401" s="63"/>
      <c r="F401" s="62"/>
      <c r="G401" s="63"/>
      <c r="H401" s="61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  <c r="AV401" s="63"/>
    </row>
    <row r="402" spans="1:48" x14ac:dyDescent="0.2">
      <c r="A402" s="61"/>
      <c r="B402" s="62"/>
      <c r="C402" s="61"/>
      <c r="D402" s="63"/>
      <c r="E402" s="63"/>
      <c r="F402" s="62"/>
      <c r="G402" s="63"/>
      <c r="H402" s="61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  <c r="AV402" s="63"/>
    </row>
    <row r="403" spans="1:48" x14ac:dyDescent="0.2">
      <c r="A403" s="61"/>
      <c r="B403" s="62"/>
      <c r="C403" s="61"/>
      <c r="D403" s="63"/>
      <c r="E403" s="63"/>
      <c r="F403" s="62"/>
      <c r="G403" s="63"/>
      <c r="H403" s="61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  <c r="AF403" s="63"/>
      <c r="AG403" s="63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  <c r="AV403" s="63"/>
    </row>
    <row r="404" spans="1:48" x14ac:dyDescent="0.2">
      <c r="A404" s="61"/>
      <c r="B404" s="62"/>
      <c r="C404" s="61"/>
      <c r="D404" s="63"/>
      <c r="E404" s="63"/>
      <c r="F404" s="62"/>
      <c r="G404" s="63"/>
      <c r="H404" s="61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  <c r="AF404" s="63"/>
      <c r="AG404" s="63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  <c r="AV404" s="63"/>
    </row>
    <row r="405" spans="1:48" x14ac:dyDescent="0.2">
      <c r="A405" s="61"/>
      <c r="B405" s="62"/>
      <c r="C405" s="61"/>
      <c r="D405" s="63"/>
      <c r="E405" s="63"/>
      <c r="F405" s="62"/>
      <c r="G405" s="63"/>
      <c r="H405" s="61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  <c r="AF405" s="63"/>
      <c r="AG405" s="63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  <c r="AV405" s="63"/>
    </row>
    <row r="406" spans="1:48" x14ac:dyDescent="0.2">
      <c r="A406" s="61"/>
      <c r="B406" s="62"/>
      <c r="C406" s="61"/>
      <c r="D406" s="63"/>
      <c r="E406" s="63"/>
      <c r="F406" s="62"/>
      <c r="G406" s="63"/>
      <c r="H406" s="61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  <c r="AF406" s="63"/>
      <c r="AG406" s="63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  <c r="AV406" s="63"/>
    </row>
    <row r="407" spans="1:48" x14ac:dyDescent="0.2">
      <c r="A407" s="61"/>
      <c r="B407" s="62"/>
      <c r="C407" s="61"/>
      <c r="D407" s="63"/>
      <c r="E407" s="63"/>
      <c r="F407" s="62"/>
      <c r="G407" s="63"/>
      <c r="H407" s="61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  <c r="AF407" s="63"/>
      <c r="AG407" s="63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  <c r="AV407" s="63"/>
    </row>
    <row r="408" spans="1:48" x14ac:dyDescent="0.2">
      <c r="A408" s="61"/>
      <c r="B408" s="62"/>
      <c r="C408" s="61"/>
      <c r="D408" s="63"/>
      <c r="E408" s="63"/>
      <c r="F408" s="62"/>
      <c r="G408" s="63"/>
      <c r="H408" s="61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  <c r="AF408" s="63"/>
      <c r="AG408" s="63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  <c r="AV408" s="63"/>
    </row>
    <row r="409" spans="1:48" x14ac:dyDescent="0.2">
      <c r="A409" s="61"/>
      <c r="B409" s="62"/>
      <c r="C409" s="61"/>
      <c r="D409" s="63"/>
      <c r="E409" s="63"/>
      <c r="F409" s="62"/>
      <c r="G409" s="63"/>
      <c r="H409" s="61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  <c r="AF409" s="63"/>
      <c r="AG409" s="63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</row>
    <row r="410" spans="1:48" x14ac:dyDescent="0.2">
      <c r="A410" s="61"/>
      <c r="B410" s="62"/>
      <c r="C410" s="61"/>
      <c r="D410" s="63"/>
      <c r="E410" s="63"/>
      <c r="F410" s="62"/>
      <c r="G410" s="63"/>
      <c r="H410" s="61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  <c r="AF410" s="63"/>
      <c r="AG410" s="63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  <c r="AV410" s="63"/>
    </row>
    <row r="411" spans="1:48" x14ac:dyDescent="0.2">
      <c r="A411" s="61"/>
      <c r="B411" s="62"/>
      <c r="C411" s="61"/>
      <c r="D411" s="63"/>
      <c r="E411" s="63"/>
      <c r="F411" s="62"/>
      <c r="G411" s="63"/>
      <c r="H411" s="61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  <c r="AF411" s="63"/>
      <c r="AG411" s="63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  <c r="AV411" s="63"/>
    </row>
    <row r="412" spans="1:48" x14ac:dyDescent="0.2">
      <c r="A412" s="61"/>
      <c r="B412" s="62"/>
      <c r="C412" s="61"/>
      <c r="D412" s="63"/>
      <c r="E412" s="63"/>
      <c r="F412" s="62"/>
      <c r="G412" s="63"/>
      <c r="H412" s="61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  <c r="AF412" s="63"/>
      <c r="AG412" s="63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  <c r="AV412" s="63"/>
    </row>
    <row r="413" spans="1:48" x14ac:dyDescent="0.2">
      <c r="A413" s="61"/>
      <c r="B413" s="62"/>
      <c r="C413" s="61"/>
      <c r="D413" s="63"/>
      <c r="E413" s="63"/>
      <c r="F413" s="62"/>
      <c r="G413" s="63"/>
      <c r="H413" s="61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  <c r="AF413" s="63"/>
      <c r="AG413" s="63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  <c r="AV413" s="63"/>
    </row>
    <row r="414" spans="1:48" x14ac:dyDescent="0.2">
      <c r="A414" s="61"/>
      <c r="B414" s="62"/>
      <c r="C414" s="61"/>
      <c r="D414" s="63"/>
      <c r="E414" s="63"/>
      <c r="F414" s="62"/>
      <c r="G414" s="63"/>
      <c r="H414" s="61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  <c r="AF414" s="63"/>
      <c r="AG414" s="63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  <c r="AV414" s="63"/>
    </row>
    <row r="415" spans="1:48" x14ac:dyDescent="0.2">
      <c r="A415" s="61"/>
      <c r="B415" s="62"/>
      <c r="C415" s="61"/>
      <c r="D415" s="63"/>
      <c r="E415" s="63"/>
      <c r="F415" s="62"/>
      <c r="G415" s="63"/>
      <c r="H415" s="61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  <c r="AF415" s="63"/>
      <c r="AG415" s="63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  <c r="AV415" s="63"/>
    </row>
    <row r="416" spans="1:48" x14ac:dyDescent="0.2">
      <c r="A416" s="61"/>
      <c r="B416" s="62"/>
      <c r="C416" s="61"/>
      <c r="D416" s="63"/>
      <c r="E416" s="63"/>
      <c r="F416" s="62"/>
      <c r="G416" s="63"/>
      <c r="H416" s="61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  <c r="AF416" s="63"/>
      <c r="AG416" s="63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  <c r="AV416" s="63"/>
    </row>
    <row r="417" spans="1:48" x14ac:dyDescent="0.2">
      <c r="A417" s="61"/>
      <c r="B417" s="62"/>
      <c r="C417" s="61"/>
      <c r="D417" s="63"/>
      <c r="E417" s="63"/>
      <c r="F417" s="62"/>
      <c r="G417" s="63"/>
      <c r="H417" s="61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  <c r="AF417" s="63"/>
      <c r="AG417" s="63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  <c r="AV417" s="63"/>
    </row>
    <row r="418" spans="1:48" x14ac:dyDescent="0.2">
      <c r="A418" s="61"/>
      <c r="B418" s="62"/>
      <c r="C418" s="61"/>
      <c r="D418" s="63"/>
      <c r="E418" s="63"/>
      <c r="F418" s="62"/>
      <c r="G418" s="63"/>
      <c r="H418" s="61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  <c r="AF418" s="63"/>
      <c r="AG418" s="63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  <c r="AV418" s="63"/>
    </row>
    <row r="419" spans="1:48" x14ac:dyDescent="0.2">
      <c r="A419" s="61"/>
      <c r="B419" s="62"/>
      <c r="C419" s="61"/>
      <c r="D419" s="63"/>
      <c r="E419" s="63"/>
      <c r="F419" s="62"/>
      <c r="G419" s="63"/>
      <c r="H419" s="61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  <c r="AF419" s="63"/>
      <c r="AG419" s="63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  <c r="AV419" s="63"/>
    </row>
    <row r="420" spans="1:48" x14ac:dyDescent="0.2">
      <c r="A420" s="61"/>
      <c r="B420" s="62"/>
      <c r="C420" s="61"/>
      <c r="D420" s="63"/>
      <c r="E420" s="63"/>
      <c r="F420" s="62"/>
      <c r="G420" s="63"/>
      <c r="H420" s="61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  <c r="AF420" s="63"/>
      <c r="AG420" s="63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  <c r="AV420" s="63"/>
    </row>
    <row r="421" spans="1:48" x14ac:dyDescent="0.2">
      <c r="A421" s="61"/>
      <c r="B421" s="62"/>
      <c r="C421" s="61"/>
      <c r="D421" s="63"/>
      <c r="E421" s="63"/>
      <c r="F421" s="62"/>
      <c r="G421" s="63"/>
      <c r="H421" s="61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  <c r="AF421" s="63"/>
      <c r="AG421" s="63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  <c r="AV421" s="63"/>
    </row>
    <row r="422" spans="1:48" x14ac:dyDescent="0.2">
      <c r="A422" s="61"/>
      <c r="B422" s="62"/>
      <c r="C422" s="61"/>
      <c r="D422" s="63"/>
      <c r="E422" s="63"/>
      <c r="F422" s="62"/>
      <c r="G422" s="63"/>
      <c r="H422" s="61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  <c r="AF422" s="63"/>
      <c r="AG422" s="63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  <c r="AV422" s="63"/>
    </row>
    <row r="423" spans="1:48" x14ac:dyDescent="0.2">
      <c r="A423" s="61"/>
      <c r="B423" s="62"/>
      <c r="C423" s="61"/>
      <c r="D423" s="63"/>
      <c r="E423" s="63"/>
      <c r="F423" s="62"/>
      <c r="G423" s="63"/>
      <c r="H423" s="61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  <c r="AF423" s="63"/>
      <c r="AG423" s="63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  <c r="AV423" s="63"/>
    </row>
    <row r="424" spans="1:48" x14ac:dyDescent="0.2">
      <c r="A424" s="61"/>
      <c r="B424" s="62"/>
      <c r="C424" s="61"/>
      <c r="D424" s="63"/>
      <c r="E424" s="63"/>
      <c r="F424" s="62"/>
      <c r="G424" s="63"/>
      <c r="H424" s="61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  <c r="AF424" s="63"/>
      <c r="AG424" s="63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  <c r="AV424" s="63"/>
    </row>
    <row r="425" spans="1:48" x14ac:dyDescent="0.2">
      <c r="A425" s="61"/>
      <c r="B425" s="62"/>
      <c r="C425" s="61"/>
      <c r="D425" s="63"/>
      <c r="E425" s="63"/>
      <c r="F425" s="62"/>
      <c r="G425" s="63"/>
      <c r="H425" s="61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  <c r="AF425" s="63"/>
      <c r="AG425" s="63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  <c r="AV425" s="63"/>
    </row>
    <row r="426" spans="1:48" x14ac:dyDescent="0.2">
      <c r="A426" s="61"/>
      <c r="B426" s="62"/>
      <c r="C426" s="61"/>
      <c r="D426" s="63"/>
      <c r="E426" s="63"/>
      <c r="F426" s="62"/>
      <c r="G426" s="63"/>
      <c r="H426" s="61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  <c r="AF426" s="63"/>
      <c r="AG426" s="63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  <c r="AV426" s="63"/>
    </row>
    <row r="427" spans="1:48" x14ac:dyDescent="0.2">
      <c r="A427" s="61"/>
      <c r="B427" s="62"/>
      <c r="C427" s="61"/>
      <c r="D427" s="63"/>
      <c r="E427" s="63"/>
      <c r="F427" s="62"/>
      <c r="G427" s="63"/>
      <c r="H427" s="61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  <c r="AF427" s="63"/>
      <c r="AG427" s="63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  <c r="AV427" s="63"/>
    </row>
    <row r="428" spans="1:48" x14ac:dyDescent="0.2">
      <c r="A428" s="61"/>
      <c r="B428" s="62"/>
      <c r="C428" s="61"/>
      <c r="D428" s="63"/>
      <c r="E428" s="63"/>
      <c r="F428" s="62"/>
      <c r="G428" s="63"/>
      <c r="H428" s="61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  <c r="AF428" s="63"/>
      <c r="AG428" s="63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  <c r="AV428" s="63"/>
    </row>
    <row r="429" spans="1:48" x14ac:dyDescent="0.2">
      <c r="A429" s="61"/>
      <c r="B429" s="62"/>
      <c r="C429" s="61"/>
      <c r="D429" s="63"/>
      <c r="E429" s="63"/>
      <c r="F429" s="62"/>
      <c r="G429" s="63"/>
      <c r="H429" s="61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  <c r="AF429" s="63"/>
      <c r="AG429" s="63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  <c r="AV429" s="63"/>
    </row>
    <row r="430" spans="1:48" x14ac:dyDescent="0.2">
      <c r="A430" s="61"/>
      <c r="B430" s="62"/>
      <c r="C430" s="61"/>
      <c r="D430" s="63"/>
      <c r="E430" s="63"/>
      <c r="F430" s="62"/>
      <c r="G430" s="63"/>
      <c r="H430" s="61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  <c r="AF430" s="63"/>
      <c r="AG430" s="63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  <c r="AV430" s="63"/>
    </row>
    <row r="431" spans="1:48" x14ac:dyDescent="0.2">
      <c r="A431" s="61"/>
      <c r="B431" s="62"/>
      <c r="C431" s="61"/>
      <c r="D431" s="63"/>
      <c r="E431" s="63"/>
      <c r="F431" s="62"/>
      <c r="G431" s="63"/>
      <c r="H431" s="61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  <c r="AF431" s="63"/>
      <c r="AG431" s="63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  <c r="AV431" s="63"/>
    </row>
    <row r="432" spans="1:48" x14ac:dyDescent="0.2">
      <c r="A432" s="61"/>
      <c r="B432" s="62"/>
      <c r="C432" s="61"/>
      <c r="D432" s="63"/>
      <c r="E432" s="63"/>
      <c r="F432" s="62"/>
      <c r="G432" s="63"/>
      <c r="H432" s="61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  <c r="AF432" s="63"/>
      <c r="AG432" s="63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  <c r="AV432" s="63"/>
    </row>
    <row r="433" spans="1:48" x14ac:dyDescent="0.2">
      <c r="A433" s="61"/>
      <c r="B433" s="62"/>
      <c r="C433" s="61"/>
      <c r="D433" s="63"/>
      <c r="E433" s="63"/>
      <c r="F433" s="62"/>
      <c r="G433" s="63"/>
      <c r="H433" s="61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  <c r="AF433" s="63"/>
      <c r="AG433" s="63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  <c r="AV433" s="63"/>
    </row>
    <row r="434" spans="1:48" x14ac:dyDescent="0.2">
      <c r="A434" s="61"/>
      <c r="B434" s="62"/>
      <c r="C434" s="61"/>
      <c r="D434" s="63"/>
      <c r="E434" s="63"/>
      <c r="F434" s="62"/>
      <c r="G434" s="63"/>
      <c r="H434" s="61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  <c r="AF434" s="63"/>
      <c r="AG434" s="63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  <c r="AV434" s="63"/>
    </row>
    <row r="435" spans="1:48" x14ac:dyDescent="0.2">
      <c r="A435" s="61"/>
      <c r="B435" s="62"/>
      <c r="C435" s="61"/>
      <c r="D435" s="63"/>
      <c r="E435" s="63"/>
      <c r="F435" s="62"/>
      <c r="G435" s="63"/>
      <c r="H435" s="61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  <c r="AF435" s="63"/>
      <c r="AG435" s="63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  <c r="AV435" s="63"/>
    </row>
    <row r="436" spans="1:48" x14ac:dyDescent="0.2">
      <c r="A436" s="61"/>
      <c r="B436" s="62"/>
      <c r="C436" s="61"/>
      <c r="D436" s="63"/>
      <c r="E436" s="63"/>
      <c r="F436" s="62"/>
      <c r="G436" s="63"/>
      <c r="H436" s="61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  <c r="AF436" s="63"/>
      <c r="AG436" s="63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  <c r="AV436" s="63"/>
    </row>
    <row r="437" spans="1:48" x14ac:dyDescent="0.2">
      <c r="A437" s="61"/>
      <c r="B437" s="62"/>
      <c r="C437" s="61"/>
      <c r="D437" s="63"/>
      <c r="E437" s="63"/>
      <c r="F437" s="62"/>
      <c r="G437" s="63"/>
      <c r="H437" s="61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  <c r="AF437" s="63"/>
      <c r="AG437" s="63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  <c r="AV437" s="63"/>
    </row>
    <row r="438" spans="1:48" x14ac:dyDescent="0.2">
      <c r="A438" s="61"/>
      <c r="B438" s="62"/>
      <c r="C438" s="61"/>
      <c r="D438" s="63"/>
      <c r="E438" s="63"/>
      <c r="F438" s="62"/>
      <c r="G438" s="63"/>
      <c r="H438" s="61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  <c r="AF438" s="63"/>
      <c r="AG438" s="63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  <c r="AV438" s="63"/>
    </row>
    <row r="439" spans="1:48" x14ac:dyDescent="0.2">
      <c r="A439" s="61"/>
      <c r="B439" s="62"/>
      <c r="C439" s="61"/>
      <c r="D439" s="63"/>
      <c r="E439" s="63"/>
      <c r="F439" s="62"/>
      <c r="G439" s="63"/>
      <c r="H439" s="61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  <c r="AF439" s="63"/>
      <c r="AG439" s="63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  <c r="AV439" s="63"/>
    </row>
    <row r="440" spans="1:48" x14ac:dyDescent="0.2">
      <c r="A440" s="61"/>
      <c r="B440" s="62"/>
      <c r="C440" s="61"/>
      <c r="D440" s="63"/>
      <c r="E440" s="63"/>
      <c r="F440" s="62"/>
      <c r="G440" s="63"/>
      <c r="H440" s="61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  <c r="AF440" s="63"/>
      <c r="AG440" s="63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  <c r="AV440" s="63"/>
    </row>
    <row r="441" spans="1:48" x14ac:dyDescent="0.2">
      <c r="A441" s="61"/>
      <c r="B441" s="62"/>
      <c r="C441" s="61"/>
      <c r="D441" s="63"/>
      <c r="E441" s="63"/>
      <c r="F441" s="62"/>
      <c r="G441" s="63"/>
      <c r="H441" s="61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  <c r="AF441" s="63"/>
      <c r="AG441" s="63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  <c r="AV441" s="63"/>
    </row>
    <row r="442" spans="1:48" x14ac:dyDescent="0.2">
      <c r="A442" s="61"/>
      <c r="B442" s="62"/>
      <c r="C442" s="61"/>
      <c r="D442" s="63"/>
      <c r="E442" s="63"/>
      <c r="F442" s="62"/>
      <c r="G442" s="63"/>
      <c r="H442" s="61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  <c r="AF442" s="63"/>
      <c r="AG442" s="63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  <c r="AV442" s="63"/>
    </row>
    <row r="443" spans="1:48" x14ac:dyDescent="0.2">
      <c r="A443" s="61"/>
      <c r="B443" s="62"/>
      <c r="C443" s="61"/>
      <c r="D443" s="63"/>
      <c r="E443" s="63"/>
      <c r="F443" s="62"/>
      <c r="G443" s="63"/>
      <c r="H443" s="61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  <c r="AF443" s="63"/>
      <c r="AG443" s="63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  <c r="AV443" s="63"/>
    </row>
    <row r="444" spans="1:48" x14ac:dyDescent="0.2">
      <c r="A444" s="61"/>
      <c r="B444" s="62"/>
      <c r="C444" s="61"/>
      <c r="D444" s="63"/>
      <c r="E444" s="63"/>
      <c r="F444" s="62"/>
      <c r="G444" s="63"/>
      <c r="H444" s="61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  <c r="AF444" s="63"/>
      <c r="AG444" s="63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  <c r="AV444" s="63"/>
    </row>
    <row r="445" spans="1:48" x14ac:dyDescent="0.2">
      <c r="A445" s="61"/>
      <c r="B445" s="62"/>
      <c r="C445" s="61"/>
      <c r="D445" s="63"/>
      <c r="E445" s="63"/>
      <c r="F445" s="62"/>
      <c r="G445" s="63"/>
      <c r="H445" s="61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  <c r="AF445" s="63"/>
      <c r="AG445" s="63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  <c r="AV445" s="63"/>
    </row>
    <row r="446" spans="1:48" x14ac:dyDescent="0.2">
      <c r="A446" s="61"/>
      <c r="B446" s="62"/>
      <c r="C446" s="61"/>
      <c r="D446" s="63"/>
      <c r="E446" s="63"/>
      <c r="F446" s="62"/>
      <c r="G446" s="63"/>
      <c r="H446" s="61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  <c r="AF446" s="63"/>
      <c r="AG446" s="63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  <c r="AV446" s="63"/>
    </row>
    <row r="447" spans="1:48" x14ac:dyDescent="0.2">
      <c r="A447" s="61"/>
      <c r="B447" s="62"/>
      <c r="C447" s="61"/>
      <c r="D447" s="63"/>
      <c r="E447" s="63"/>
      <c r="F447" s="62"/>
      <c r="G447" s="63"/>
      <c r="H447" s="61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  <c r="AF447" s="63"/>
      <c r="AG447" s="63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  <c r="AV447" s="63"/>
    </row>
    <row r="448" spans="1:48" x14ac:dyDescent="0.2">
      <c r="A448" s="61"/>
      <c r="B448" s="62"/>
      <c r="C448" s="61"/>
      <c r="D448" s="63"/>
      <c r="E448" s="63"/>
      <c r="F448" s="62"/>
      <c r="G448" s="63"/>
      <c r="H448" s="61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  <c r="AF448" s="63"/>
      <c r="AG448" s="63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  <c r="AV448" s="63"/>
    </row>
    <row r="449" spans="1:48" x14ac:dyDescent="0.2">
      <c r="A449" s="61"/>
      <c r="B449" s="62"/>
      <c r="C449" s="61"/>
      <c r="D449" s="63"/>
      <c r="E449" s="63"/>
      <c r="F449" s="62"/>
      <c r="G449" s="63"/>
      <c r="H449" s="61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  <c r="AV449" s="63"/>
    </row>
    <row r="450" spans="1:48" x14ac:dyDescent="0.2">
      <c r="A450" s="61"/>
      <c r="B450" s="62"/>
      <c r="C450" s="61"/>
      <c r="D450" s="63"/>
      <c r="E450" s="63"/>
      <c r="F450" s="62"/>
      <c r="G450" s="63"/>
      <c r="H450" s="61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  <c r="AV450" s="63"/>
    </row>
    <row r="451" spans="1:48" x14ac:dyDescent="0.2">
      <c r="A451" s="61"/>
      <c r="B451" s="62"/>
      <c r="C451" s="61"/>
      <c r="D451" s="63"/>
      <c r="E451" s="63"/>
      <c r="F451" s="62"/>
      <c r="G451" s="63"/>
      <c r="H451" s="61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</row>
    <row r="452" spans="1:48" x14ac:dyDescent="0.2">
      <c r="A452" s="61"/>
      <c r="B452" s="62"/>
      <c r="C452" s="61"/>
      <c r="D452" s="63"/>
      <c r="E452" s="63"/>
      <c r="F452" s="62"/>
      <c r="G452" s="63"/>
      <c r="H452" s="61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</row>
    <row r="453" spans="1:48" x14ac:dyDescent="0.2">
      <c r="A453" s="61"/>
      <c r="B453" s="62"/>
      <c r="C453" s="61"/>
      <c r="D453" s="63"/>
      <c r="E453" s="63"/>
      <c r="F453" s="62"/>
      <c r="G453" s="63"/>
      <c r="H453" s="61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</row>
    <row r="454" spans="1:48" x14ac:dyDescent="0.2">
      <c r="A454" s="61"/>
      <c r="B454" s="62"/>
      <c r="C454" s="61"/>
      <c r="D454" s="63"/>
      <c r="E454" s="63"/>
      <c r="F454" s="62"/>
      <c r="G454" s="63"/>
      <c r="H454" s="61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</row>
    <row r="455" spans="1:48" x14ac:dyDescent="0.2">
      <c r="A455" s="61"/>
      <c r="B455" s="62"/>
      <c r="C455" s="61"/>
      <c r="D455" s="63"/>
      <c r="E455" s="63"/>
      <c r="F455" s="62"/>
      <c r="G455" s="63"/>
      <c r="H455" s="61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  <c r="AV455" s="63"/>
    </row>
    <row r="456" spans="1:48" x14ac:dyDescent="0.2">
      <c r="A456" s="61"/>
      <c r="B456" s="62"/>
      <c r="C456" s="61"/>
      <c r="D456" s="63"/>
      <c r="E456" s="63"/>
      <c r="F456" s="62"/>
      <c r="G456" s="63"/>
      <c r="H456" s="61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</row>
    <row r="457" spans="1:48" x14ac:dyDescent="0.2">
      <c r="A457" s="61"/>
      <c r="B457" s="62"/>
      <c r="C457" s="61"/>
      <c r="D457" s="63"/>
      <c r="E457" s="63"/>
      <c r="F457" s="62"/>
      <c r="G457" s="63"/>
      <c r="H457" s="61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</row>
    <row r="458" spans="1:48" x14ac:dyDescent="0.2">
      <c r="A458" s="61"/>
      <c r="B458" s="62"/>
      <c r="C458" s="61"/>
      <c r="D458" s="63"/>
      <c r="E458" s="63"/>
      <c r="F458" s="62"/>
      <c r="G458" s="63"/>
      <c r="H458" s="61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</row>
    <row r="459" spans="1:48" x14ac:dyDescent="0.2">
      <c r="A459" s="61"/>
      <c r="B459" s="62"/>
      <c r="C459" s="61"/>
      <c r="D459" s="63"/>
      <c r="E459" s="63"/>
      <c r="F459" s="62"/>
      <c r="G459" s="63"/>
      <c r="H459" s="61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</row>
    <row r="460" spans="1:48" x14ac:dyDescent="0.2">
      <c r="A460" s="61"/>
      <c r="B460" s="62"/>
      <c r="C460" s="61"/>
      <c r="D460" s="63"/>
      <c r="E460" s="63"/>
      <c r="F460" s="62"/>
      <c r="G460" s="63"/>
      <c r="H460" s="61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</row>
    <row r="461" spans="1:48" x14ac:dyDescent="0.2">
      <c r="A461" s="61"/>
      <c r="B461" s="62"/>
      <c r="C461" s="61"/>
      <c r="D461" s="63"/>
      <c r="E461" s="63"/>
      <c r="F461" s="62"/>
      <c r="G461" s="63"/>
      <c r="H461" s="61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  <c r="AF461" s="63"/>
      <c r="AG461" s="63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  <c r="AV461" s="63"/>
    </row>
    <row r="462" spans="1:48" x14ac:dyDescent="0.2">
      <c r="A462" s="61"/>
      <c r="B462" s="62"/>
      <c r="C462" s="61"/>
      <c r="D462" s="63"/>
      <c r="E462" s="63"/>
      <c r="F462" s="62"/>
      <c r="G462" s="63"/>
      <c r="H462" s="61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  <c r="AF462" s="63"/>
      <c r="AG462" s="63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  <c r="AV462" s="63"/>
    </row>
    <row r="463" spans="1:48" x14ac:dyDescent="0.2">
      <c r="A463" s="61"/>
      <c r="B463" s="62"/>
      <c r="C463" s="61"/>
      <c r="D463" s="63"/>
      <c r="E463" s="63"/>
      <c r="F463" s="62"/>
      <c r="G463" s="63"/>
      <c r="H463" s="61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  <c r="AF463" s="63"/>
      <c r="AG463" s="63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  <c r="AV463" s="63"/>
    </row>
    <row r="464" spans="1:48" x14ac:dyDescent="0.2">
      <c r="A464" s="61"/>
      <c r="B464" s="62"/>
      <c r="C464" s="61"/>
      <c r="D464" s="63"/>
      <c r="E464" s="63"/>
      <c r="F464" s="62"/>
      <c r="G464" s="63"/>
      <c r="H464" s="61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  <c r="AF464" s="63"/>
      <c r="AG464" s="63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  <c r="AV464" s="63"/>
    </row>
    <row r="465" spans="1:48" x14ac:dyDescent="0.2">
      <c r="A465" s="61"/>
      <c r="B465" s="62"/>
      <c r="C465" s="61"/>
      <c r="D465" s="63"/>
      <c r="E465" s="63"/>
      <c r="F465" s="62"/>
      <c r="G465" s="63"/>
      <c r="H465" s="61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  <c r="AF465" s="63"/>
      <c r="AG465" s="63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  <c r="AV465" s="63"/>
    </row>
    <row r="466" spans="1:48" x14ac:dyDescent="0.2">
      <c r="A466" s="61"/>
      <c r="B466" s="62"/>
      <c r="C466" s="61"/>
      <c r="D466" s="63"/>
      <c r="E466" s="63"/>
      <c r="F466" s="62"/>
      <c r="G466" s="63"/>
      <c r="H466" s="61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  <c r="AF466" s="63"/>
      <c r="AG466" s="63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  <c r="AV466" s="63"/>
    </row>
    <row r="467" spans="1:48" x14ac:dyDescent="0.2">
      <c r="A467" s="61"/>
      <c r="B467" s="62"/>
      <c r="C467" s="61"/>
      <c r="D467" s="63"/>
      <c r="E467" s="63"/>
      <c r="F467" s="62"/>
      <c r="G467" s="63"/>
      <c r="H467" s="61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  <c r="AF467" s="63"/>
      <c r="AG467" s="63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  <c r="AV467" s="63"/>
    </row>
    <row r="468" spans="1:48" x14ac:dyDescent="0.2">
      <c r="A468" s="61"/>
      <c r="B468" s="62"/>
      <c r="C468" s="61"/>
      <c r="D468" s="63"/>
      <c r="E468" s="63"/>
      <c r="F468" s="62"/>
      <c r="G468" s="63"/>
      <c r="H468" s="61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  <c r="AF468" s="63"/>
      <c r="AG468" s="63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</row>
    <row r="469" spans="1:48" x14ac:dyDescent="0.2">
      <c r="A469" s="61"/>
      <c r="B469" s="62"/>
      <c r="C469" s="61"/>
      <c r="D469" s="63"/>
      <c r="E469" s="63"/>
      <c r="F469" s="62"/>
      <c r="G469" s="63"/>
      <c r="H469" s="61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  <c r="AV469" s="63"/>
    </row>
    <row r="470" spans="1:48" x14ac:dyDescent="0.2">
      <c r="A470" s="61"/>
      <c r="B470" s="62"/>
      <c r="C470" s="61"/>
      <c r="D470" s="63"/>
      <c r="E470" s="63"/>
      <c r="F470" s="62"/>
      <c r="G470" s="63"/>
      <c r="H470" s="61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  <c r="AF470" s="63"/>
      <c r="AG470" s="63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  <c r="AV470" s="63"/>
    </row>
    <row r="471" spans="1:48" x14ac:dyDescent="0.2">
      <c r="A471" s="61"/>
      <c r="B471" s="62"/>
      <c r="C471" s="61"/>
      <c r="D471" s="63"/>
      <c r="E471" s="63"/>
      <c r="F471" s="62"/>
      <c r="G471" s="63"/>
      <c r="H471" s="61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</row>
    <row r="472" spans="1:48" x14ac:dyDescent="0.2">
      <c r="A472" s="61"/>
      <c r="B472" s="62"/>
      <c r="C472" s="61"/>
      <c r="D472" s="63"/>
      <c r="E472" s="63"/>
      <c r="F472" s="62"/>
      <c r="G472" s="63"/>
      <c r="H472" s="61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</row>
    <row r="473" spans="1:48" x14ac:dyDescent="0.2">
      <c r="A473" s="61"/>
      <c r="B473" s="62"/>
      <c r="C473" s="61"/>
      <c r="D473" s="63"/>
      <c r="E473" s="63"/>
      <c r="F473" s="62"/>
      <c r="G473" s="63"/>
      <c r="H473" s="61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</row>
    <row r="474" spans="1:48" x14ac:dyDescent="0.2">
      <c r="A474" s="61"/>
      <c r="B474" s="62"/>
      <c r="C474" s="61"/>
      <c r="D474" s="63"/>
      <c r="E474" s="63"/>
      <c r="F474" s="62"/>
      <c r="G474" s="63"/>
      <c r="H474" s="61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</row>
    <row r="475" spans="1:48" x14ac:dyDescent="0.2">
      <c r="A475" s="61"/>
      <c r="B475" s="62"/>
      <c r="C475" s="61"/>
      <c r="D475" s="63"/>
      <c r="E475" s="63"/>
      <c r="F475" s="62"/>
      <c r="G475" s="63"/>
      <c r="H475" s="61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</row>
    <row r="476" spans="1:48" x14ac:dyDescent="0.2">
      <c r="A476" s="61"/>
      <c r="B476" s="62"/>
      <c r="C476" s="61"/>
      <c r="D476" s="63"/>
      <c r="E476" s="63"/>
      <c r="F476" s="62"/>
      <c r="G476" s="63"/>
      <c r="H476" s="61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</row>
    <row r="477" spans="1:48" x14ac:dyDescent="0.2">
      <c r="B477" s="6"/>
      <c r="F477" s="6"/>
    </row>
    <row r="478" spans="1:48" x14ac:dyDescent="0.2">
      <c r="B478" s="6"/>
      <c r="F478" s="6"/>
    </row>
    <row r="479" spans="1:48" x14ac:dyDescent="0.2">
      <c r="B479" s="6"/>
      <c r="F479" s="6"/>
    </row>
    <row r="480" spans="1:48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  <row r="998" spans="2:6" x14ac:dyDescent="0.2">
      <c r="B998" s="6"/>
      <c r="F998" s="6"/>
    </row>
    <row r="999" spans="2:6" x14ac:dyDescent="0.2">
      <c r="B999" s="6"/>
      <c r="F999" s="6"/>
    </row>
    <row r="1000" spans="2:6" x14ac:dyDescent="0.2">
      <c r="B1000" s="6"/>
      <c r="F1000" s="6"/>
    </row>
    <row r="1001" spans="2:6" x14ac:dyDescent="0.2">
      <c r="B1001" s="6"/>
      <c r="F1001" s="6"/>
    </row>
    <row r="1002" spans="2:6" x14ac:dyDescent="0.2">
      <c r="B1002" s="6"/>
      <c r="F1002" s="6"/>
    </row>
    <row r="1003" spans="2:6" x14ac:dyDescent="0.2">
      <c r="B1003" s="6"/>
      <c r="F1003" s="6"/>
    </row>
    <row r="1004" spans="2:6" x14ac:dyDescent="0.2">
      <c r="B1004" s="6"/>
      <c r="F1004" s="6"/>
    </row>
    <row r="1005" spans="2:6" x14ac:dyDescent="0.2">
      <c r="B1005" s="6"/>
      <c r="F1005" s="6"/>
    </row>
    <row r="1006" spans="2:6" x14ac:dyDescent="0.2">
      <c r="B1006" s="6"/>
      <c r="F1006" s="6"/>
    </row>
    <row r="1007" spans="2:6" x14ac:dyDescent="0.2">
      <c r="B1007" s="6"/>
      <c r="F1007" s="6"/>
    </row>
    <row r="1008" spans="2:6" x14ac:dyDescent="0.2">
      <c r="B1008" s="6"/>
      <c r="F1008" s="6"/>
    </row>
    <row r="1009" spans="2:6" x14ac:dyDescent="0.2">
      <c r="B1009" s="6"/>
      <c r="F1009" s="6"/>
    </row>
    <row r="1010" spans="2:6" x14ac:dyDescent="0.2">
      <c r="B1010" s="6"/>
      <c r="F1010" s="6"/>
    </row>
    <row r="1011" spans="2:6" x14ac:dyDescent="0.2">
      <c r="B1011" s="6"/>
      <c r="F1011" s="6"/>
    </row>
    <row r="1012" spans="2:6" x14ac:dyDescent="0.2">
      <c r="B1012" s="6"/>
      <c r="F1012" s="6"/>
    </row>
    <row r="1013" spans="2:6" x14ac:dyDescent="0.2">
      <c r="B1013" s="6"/>
      <c r="F1013" s="6"/>
    </row>
    <row r="1014" spans="2:6" x14ac:dyDescent="0.2">
      <c r="B1014" s="6"/>
      <c r="F1014" s="6"/>
    </row>
    <row r="1015" spans="2:6" x14ac:dyDescent="0.2">
      <c r="B1015" s="6"/>
      <c r="F1015" s="6"/>
    </row>
    <row r="1016" spans="2:6" x14ac:dyDescent="0.2">
      <c r="B1016" s="6"/>
      <c r="F1016" s="6"/>
    </row>
    <row r="1017" spans="2:6" x14ac:dyDescent="0.2">
      <c r="B1017" s="6"/>
      <c r="F1017" s="6"/>
    </row>
    <row r="1018" spans="2:6" x14ac:dyDescent="0.2">
      <c r="B1018" s="6"/>
      <c r="F1018" s="6"/>
    </row>
    <row r="1019" spans="2:6" x14ac:dyDescent="0.2">
      <c r="B1019" s="6"/>
      <c r="F1019" s="6"/>
    </row>
    <row r="1020" spans="2:6" x14ac:dyDescent="0.2">
      <c r="B1020" s="6"/>
      <c r="F1020" s="6"/>
    </row>
    <row r="1021" spans="2:6" x14ac:dyDescent="0.2">
      <c r="B1021" s="6"/>
      <c r="F1021" s="6"/>
    </row>
    <row r="1022" spans="2:6" x14ac:dyDescent="0.2">
      <c r="B1022" s="6"/>
      <c r="F1022" s="6"/>
    </row>
    <row r="1023" spans="2:6" x14ac:dyDescent="0.2">
      <c r="B1023" s="6"/>
      <c r="F1023" s="6"/>
    </row>
    <row r="1024" spans="2:6" x14ac:dyDescent="0.2">
      <c r="B1024" s="6"/>
      <c r="F1024" s="6"/>
    </row>
    <row r="1025" spans="2:6" x14ac:dyDescent="0.2">
      <c r="B1025" s="6"/>
      <c r="F1025" s="6"/>
    </row>
    <row r="1026" spans="2:6" x14ac:dyDescent="0.2">
      <c r="B1026" s="6"/>
      <c r="F1026" s="6"/>
    </row>
    <row r="1027" spans="2:6" x14ac:dyDescent="0.2">
      <c r="B1027" s="6"/>
      <c r="F1027" s="6"/>
    </row>
    <row r="1028" spans="2:6" x14ac:dyDescent="0.2">
      <c r="B1028" s="6"/>
      <c r="F1028" s="6"/>
    </row>
    <row r="1029" spans="2:6" x14ac:dyDescent="0.2">
      <c r="B1029" s="6"/>
      <c r="F1029" s="6"/>
    </row>
    <row r="1030" spans="2:6" x14ac:dyDescent="0.2">
      <c r="B1030" s="6"/>
      <c r="F1030" s="6"/>
    </row>
    <row r="1031" spans="2:6" x14ac:dyDescent="0.2">
      <c r="B1031" s="6"/>
      <c r="F1031" s="6"/>
    </row>
    <row r="1032" spans="2:6" x14ac:dyDescent="0.2">
      <c r="B1032" s="6"/>
      <c r="F1032" s="6"/>
    </row>
    <row r="1033" spans="2:6" x14ac:dyDescent="0.2">
      <c r="B1033" s="6"/>
      <c r="F1033" s="6"/>
    </row>
    <row r="1034" spans="2:6" x14ac:dyDescent="0.2">
      <c r="B1034" s="6"/>
      <c r="F1034" s="6"/>
    </row>
    <row r="1035" spans="2:6" x14ac:dyDescent="0.2">
      <c r="B1035" s="6"/>
      <c r="F1035" s="6"/>
    </row>
    <row r="1036" spans="2:6" x14ac:dyDescent="0.2">
      <c r="B1036" s="6"/>
      <c r="F1036" s="6"/>
    </row>
    <row r="1037" spans="2:6" x14ac:dyDescent="0.2">
      <c r="B1037" s="6"/>
      <c r="F1037" s="6"/>
    </row>
    <row r="1038" spans="2:6" x14ac:dyDescent="0.2">
      <c r="B1038" s="6"/>
      <c r="F1038" s="6"/>
    </row>
    <row r="1039" spans="2:6" x14ac:dyDescent="0.2">
      <c r="B1039" s="6"/>
      <c r="F1039" s="6"/>
    </row>
    <row r="1040" spans="2:6" x14ac:dyDescent="0.2">
      <c r="B1040" s="6"/>
      <c r="F1040" s="6"/>
    </row>
    <row r="1041" spans="2:6" x14ac:dyDescent="0.2">
      <c r="B1041" s="6"/>
      <c r="F1041" s="6"/>
    </row>
    <row r="1042" spans="2:6" x14ac:dyDescent="0.2">
      <c r="B1042" s="6"/>
      <c r="F1042" s="6"/>
    </row>
    <row r="1043" spans="2:6" x14ac:dyDescent="0.2">
      <c r="B1043" s="6"/>
      <c r="F1043" s="6"/>
    </row>
    <row r="1044" spans="2:6" x14ac:dyDescent="0.2">
      <c r="B1044" s="6"/>
      <c r="F1044" s="6"/>
    </row>
    <row r="1045" spans="2:6" x14ac:dyDescent="0.2">
      <c r="B1045" s="6"/>
      <c r="F1045" s="6"/>
    </row>
    <row r="1046" spans="2:6" x14ac:dyDescent="0.2">
      <c r="B1046" s="6"/>
      <c r="F1046" s="6"/>
    </row>
    <row r="1047" spans="2:6" x14ac:dyDescent="0.2">
      <c r="B1047" s="6"/>
      <c r="F1047" s="6"/>
    </row>
    <row r="1048" spans="2:6" x14ac:dyDescent="0.2">
      <c r="B1048" s="6"/>
      <c r="F1048" s="6"/>
    </row>
    <row r="1049" spans="2:6" x14ac:dyDescent="0.2">
      <c r="B1049" s="6"/>
      <c r="F1049" s="6"/>
    </row>
    <row r="1050" spans="2:6" x14ac:dyDescent="0.2">
      <c r="B1050" s="6"/>
      <c r="F1050" s="6"/>
    </row>
    <row r="1051" spans="2:6" x14ac:dyDescent="0.2">
      <c r="B1051" s="6"/>
      <c r="F1051" s="6"/>
    </row>
    <row r="1052" spans="2:6" x14ac:dyDescent="0.2">
      <c r="B1052" s="6"/>
      <c r="F1052" s="6"/>
    </row>
    <row r="1053" spans="2:6" x14ac:dyDescent="0.2">
      <c r="B1053" s="6"/>
      <c r="F1053" s="6"/>
    </row>
    <row r="1054" spans="2:6" x14ac:dyDescent="0.2">
      <c r="B1054" s="6"/>
      <c r="F1054" s="6"/>
    </row>
    <row r="1055" spans="2:6" x14ac:dyDescent="0.2">
      <c r="B1055" s="6"/>
      <c r="F1055" s="6"/>
    </row>
    <row r="1056" spans="2:6" x14ac:dyDescent="0.2">
      <c r="B1056" s="6"/>
      <c r="F1056" s="6"/>
    </row>
    <row r="1057" spans="2:6" x14ac:dyDescent="0.2">
      <c r="B1057" s="6"/>
      <c r="F1057" s="6"/>
    </row>
    <row r="1058" spans="2:6" x14ac:dyDescent="0.2">
      <c r="B1058" s="6"/>
      <c r="F1058" s="6"/>
    </row>
    <row r="1059" spans="2:6" x14ac:dyDescent="0.2">
      <c r="B1059" s="6"/>
      <c r="F1059" s="6"/>
    </row>
    <row r="1060" spans="2:6" x14ac:dyDescent="0.2">
      <c r="B1060" s="6"/>
      <c r="F1060" s="6"/>
    </row>
    <row r="1061" spans="2:6" x14ac:dyDescent="0.2">
      <c r="B1061" s="6"/>
      <c r="F1061" s="6"/>
    </row>
    <row r="1062" spans="2:6" x14ac:dyDescent="0.2">
      <c r="B1062" s="6"/>
      <c r="F1062" s="6"/>
    </row>
    <row r="1063" spans="2:6" x14ac:dyDescent="0.2">
      <c r="B1063" s="6"/>
      <c r="F1063" s="6"/>
    </row>
    <row r="1064" spans="2:6" x14ac:dyDescent="0.2">
      <c r="B1064" s="6"/>
      <c r="F1064" s="6"/>
    </row>
    <row r="1065" spans="2:6" x14ac:dyDescent="0.2">
      <c r="B1065" s="6"/>
      <c r="F1065" s="6"/>
    </row>
    <row r="1066" spans="2:6" x14ac:dyDescent="0.2">
      <c r="B1066" s="6"/>
      <c r="F1066" s="6"/>
    </row>
    <row r="1067" spans="2:6" x14ac:dyDescent="0.2">
      <c r="B1067" s="6"/>
      <c r="F1067" s="6"/>
    </row>
    <row r="1068" spans="2:6" x14ac:dyDescent="0.2">
      <c r="B1068" s="6"/>
      <c r="F1068" s="6"/>
    </row>
    <row r="1069" spans="2:6" x14ac:dyDescent="0.2">
      <c r="B1069" s="6"/>
      <c r="F1069" s="6"/>
    </row>
    <row r="1070" spans="2:6" x14ac:dyDescent="0.2">
      <c r="B1070" s="6"/>
      <c r="F1070" s="6"/>
    </row>
    <row r="1071" spans="2:6" x14ac:dyDescent="0.2">
      <c r="B1071" s="6"/>
      <c r="F1071" s="6"/>
    </row>
    <row r="1072" spans="2:6" x14ac:dyDescent="0.2">
      <c r="B1072" s="6"/>
      <c r="F1072" s="6"/>
    </row>
    <row r="1073" spans="2:6" x14ac:dyDescent="0.2">
      <c r="B1073" s="6"/>
      <c r="F1073" s="6"/>
    </row>
    <row r="1074" spans="2:6" x14ac:dyDescent="0.2">
      <c r="B1074" s="6"/>
      <c r="F1074" s="6"/>
    </row>
    <row r="1075" spans="2:6" x14ac:dyDescent="0.2">
      <c r="B1075" s="6"/>
      <c r="F1075" s="6"/>
    </row>
    <row r="1076" spans="2:6" x14ac:dyDescent="0.2">
      <c r="B1076" s="6"/>
      <c r="F1076" s="6"/>
    </row>
    <row r="1077" spans="2:6" x14ac:dyDescent="0.2">
      <c r="B1077" s="6"/>
      <c r="F1077" s="6"/>
    </row>
    <row r="1078" spans="2:6" x14ac:dyDescent="0.2">
      <c r="B1078" s="6"/>
      <c r="F1078" s="6"/>
    </row>
    <row r="1079" spans="2:6" x14ac:dyDescent="0.2">
      <c r="B1079" s="6"/>
      <c r="F1079" s="6"/>
    </row>
    <row r="1080" spans="2:6" x14ac:dyDescent="0.2">
      <c r="B1080" s="6"/>
      <c r="F1080" s="6"/>
    </row>
    <row r="1081" spans="2:6" x14ac:dyDescent="0.2">
      <c r="B1081" s="6"/>
      <c r="F1081" s="6"/>
    </row>
    <row r="1082" spans="2:6" x14ac:dyDescent="0.2">
      <c r="B1082" s="6"/>
      <c r="F1082" s="6"/>
    </row>
    <row r="1083" spans="2:6" x14ac:dyDescent="0.2">
      <c r="B1083" s="6"/>
      <c r="F1083" s="6"/>
    </row>
    <row r="1084" spans="2:6" x14ac:dyDescent="0.2">
      <c r="B1084" s="6"/>
      <c r="F1084" s="6"/>
    </row>
    <row r="1085" spans="2:6" x14ac:dyDescent="0.2">
      <c r="B1085" s="6"/>
      <c r="F1085" s="6"/>
    </row>
    <row r="1086" spans="2:6" x14ac:dyDescent="0.2">
      <c r="B1086" s="6"/>
      <c r="F1086" s="6"/>
    </row>
    <row r="1087" spans="2:6" x14ac:dyDescent="0.2">
      <c r="B1087" s="6"/>
      <c r="F1087" s="6"/>
    </row>
    <row r="1088" spans="2:6" x14ac:dyDescent="0.2">
      <c r="B1088" s="6"/>
      <c r="F1088" s="6"/>
    </row>
    <row r="1089" spans="2:6" x14ac:dyDescent="0.2">
      <c r="B1089" s="6"/>
      <c r="F1089" s="6"/>
    </row>
    <row r="1090" spans="2:6" x14ac:dyDescent="0.2">
      <c r="B1090" s="6"/>
      <c r="F1090" s="6"/>
    </row>
    <row r="1091" spans="2:6" x14ac:dyDescent="0.2">
      <c r="B1091" s="6"/>
      <c r="F1091" s="6"/>
    </row>
    <row r="1092" spans="2:6" x14ac:dyDescent="0.2">
      <c r="B1092" s="6"/>
      <c r="F1092" s="6"/>
    </row>
    <row r="1093" spans="2:6" x14ac:dyDescent="0.2">
      <c r="B1093" s="6"/>
      <c r="F1093" s="6"/>
    </row>
    <row r="1094" spans="2:6" x14ac:dyDescent="0.2">
      <c r="B1094" s="6"/>
      <c r="F1094" s="6"/>
    </row>
    <row r="1095" spans="2:6" x14ac:dyDescent="0.2">
      <c r="B1095" s="6"/>
      <c r="F1095" s="6"/>
    </row>
    <row r="1096" spans="2:6" x14ac:dyDescent="0.2">
      <c r="B1096" s="6"/>
      <c r="F1096" s="6"/>
    </row>
    <row r="1097" spans="2:6" x14ac:dyDescent="0.2">
      <c r="B1097" s="6"/>
      <c r="F1097" s="6"/>
    </row>
    <row r="1098" spans="2:6" x14ac:dyDescent="0.2">
      <c r="B1098" s="6"/>
      <c r="F1098" s="6"/>
    </row>
    <row r="1099" spans="2:6" x14ac:dyDescent="0.2">
      <c r="B1099" s="6"/>
      <c r="F1099" s="6"/>
    </row>
    <row r="1100" spans="2:6" x14ac:dyDescent="0.2">
      <c r="B1100" s="6"/>
      <c r="F1100" s="6"/>
    </row>
    <row r="1101" spans="2:6" x14ac:dyDescent="0.2">
      <c r="B1101" s="6"/>
      <c r="F1101" s="6"/>
    </row>
    <row r="1102" spans="2:6" x14ac:dyDescent="0.2">
      <c r="B1102" s="6"/>
      <c r="F1102" s="6"/>
    </row>
    <row r="1103" spans="2:6" x14ac:dyDescent="0.2">
      <c r="B1103" s="6"/>
      <c r="F1103" s="6"/>
    </row>
    <row r="1104" spans="2:6" x14ac:dyDescent="0.2">
      <c r="B1104" s="6"/>
      <c r="F1104" s="6"/>
    </row>
    <row r="1105" spans="2:6" x14ac:dyDescent="0.2">
      <c r="B1105" s="6"/>
      <c r="F1105" s="6"/>
    </row>
    <row r="1106" spans="2:6" x14ac:dyDescent="0.2">
      <c r="B1106" s="6"/>
      <c r="F1106" s="6"/>
    </row>
    <row r="1107" spans="2:6" x14ac:dyDescent="0.2">
      <c r="B1107" s="6"/>
      <c r="F1107" s="6"/>
    </row>
    <row r="1108" spans="2:6" x14ac:dyDescent="0.2">
      <c r="B1108" s="6"/>
      <c r="F1108" s="6"/>
    </row>
    <row r="1109" spans="2:6" x14ac:dyDescent="0.2">
      <c r="B1109" s="6"/>
      <c r="F1109" s="6"/>
    </row>
    <row r="1110" spans="2:6" x14ac:dyDescent="0.2">
      <c r="B1110" s="6"/>
      <c r="F1110" s="6"/>
    </row>
    <row r="1111" spans="2:6" x14ac:dyDescent="0.2">
      <c r="B1111" s="6"/>
      <c r="F1111" s="6"/>
    </row>
    <row r="1112" spans="2:6" x14ac:dyDescent="0.2">
      <c r="B1112" s="6"/>
      <c r="F1112" s="6"/>
    </row>
    <row r="1113" spans="2:6" x14ac:dyDescent="0.2">
      <c r="B1113" s="6"/>
      <c r="F1113" s="6"/>
    </row>
    <row r="1114" spans="2:6" x14ac:dyDescent="0.2">
      <c r="B1114" s="6"/>
      <c r="F1114" s="6"/>
    </row>
    <row r="1115" spans="2:6" x14ac:dyDescent="0.2">
      <c r="B1115" s="6"/>
      <c r="F1115" s="6"/>
    </row>
    <row r="1116" spans="2:6" x14ac:dyDescent="0.2">
      <c r="B1116" s="6"/>
      <c r="F1116" s="6"/>
    </row>
    <row r="1117" spans="2:6" x14ac:dyDescent="0.2">
      <c r="B1117" s="6"/>
      <c r="F1117" s="6"/>
    </row>
    <row r="1118" spans="2:6" x14ac:dyDescent="0.2">
      <c r="B1118" s="6"/>
      <c r="F1118" s="6"/>
    </row>
    <row r="1119" spans="2:6" x14ac:dyDescent="0.2">
      <c r="B1119" s="6"/>
      <c r="F1119" s="6"/>
    </row>
    <row r="1120" spans="2:6" x14ac:dyDescent="0.2">
      <c r="B1120" s="6"/>
      <c r="F1120" s="6"/>
    </row>
    <row r="1121" spans="2:6" x14ac:dyDescent="0.2">
      <c r="B1121" s="6"/>
      <c r="F1121" s="6"/>
    </row>
    <row r="1122" spans="2:6" x14ac:dyDescent="0.2">
      <c r="B1122" s="6"/>
      <c r="F1122" s="6"/>
    </row>
    <row r="1123" spans="2:6" x14ac:dyDescent="0.2">
      <c r="B1123" s="6"/>
      <c r="F1123" s="6"/>
    </row>
    <row r="1124" spans="2:6" x14ac:dyDescent="0.2">
      <c r="B1124" s="6"/>
      <c r="F1124" s="6"/>
    </row>
    <row r="1125" spans="2:6" x14ac:dyDescent="0.2">
      <c r="B1125" s="6"/>
      <c r="F1125" s="6"/>
    </row>
    <row r="1126" spans="2:6" x14ac:dyDescent="0.2">
      <c r="B1126" s="6"/>
      <c r="F1126" s="6"/>
    </row>
    <row r="1127" spans="2:6" x14ac:dyDescent="0.2">
      <c r="B1127" s="6"/>
      <c r="F1127" s="6"/>
    </row>
    <row r="1128" spans="2:6" x14ac:dyDescent="0.2">
      <c r="B1128" s="6"/>
      <c r="F1128" s="6"/>
    </row>
    <row r="1129" spans="2:6" x14ac:dyDescent="0.2">
      <c r="B1129" s="6"/>
      <c r="F1129" s="6"/>
    </row>
    <row r="1130" spans="2:6" x14ac:dyDescent="0.2">
      <c r="B1130" s="6"/>
      <c r="F1130" s="6"/>
    </row>
    <row r="1131" spans="2:6" x14ac:dyDescent="0.2">
      <c r="B1131" s="6"/>
      <c r="F1131" s="6"/>
    </row>
    <row r="1132" spans="2:6" x14ac:dyDescent="0.2">
      <c r="B1132" s="6"/>
      <c r="F1132" s="6"/>
    </row>
    <row r="1133" spans="2:6" x14ac:dyDescent="0.2">
      <c r="B1133" s="6"/>
      <c r="F1133" s="6"/>
    </row>
    <row r="1134" spans="2:6" x14ac:dyDescent="0.2">
      <c r="B1134" s="6"/>
      <c r="F1134" s="6"/>
    </row>
    <row r="1135" spans="2:6" x14ac:dyDescent="0.2">
      <c r="B1135" s="6"/>
      <c r="F1135" s="6"/>
    </row>
    <row r="1136" spans="2:6" x14ac:dyDescent="0.2">
      <c r="B1136" s="6"/>
      <c r="F1136" s="6"/>
    </row>
    <row r="1137" spans="2:6" x14ac:dyDescent="0.2">
      <c r="B1137" s="6"/>
      <c r="F1137" s="6"/>
    </row>
    <row r="1138" spans="2:6" x14ac:dyDescent="0.2">
      <c r="B1138" s="6"/>
      <c r="F1138" s="6"/>
    </row>
    <row r="1139" spans="2:6" x14ac:dyDescent="0.2">
      <c r="B1139" s="6"/>
      <c r="F1139" s="6"/>
    </row>
  </sheetData>
  <phoneticPr fontId="8" type="noConversion"/>
  <hyperlinks>
    <hyperlink ref="A3" r:id="rId1"/>
    <hyperlink ref="P12" r:id="rId2" display="http://www.konkoly.hu/cgi-bin/IBVS?5263"/>
    <hyperlink ref="P13" r:id="rId3" display="http://www.konkoly.hu/cgi-bin/IBVS?5583"/>
    <hyperlink ref="P14" r:id="rId4" display="http://www.bav-astro.de/sfs/BAVM_link.php?BAVMnr=173"/>
    <hyperlink ref="P15" r:id="rId5" display="http://www.bav-astro.de/sfs/BAVM_link.php?BAVMnr=183"/>
    <hyperlink ref="P16" r:id="rId6" display="http://www.bav-astro.de/sfs/BAVM_link.php?BAVMnr=234"/>
    <hyperlink ref="P29" r:id="rId7" display="http://www.bav-astro.de/sfs/BAVM_link.php?BAVMnr=212"/>
    <hyperlink ref="P17" r:id="rId8" display="http://www.konkoly.hu/cgi-bin/IBVS?5920"/>
    <hyperlink ref="P18" r:id="rId9" display="http://var.astro.cz/oejv/issues/oejv0137.pdf"/>
    <hyperlink ref="P30" r:id="rId10" display="http://www.bav-astro.de/sfs/BAVM_link.php?BAVMnr=225"/>
    <hyperlink ref="P19" r:id="rId11" display="http://www.konkoly.hu/cgi-bin/IBVS?6011"/>
    <hyperlink ref="P20" r:id="rId12" display="http://www.bav-astro.de/sfs/BAVM_link.php?BAVMnr=228"/>
    <hyperlink ref="P21" r:id="rId13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2023-05-31T06:37:08Z</dcterms:modified>
</cp:coreProperties>
</file>