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9AB4168-9F16-4666-8B71-591BBA98425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G11" i="1"/>
  <c r="F11" i="1"/>
  <c r="E14" i="1"/>
  <c r="E15" i="1" s="1"/>
  <c r="Q21" i="1"/>
  <c r="C17" i="1"/>
  <c r="G21" i="1"/>
  <c r="H21" i="1"/>
  <c r="C11" i="1"/>
  <c r="C12" i="1"/>
  <c r="C16" i="1" l="1"/>
  <c r="D18" i="1" s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<sst xmlns="http://schemas.openxmlformats.org/spreadsheetml/2006/main" count="53" uniqueCount="48">
  <si>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</si>
  <si>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</si>
  <si>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</si>
  <si>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</si>
  <si>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</si>
  <si>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</si>
  <si>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</si>
  <si>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</si>
  <si>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</si>
  <si>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</si>
  <si>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</si>
  <si>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</si>
  <si>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</si>
  <si>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</si>
  <si>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</si>
  <si>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</si>
  <si>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</si>
  <si>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</si>
  <si>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</si>
  <si>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</si>
  <si>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</si>
  <si>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</si>
  <si>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</si>
  <si>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</si>
  <si>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</si>
  <si>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</si>
  <si>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</si>
  <si>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</si>
  <si>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</si>
  <si>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</si>
  <si>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</si>
  <si>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</si>
  <si>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</si>
  <si>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</si>
  <si>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</si>
  <si>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</si>
  <si>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</si>
  <si>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</si>
  <si>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</si>
  <si>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</si>
  <si>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</si>
  <si>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</si>
  <si>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</si>
  <si>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MN And / GSC 2839-0582</t>
  </si>
  <si>
    <t>EB</t>
  </si>
  <si>
    <t>OEJV 0147</t>
  </si>
  <si>
    <t>I</t>
  </si>
  <si>
    <t>*9.5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</si>
</sst>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MN And - O-C Diagr.</a:t>
            </a:r>
          </a:p>
        </c:rich>
      </c:tx>
      <c:layout>
        <c:manualLayout>
          <c:xMode val="edge"/>
          <c:yMode val="edge"/>
          <c:x val="0.3834586466165413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15-46B5-937E-5458187291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-0.11426900000515161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15-46B5-937E-5458187291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15-46B5-937E-5458187291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15-46B5-937E-5458187291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15-46B5-937E-5458187291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15-46B5-937E-5458187291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15-46B5-937E-5458187291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6.9388939039072284E-18</c:v>
                </c:pt>
                <c:pt idx="1">
                  <c:v>-0.11426900000515161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15-46B5-937E-5458187291F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25919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15-46B5-937E-545818729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231088"/>
        <c:axId val="1"/>
      </c:scatterChart>
      <c:valAx>
        <c:axId val="483231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3231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0</xdr:rowOff>
    </xdr:from>
    <xdr:to>
      <xdr:col>16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9FE4AAC-1D19-3EBD-EB77-AD96BDA19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E5" sqref="E4: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37938.262000000002</v>
      </c>
      <c r="D7" s="30" t="s">
        <v>42</v>
      </c>
    </row>
    <row r="8" spans="1:7" x14ac:dyDescent="0.2">
      <c r="A8" t="s">
        <v>3</v>
      </c>
      <c r="C8" s="8">
        <v>0.61065100000000005</v>
      </c>
      <c r="D8" s="30" t="s">
        <v>42</v>
      </c>
    </row>
    <row r="9" spans="1:7" x14ac:dyDescent="0.2">
      <c r="A9" s="9" t="s">
        <v>31</v>
      </c>
      <c r="B9" s="10"/>
      <c r="C9" s="11" t="s">
        <v>47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6.9388939039072284E-18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-4.4086963233593742E-6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 t="e">
        <f ca="1">NOW()+15018.5+$C$9/24</f>
        <v>#VALUE!</v>
      </c>
    </row>
    <row r="15" spans="1:7" x14ac:dyDescent="0.2">
      <c r="A15" s="12" t="s">
        <v>17</v>
      </c>
      <c r="B15" s="10"/>
      <c r="C15" s="13">
        <f ca="1">(C7+C11)+(C8+C12)*INT(MAX(F21:F3532))</f>
        <v>53765.610999999997</v>
      </c>
      <c r="D15" s="14" t="s">
        <v>39</v>
      </c>
      <c r="E15" s="15" t="e">
        <f ca="1">ROUND(2*(E14-$C$7)/$C$8,0)/2+E13</f>
        <v>#VALUE!</v>
      </c>
    </row>
    <row r="16" spans="1:7" x14ac:dyDescent="0.2">
      <c r="A16" s="16" t="s">
        <v>4</v>
      </c>
      <c r="B16" s="10"/>
      <c r="C16" s="17">
        <f ca="1">+C8+C12</f>
        <v>0.61064659130367671</v>
      </c>
      <c r="D16" s="14" t="s">
        <v>40</v>
      </c>
      <c r="E16" s="24" t="e">
        <f ca="1">ROUND(2*(E14-$C$15)/$C$16,0)/2+E13</f>
        <v>#VALUE!</v>
      </c>
    </row>
    <row r="17" spans="1:18" ht="13.5" thickBot="1" x14ac:dyDescent="0.25">
      <c r="A17" s="14" t="s">
        <v>30</v>
      </c>
      <c r="B17" s="10"/>
      <c r="C17" s="10">
        <f>COUNT(C21:C2190)</f>
        <v>2</v>
      </c>
      <c r="D17" s="14" t="s">
        <v>34</v>
      </c>
      <c r="E17" s="18" t="e">
        <f ca="1">+$C$15+$C$16*E16-15018.5-$C$9/24</f>
        <v>#VALUE!</v>
      </c>
    </row>
    <row r="18" spans="1:18" ht="14.25" thickTop="1" thickBot="1" x14ac:dyDescent="0.25">
      <c r="A18" s="16" t="s">
        <v>5</v>
      </c>
      <c r="B18" s="10"/>
      <c r="C18" s="19">
        <f ca="1">+C15</f>
        <v>53765.610999999997</v>
      </c>
      <c r="D18" s="20">
        <f ca="1">+C16</f>
        <v>0.61064659130367671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t="s">
        <v>42</v>
      </c>
      <c r="C21" s="8">
        <f>C$7</f>
        <v>37938.262000000002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6.9388939039072284E-18</v>
      </c>
      <c r="Q21" s="2">
        <f>+C21-15018.5</f>
        <v>22919.762000000002</v>
      </c>
    </row>
    <row r="22" spans="1:18" x14ac:dyDescent="0.2">
      <c r="A22" s="31" t="s">
        <v>45</v>
      </c>
      <c r="B22" s="32" t="s">
        <v>46</v>
      </c>
      <c r="C22" s="33">
        <v>53765.610999999997</v>
      </c>
      <c r="D22" s="33">
        <v>5.0000000000000001E-3</v>
      </c>
      <c r="E22">
        <f>+(C22-C$7)/C$8</f>
        <v>25918.812873474362</v>
      </c>
      <c r="F22">
        <f>ROUND(2*E22,0)/2</f>
        <v>25919</v>
      </c>
      <c r="G22">
        <f>+C22-(C$7+F22*C$8)</f>
        <v>-0.11426900000515161</v>
      </c>
      <c r="I22">
        <f>+G22</f>
        <v>-0.11426900000515161</v>
      </c>
      <c r="O22">
        <f ca="1">+C$11+C$12*$F22</f>
        <v>-0.11426900000515161</v>
      </c>
      <c r="Q22" s="2">
        <f>+C22-15018.5</f>
        <v>38747.110999999997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2023-05-31T06:39:57Z</dcterms:modified>
</cp:coreProperties>
</file>