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83C10C86-E956-4371-83D8-405091EB58A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G11" i="1"/>
  <c r="F11" i="1"/>
  <c r="E21" i="1"/>
  <c r="F21" i="1"/>
  <c r="G21" i="1"/>
  <c r="H21" i="1"/>
  <c r="E14" i="1"/>
  <c r="E15" i="1" s="1"/>
  <c r="C17" i="1"/>
  <c r="Q21" i="1"/>
  <c r="C11" i="1"/>
  <c r="C12" i="1"/>
  <c r="C16" i="1" l="1"/>
  <c r="D18" i="1" s="1"/>
  <c r="O22" i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<sst xmlns="http://schemas.openxmlformats.org/spreadsheetml/2006/main" count="48" uniqueCount="47">
  <si>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</si>
  <si>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</si>
  <si>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</si>
  <si>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</si>
  <si>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</si>
  <si>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</si>
  <si>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</si>
  <si>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</si>
  <si>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</si>
  <si>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</si>
  <si>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</si>
  <si>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</si>
  <si>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</si>
  <si>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</si>
  <si>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</si>
  <si>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</si>
  <si>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</si>
  <si>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</si>
  <si>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</si>
  <si>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</si>
  <si>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</si>
  <si>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</si>
  <si>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</si>
  <si>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</si>
  <si>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</si>
  <si>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</si>
  <si>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</si>
  <si>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</si>
  <si>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</si>
  <si>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</si>
  <si>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</si>
  <si>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</si>
  <si>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</si>
  <si>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</si>
  <si>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</si>
  <si>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</si>
  <si>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</si>
  <si>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</si>
  <si>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</si>
  <si>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</si>
  <si>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</si>
  <si>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QS And / na</t>
  </si>
  <si>
    <t>EW</t>
  </si>
  <si>
    <t>OEJV 0147</t>
  </si>
  <si>
    <t>I</t>
  </si>
  <si>
    <t>OEJV</t>
  </si>
  <si>
    <t>GCVS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</si>
</sst>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QS And - O-C Diagr.</a:t>
            </a:r>
          </a:p>
        </c:rich>
      </c:tx>
      <c:layout>
        <c:manualLayout>
          <c:xMode val="edge"/>
          <c:yMode val="edge"/>
          <c:x val="0.38496240601503762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165413533834586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21255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9C2-49EB-A9BA-AD754F4DDA6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21255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2.3089999995136168E-2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9C2-49EB-A9BA-AD754F4DDA6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21255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9C2-49EB-A9BA-AD754F4DDA6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21255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9C2-49EB-A9BA-AD754F4DDA6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21255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9C2-49EB-A9BA-AD754F4DDA6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21255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9C2-49EB-A9BA-AD754F4DDA6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21255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9C2-49EB-A9BA-AD754F4DDA6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21255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2.3089999995136168E-2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9C2-49EB-A9BA-AD754F4DDA66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21255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9C2-49EB-A9BA-AD754F4DDA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7613672"/>
        <c:axId val="1"/>
      </c:scatterChart>
      <c:valAx>
        <c:axId val="6276136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76136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548872180451127"/>
          <c:y val="0.92375366568914952"/>
          <c:w val="0.7503759398496240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4205403-97AB-B91F-6D80-5F0E6E2D7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C8" sqref="C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41</v>
      </c>
    </row>
    <row r="2" spans="1:7" x14ac:dyDescent="0.2">
      <c r="A2" t="s">
        <v>25</v>
      </c>
      <c r="B2" t="s">
        <v>42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49605.873</v>
      </c>
      <c r="D4" s="9">
        <v>0.27668199999999998</v>
      </c>
    </row>
    <row r="6" spans="1:7" x14ac:dyDescent="0.2">
      <c r="A6" s="5" t="s">
        <v>1</v>
      </c>
    </row>
    <row r="7" spans="1:7" x14ac:dyDescent="0.2">
      <c r="A7" t="s">
        <v>2</v>
      </c>
      <c r="C7" s="10">
        <v>49605.873</v>
      </c>
      <c r="D7" s="10">
        <v>0.27668199999999998</v>
      </c>
    </row>
    <row r="8" spans="1:7" x14ac:dyDescent="0.2">
      <c r="A8" t="s">
        <v>3</v>
      </c>
      <c r="C8" s="10">
        <v>0.27668199999999998</v>
      </c>
      <c r="D8" s="10"/>
    </row>
    <row r="9" spans="1:7" x14ac:dyDescent="0.2">
      <c r="A9" s="11" t="s">
        <v>31</v>
      </c>
      <c r="B9" s="12"/>
      <c r="C9" s="13">
        <v>-9.5</v>
      </c>
      <c r="D9" s="12" t="s">
        <v>32</v>
      </c>
      <c r="E9" s="12"/>
    </row>
    <row r="10" spans="1:7" ht="13.5" thickBot="1" x14ac:dyDescent="0.25">
      <c r="A10" s="12"/>
      <c r="B10" s="12"/>
      <c r="C10" s="4" t="s">
        <v>21</v>
      </c>
      <c r="D10" s="4" t="s">
        <v>22</v>
      </c>
      <c r="E10" s="12"/>
    </row>
    <row r="11" spans="1:7" x14ac:dyDescent="0.2">
      <c r="A11" s="12" t="s">
        <v>16</v>
      </c>
      <c r="B11" s="12"/>
      <c r="C11" s="24">
        <f ca="1">INTERCEPT(INDIRECT($G$11):G992,INDIRECT($F$11):F992)</f>
        <v>0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17</v>
      </c>
      <c r="B12" s="12"/>
      <c r="C12" s="24">
        <f ca="1">SLOPE(INDIRECT($G$11):G992,INDIRECT($F$11):F992)</f>
        <v>1.086332627388199E-6</v>
      </c>
      <c r="D12" s="3"/>
      <c r="E12" s="12"/>
    </row>
    <row r="13" spans="1:7" x14ac:dyDescent="0.2">
      <c r="A13" s="12" t="s">
        <v>20</v>
      </c>
      <c r="B13" s="12"/>
      <c r="C13" s="3" t="s">
        <v>14</v>
      </c>
      <c r="D13" s="16" t="s">
        <v>38</v>
      </c>
      <c r="E13" s="13">
        <v>1</v>
      </c>
    </row>
    <row r="14" spans="1:7" x14ac:dyDescent="0.2">
      <c r="A14" s="12"/>
      <c r="B14" s="12"/>
      <c r="C14" s="12"/>
      <c r="D14" s="16" t="s">
        <v>33</v>
      </c>
      <c r="E14" s="17">
        <f ca="1">NOW()+15018.5+$C$9/24</f>
        <v>60095.782978703704</v>
      </c>
    </row>
    <row r="15" spans="1:7" x14ac:dyDescent="0.2">
      <c r="A15" s="14" t="s">
        <v>18</v>
      </c>
      <c r="B15" s="12"/>
      <c r="C15" s="15">
        <f ca="1">(C7+C11)+(C8+C12)*INT(MAX(F21:F3533))</f>
        <v>55486.771999999997</v>
      </c>
      <c r="D15" s="16" t="s">
        <v>39</v>
      </c>
      <c r="E15" s="17">
        <f ca="1">ROUND(2*(E14-$C$7)/$C$8,0)/2+E13</f>
        <v>37914</v>
      </c>
    </row>
    <row r="16" spans="1:7" x14ac:dyDescent="0.2">
      <c r="A16" s="18" t="s">
        <v>4</v>
      </c>
      <c r="B16" s="12"/>
      <c r="C16" s="19">
        <f ca="1">+C8+C12</f>
        <v>0.27668308633262739</v>
      </c>
      <c r="D16" s="16" t="s">
        <v>40</v>
      </c>
      <c r="E16" s="26">
        <f ca="1">ROUND(2*(E14-$C$15)/$C$16,0)/2+E13</f>
        <v>16659</v>
      </c>
    </row>
    <row r="17" spans="1:18" ht="13.5" thickBot="1" x14ac:dyDescent="0.25">
      <c r="A17" s="16" t="s">
        <v>30</v>
      </c>
      <c r="B17" s="12"/>
      <c r="C17" s="12">
        <f>COUNT(C21:C2191)</f>
        <v>2</v>
      </c>
      <c r="D17" s="16" t="s">
        <v>34</v>
      </c>
      <c r="E17" s="20">
        <f ca="1">+$C$15+$C$16*E16-15018.5-$C$9/24</f>
        <v>45077.931368548576</v>
      </c>
    </row>
    <row r="18" spans="1:18" ht="14.25" thickTop="1" thickBot="1" x14ac:dyDescent="0.25">
      <c r="A18" s="18" t="s">
        <v>5</v>
      </c>
      <c r="B18" s="12"/>
      <c r="C18" s="21">
        <f ca="1">+C15</f>
        <v>55486.771999999997</v>
      </c>
      <c r="D18" s="22">
        <f ca="1">+C16</f>
        <v>0.27668308633262739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46</v>
      </c>
      <c r="I20" s="7" t="s">
        <v>45</v>
      </c>
      <c r="J20" s="7" t="s">
        <v>19</v>
      </c>
      <c r="K20" s="7" t="s">
        <v>26</v>
      </c>
      <c r="L20" s="7" t="s">
        <v>27</v>
      </c>
      <c r="M20" s="7" t="s">
        <v>28</v>
      </c>
      <c r="N20" s="7" t="s">
        <v>29</v>
      </c>
      <c r="O20" s="7" t="s">
        <v>24</v>
      </c>
      <c r="P20" s="6" t="s">
        <v>23</v>
      </c>
      <c r="Q20" s="4" t="s">
        <v>15</v>
      </c>
      <c r="R20" s="29" t="s">
        <v>37</v>
      </c>
    </row>
    <row r="21" spans="1:18" x14ac:dyDescent="0.2">
      <c r="A21" t="s">
        <v>12</v>
      </c>
      <c r="C21" s="10">
        <v>49605.873</v>
      </c>
      <c r="D21" s="10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34587.373</v>
      </c>
    </row>
    <row r="22" spans="1:18" x14ac:dyDescent="0.2">
      <c r="A22" s="30" t="s">
        <v>43</v>
      </c>
      <c r="B22" s="31" t="s">
        <v>44</v>
      </c>
      <c r="C22" s="32">
        <v>55486.771999999997</v>
      </c>
      <c r="D22" s="32">
        <v>0.01</v>
      </c>
      <c r="E22">
        <f>+(C22-C$7)/C$8</f>
        <v>21255.0834532062</v>
      </c>
      <c r="F22">
        <f>ROUND(2*E22,0)/2</f>
        <v>21255</v>
      </c>
      <c r="G22">
        <f>+C22-(C$7+F22*C$8)</f>
        <v>2.3089999995136168E-2</v>
      </c>
      <c r="I22">
        <f>+G22</f>
        <v>2.3089999995136168E-2</v>
      </c>
      <c r="O22">
        <f ca="1">+C$11+C$12*$F22</f>
        <v>2.3089999995136168E-2</v>
      </c>
      <c r="Q22" s="2">
        <f>+C22-15018.5</f>
        <v>40468.271999999997</v>
      </c>
    </row>
    <row r="23" spans="1:18" x14ac:dyDescent="0.2">
      <c r="C23" s="10"/>
      <c r="D23" s="10"/>
      <c r="Q23" s="2"/>
    </row>
    <row r="24" spans="1:18" x14ac:dyDescent="0.2">
      <c r="C24" s="10"/>
      <c r="D24" s="10"/>
      <c r="Q24" s="2"/>
    </row>
    <row r="25" spans="1:18" x14ac:dyDescent="0.2">
      <c r="C25" s="10"/>
      <c r="D25" s="10"/>
      <c r="Q25" s="2"/>
    </row>
    <row r="26" spans="1:18" x14ac:dyDescent="0.2">
      <c r="C26" s="10"/>
      <c r="D26" s="10"/>
      <c r="Q26" s="2"/>
    </row>
    <row r="27" spans="1:18" x14ac:dyDescent="0.2">
      <c r="C27" s="10"/>
      <c r="D27" s="10"/>
      <c r="Q27" s="2"/>
    </row>
    <row r="28" spans="1:18" x14ac:dyDescent="0.2">
      <c r="C28" s="10"/>
      <c r="D28" s="10"/>
      <c r="Q28" s="2"/>
    </row>
    <row r="29" spans="1:18" x14ac:dyDescent="0.2">
      <c r="C29" s="10"/>
      <c r="D29" s="10"/>
      <c r="Q29" s="2"/>
    </row>
    <row r="30" spans="1:18" x14ac:dyDescent="0.2">
      <c r="C30" s="10"/>
      <c r="D30" s="10"/>
      <c r="Q30" s="2"/>
    </row>
    <row r="31" spans="1:18" x14ac:dyDescent="0.2">
      <c r="C31" s="10"/>
      <c r="D31" s="10"/>
      <c r="Q31" s="2"/>
    </row>
    <row r="32" spans="1:18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2023-05-31T06:47:29Z</dcterms:modified>
</cp:coreProperties>
</file>