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8E098E-3579-43B5-B5ED-0A17B88B4F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6" i="1" l="1"/>
  <c r="Q64" i="1"/>
  <c r="E25" i="1"/>
  <c r="F25" i="1" s="1"/>
  <c r="G25" i="1" s="1"/>
  <c r="H25" i="1" s="1"/>
  <c r="E29" i="1"/>
  <c r="E18" i="2" s="1"/>
  <c r="E33" i="1"/>
  <c r="F33" i="1"/>
  <c r="G33" i="1" s="1"/>
  <c r="H33" i="1" s="1"/>
  <c r="E37" i="1"/>
  <c r="F37" i="1" s="1"/>
  <c r="G37" i="1" s="1"/>
  <c r="H37" i="1" s="1"/>
  <c r="E41" i="1"/>
  <c r="F41" i="1" s="1"/>
  <c r="G41" i="1" s="1"/>
  <c r="H41" i="1" s="1"/>
  <c r="E47" i="1"/>
  <c r="F47" i="1" s="1"/>
  <c r="G47" i="1" s="1"/>
  <c r="I47" i="1" s="1"/>
  <c r="E51" i="1"/>
  <c r="F51" i="1" s="1"/>
  <c r="G51" i="1" s="1"/>
  <c r="I51" i="1" s="1"/>
  <c r="E55" i="1"/>
  <c r="F55" i="1" s="1"/>
  <c r="G55" i="1" s="1"/>
  <c r="I55" i="1" s="1"/>
  <c r="E59" i="1"/>
  <c r="F59" i="1"/>
  <c r="E63" i="1"/>
  <c r="F63" i="1" s="1"/>
  <c r="G63" i="1" s="1"/>
  <c r="I63" i="1" s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H50" i="2"/>
  <c r="B50" i="2"/>
  <c r="G50" i="2"/>
  <c r="C50" i="2"/>
  <c r="E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E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E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E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E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E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E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E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E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Q46" i="1"/>
  <c r="Q42" i="1"/>
  <c r="C17" i="1"/>
  <c r="Q22" i="1"/>
  <c r="E49" i="2"/>
  <c r="E46" i="1"/>
  <c r="F46" i="1" s="1"/>
  <c r="G46" i="1" s="1"/>
  <c r="I46" i="1" s="1"/>
  <c r="E62" i="1"/>
  <c r="F62" i="1"/>
  <c r="G62" i="1" s="1"/>
  <c r="I62" i="1" s="1"/>
  <c r="E58" i="1"/>
  <c r="F58" i="1" s="1"/>
  <c r="G58" i="1" s="1"/>
  <c r="I58" i="1" s="1"/>
  <c r="E54" i="1"/>
  <c r="F54" i="1"/>
  <c r="G54" i="1" s="1"/>
  <c r="I54" i="1" s="1"/>
  <c r="E50" i="1"/>
  <c r="F50" i="1" s="1"/>
  <c r="G50" i="1" s="1"/>
  <c r="I50" i="1" s="1"/>
  <c r="E45" i="1"/>
  <c r="F45" i="1" s="1"/>
  <c r="G45" i="1" s="1"/>
  <c r="I45" i="1" s="1"/>
  <c r="E40" i="1"/>
  <c r="E29" i="2" s="1"/>
  <c r="F40" i="1"/>
  <c r="G40" i="1" s="1"/>
  <c r="H40" i="1" s="1"/>
  <c r="E36" i="1"/>
  <c r="F36" i="1" s="1"/>
  <c r="G36" i="1" s="1"/>
  <c r="H36" i="1" s="1"/>
  <c r="E32" i="1"/>
  <c r="F32" i="1" s="1"/>
  <c r="G32" i="1" s="1"/>
  <c r="H32" i="1" s="1"/>
  <c r="E28" i="1"/>
  <c r="F28" i="1" s="1"/>
  <c r="G28" i="1" s="1"/>
  <c r="H28" i="1" s="1"/>
  <c r="E24" i="1"/>
  <c r="F24" i="1"/>
  <c r="G24" i="1" s="1"/>
  <c r="H24" i="1" s="1"/>
  <c r="G59" i="1"/>
  <c r="I59" i="1"/>
  <c r="E42" i="1"/>
  <c r="F42" i="1" s="1"/>
  <c r="G42" i="1" s="1"/>
  <c r="H42" i="1" s="1"/>
  <c r="E61" i="1"/>
  <c r="F61" i="1" s="1"/>
  <c r="G61" i="1" s="1"/>
  <c r="I61" i="1" s="1"/>
  <c r="E57" i="1"/>
  <c r="F57" i="1" s="1"/>
  <c r="G57" i="1" s="1"/>
  <c r="I57" i="1" s="1"/>
  <c r="E53" i="1"/>
  <c r="F53" i="1" s="1"/>
  <c r="G53" i="1" s="1"/>
  <c r="I53" i="1" s="1"/>
  <c r="E49" i="1"/>
  <c r="F49" i="1" s="1"/>
  <c r="G49" i="1" s="1"/>
  <c r="I49" i="1" s="1"/>
  <c r="E44" i="1"/>
  <c r="F44" i="1" s="1"/>
  <c r="G44" i="1" s="1"/>
  <c r="I44" i="1" s="1"/>
  <c r="E39" i="1"/>
  <c r="F39" i="1" s="1"/>
  <c r="G39" i="1" s="1"/>
  <c r="H39" i="1" s="1"/>
  <c r="E35" i="1"/>
  <c r="F35" i="1" s="1"/>
  <c r="G35" i="1" s="1"/>
  <c r="H35" i="1" s="1"/>
  <c r="E31" i="1"/>
  <c r="E20" i="2" s="1"/>
  <c r="F31" i="1"/>
  <c r="G31" i="1" s="1"/>
  <c r="H31" i="1" s="1"/>
  <c r="E27" i="1"/>
  <c r="F27" i="1" s="1"/>
  <c r="G27" i="1" s="1"/>
  <c r="H27" i="1" s="1"/>
  <c r="E23" i="1"/>
  <c r="E12" i="2" s="1"/>
  <c r="F23" i="1"/>
  <c r="G23" i="1" s="1"/>
  <c r="H23" i="1" s="1"/>
  <c r="E64" i="1"/>
  <c r="F64" i="1" s="1"/>
  <c r="G64" i="1" s="1"/>
  <c r="K64" i="1" s="1"/>
  <c r="E22" i="1"/>
  <c r="F22" i="1" s="1"/>
  <c r="G22" i="1" s="1"/>
  <c r="H22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E35" i="2" s="1"/>
  <c r="E43" i="1"/>
  <c r="F43" i="1" s="1"/>
  <c r="G43" i="1" s="1"/>
  <c r="I43" i="1" s="1"/>
  <c r="E38" i="1"/>
  <c r="E27" i="2" s="1"/>
  <c r="F38" i="1"/>
  <c r="G38" i="1" s="1"/>
  <c r="H38" i="1" s="1"/>
  <c r="E34" i="1"/>
  <c r="F34" i="1" s="1"/>
  <c r="G34" i="1" s="1"/>
  <c r="H34" i="1" s="1"/>
  <c r="E30" i="1"/>
  <c r="F30" i="1"/>
  <c r="G30" i="1" s="1"/>
  <c r="H30" i="1" s="1"/>
  <c r="E26" i="1"/>
  <c r="F26" i="1" s="1"/>
  <c r="G26" i="1" s="1"/>
  <c r="H26" i="1" s="1"/>
  <c r="E21" i="1"/>
  <c r="E11" i="2" s="1"/>
  <c r="E48" i="2"/>
  <c r="E39" i="2"/>
  <c r="E19" i="2"/>
  <c r="E43" i="2"/>
  <c r="E28" i="2"/>
  <c r="E33" i="2"/>
  <c r="E41" i="2"/>
  <c r="E15" i="2"/>
  <c r="E40" i="2"/>
  <c r="E25" i="2"/>
  <c r="E47" i="2"/>
  <c r="E32" i="2"/>
  <c r="E31" i="2"/>
  <c r="E13" i="2"/>
  <c r="E36" i="2"/>
  <c r="E44" i="2"/>
  <c r="E24" i="2"/>
  <c r="E37" i="2" l="1"/>
  <c r="F48" i="1"/>
  <c r="G48" i="1" s="1"/>
  <c r="I48" i="1" s="1"/>
  <c r="E17" i="2"/>
  <c r="F29" i="1"/>
  <c r="G29" i="1" s="1"/>
  <c r="H29" i="1" s="1"/>
  <c r="F21" i="1"/>
  <c r="G21" i="1" s="1"/>
  <c r="E21" i="2"/>
  <c r="E16" i="2"/>
  <c r="E23" i="2"/>
  <c r="E45" i="2"/>
  <c r="F17" i="1"/>
  <c r="H21" i="1" l="1"/>
  <c r="C11" i="1"/>
  <c r="C12" i="1"/>
  <c r="C16" i="1" s="1"/>
  <c r="D18" i="1" s="1"/>
  <c r="O35" i="1" l="1"/>
  <c r="O22" i="1"/>
  <c r="O40" i="1"/>
  <c r="O52" i="1"/>
  <c r="O51" i="1"/>
  <c r="O39" i="1"/>
  <c r="O45" i="1"/>
  <c r="O46" i="1"/>
  <c r="O55" i="1"/>
  <c r="O56" i="1"/>
  <c r="O49" i="1"/>
  <c r="C15" i="1"/>
  <c r="O29" i="1"/>
  <c r="O63" i="1"/>
  <c r="O23" i="1"/>
  <c r="O57" i="1"/>
  <c r="O28" i="1"/>
  <c r="O62" i="1"/>
  <c r="O26" i="1"/>
  <c r="O43" i="1"/>
  <c r="O21" i="1"/>
  <c r="O44" i="1"/>
  <c r="O60" i="1"/>
  <c r="O50" i="1"/>
  <c r="O25" i="1"/>
  <c r="O59" i="1"/>
  <c r="O54" i="1"/>
  <c r="O27" i="1"/>
  <c r="O61" i="1"/>
  <c r="O32" i="1"/>
  <c r="O34" i="1"/>
  <c r="O41" i="1"/>
  <c r="O48" i="1"/>
  <c r="O31" i="1"/>
  <c r="O42" i="1"/>
  <c r="O36" i="1"/>
  <c r="O30" i="1"/>
  <c r="O47" i="1"/>
  <c r="O64" i="1"/>
  <c r="O53" i="1"/>
  <c r="O24" i="1"/>
  <c r="O58" i="1"/>
  <c r="O33" i="1"/>
  <c r="O38" i="1"/>
  <c r="O37" i="1"/>
  <c r="C18" i="1" l="1"/>
  <c r="F18" i="1"/>
  <c r="F19" i="1" s="1"/>
</calcChain>
</file>

<file path=xl/sharedStrings.xml><?xml version="1.0" encoding="utf-8"?>
<sst xmlns="http://schemas.openxmlformats.org/spreadsheetml/2006/main" count="464" uniqueCount="185">
  <si>
    <t>Add cycle</t>
  </si>
  <si>
    <t>Old Cycle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</si>
  <si>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</si>
  <si>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</si>
  <si>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</si>
  <si>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</si>
  <si>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</si>
  <si>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</si>
  <si>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</si>
  <si>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</si>
  <si>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</si>
  <si>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</si>
  <si>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</si>
  <si>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</si>
  <si>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</si>
  <si>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</si>
  <si>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</si>
  <si>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</si>
  <si>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</si>
  <si>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</si>
  <si>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</si>
  <si>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</si>
  <si>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</si>
  <si>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</si>
  <si>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</si>
  <si>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</si>
  <si>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</si>
  <si>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</si>
  <si>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</si>
  <si>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</si>
  <si>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</si>
  <si>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</si>
  <si>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</si>
  <si>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</si>
  <si>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</si>
  <si>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</si>
  <si>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 xml:space="preserve">SY And / GSC 02794-01669 </t>
  </si>
  <si>
    <t>EA</t>
  </si>
  <si>
    <t>LONG !</t>
  </si>
  <si>
    <t>Wood, 1963</t>
  </si>
  <si>
    <t xml:space="preserve">1963AJ.....68..257W </t>
  </si>
  <si>
    <t>IBVS 1150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</si>
  <si>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</si>
  <si>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</si>
  <si>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</si>
  <si>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</si>
  <si>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</si>
  <si>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</si>
  <si>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</si>
  <si>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</si>
  <si>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</si>
  <si>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</si>
  <si>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</si>
  <si>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2417587.21 </t>
  </si>
  <si>
    <t> 11.01.1907 17:02 </t>
  </si>
  <si>
    <t> 0.30 </t>
  </si>
  <si>
    <t>P </t>
  </si>
  <si>
    <t> S.Blazko </t>
  </si>
  <si>
    <t> AN 177.110 </t>
  </si>
  <si>
    <t>2417796.42 </t>
  </si>
  <si>
    <t> 08.08.1907 22:04 </t>
  </si>
  <si>
    <t> 0.06 </t>
  </si>
  <si>
    <t>V </t>
  </si>
  <si>
    <t> A.A.Nijland </t>
  </si>
  <si>
    <t> AN 177.72 </t>
  </si>
  <si>
    <t>2417831.41 </t>
  </si>
  <si>
    <t> 12.09.1907 21:50 </t>
  </si>
  <si>
    <t> 0.14 </t>
  </si>
  <si>
    <t>2417866.20 </t>
  </si>
  <si>
    <t> 17.10.1907 16:48 </t>
  </si>
  <si>
    <t> 0.02 </t>
  </si>
  <si>
    <t>2417935.99 </t>
  </si>
  <si>
    <t> 26.12.1907 11:45 </t>
  </si>
  <si>
    <t> -0.00 </t>
  </si>
  <si>
    <t> AN 228.200 </t>
  </si>
  <si>
    <t>2417970.90 </t>
  </si>
  <si>
    <t> 30.01.1908 09:36 </t>
  </si>
  <si>
    <t>2418215.28 </t>
  </si>
  <si>
    <t> 30.09.1908 18:43 </t>
  </si>
  <si>
    <t> AN 195.440 </t>
  </si>
  <si>
    <t>2418285.09 </t>
  </si>
  <si>
    <t> 09.12.1908 14:09 </t>
  </si>
  <si>
    <t> 0.01 </t>
  </si>
  <si>
    <t>2418320.00 </t>
  </si>
  <si>
    <t> 13.01.1909 12:00 </t>
  </si>
  <si>
    <t>2418354.88 </t>
  </si>
  <si>
    <t> 17.02.1909 09:07 </t>
  </si>
  <si>
    <t> -0.02 </t>
  </si>
  <si>
    <t>2418599.25 </t>
  </si>
  <si>
    <t> 19.10.1909 18:00 </t>
  </si>
  <si>
    <t>2418738.88 </t>
  </si>
  <si>
    <t> 08.03.1910 09:07 </t>
  </si>
  <si>
    <t> -0.01 </t>
  </si>
  <si>
    <t>2418948.37 </t>
  </si>
  <si>
    <t> 03.10.1910 20:52 </t>
  </si>
  <si>
    <t> 0.03 </t>
  </si>
  <si>
    <t>2419087.96 </t>
  </si>
  <si>
    <t> 20.02.1911 11:02 </t>
  </si>
  <si>
    <t>2419192.74 </t>
  </si>
  <si>
    <t> 05.06.1911 05:45 </t>
  </si>
  <si>
    <t> 0.04 </t>
  </si>
  <si>
    <t>2419925.78 </t>
  </si>
  <si>
    <t> 07.06.1913 06:43 </t>
  </si>
  <si>
    <t> 0.00 </t>
  </si>
  <si>
    <t> AN 203.398 </t>
  </si>
  <si>
    <t>2420170.09 </t>
  </si>
  <si>
    <t> 06.02.1914 14:09 </t>
  </si>
  <si>
    <t> -0.05 </t>
  </si>
  <si>
    <t>2420239.94 </t>
  </si>
  <si>
    <t> 17.04.1914 10:33 </t>
  </si>
  <si>
    <t>2420589.03 </t>
  </si>
  <si>
    <t> 01.04.1915 12:43 </t>
  </si>
  <si>
    <t>2421112.63 </t>
  </si>
  <si>
    <t> 06.09.1916 03:07 </t>
  </si>
  <si>
    <t> -0.03 </t>
  </si>
  <si>
    <t>2433540.15 </t>
  </si>
  <si>
    <t> 15.09.1950 15:36 </t>
  </si>
  <si>
    <t> 0.07 </t>
  </si>
  <si>
    <t> K.Kordylewski </t>
  </si>
  <si>
    <t> SAC 22.81 </t>
  </si>
  <si>
    <t>2436053.51 </t>
  </si>
  <si>
    <t> 03.08.1957 00:14 </t>
  </si>
  <si>
    <t> P.Ahnert </t>
  </si>
  <si>
    <t> MVS 7.168 </t>
  </si>
  <si>
    <t>2436821.53 </t>
  </si>
  <si>
    <t> 10.09.1959 00:43 </t>
  </si>
  <si>
    <t> 0.05 </t>
  </si>
  <si>
    <t>2437903.50 </t>
  </si>
  <si>
    <t> 27.08.1962 00:00 </t>
  </si>
  <si>
    <t> -0.14 </t>
  </si>
  <si>
    <t>2439055.34 </t>
  </si>
  <si>
    <t> 21.10.1965 20:09 </t>
  </si>
  <si>
    <t> -0.28 </t>
  </si>
  <si>
    <t> K.Häussler </t>
  </si>
  <si>
    <t> HABZ 75 </t>
  </si>
  <si>
    <t>2439055.41 </t>
  </si>
  <si>
    <t> 21.10.1965 21:50 </t>
  </si>
  <si>
    <t> -0.21 </t>
  </si>
  <si>
    <t>2439299.49 </t>
  </si>
  <si>
    <t> 22.06.1966 23:45 </t>
  </si>
  <si>
    <t> -0.49 </t>
  </si>
  <si>
    <t>2439439.38 </t>
  </si>
  <si>
    <t> 09.11.1966 21:07 </t>
  </si>
  <si>
    <t> -0.23 </t>
  </si>
  <si>
    <t>2439683.51 </t>
  </si>
  <si>
    <t> 12.07.1967 00:14 </t>
  </si>
  <si>
    <t> -0.46 </t>
  </si>
  <si>
    <t>2439789.33 </t>
  </si>
  <si>
    <t> 25.10.1967 19:55 </t>
  </si>
  <si>
    <t> 0.63 </t>
  </si>
  <si>
    <t>2440068.52 </t>
  </si>
  <si>
    <t> 31.07.1968 00:28 </t>
  </si>
  <si>
    <t> 0.56 </t>
  </si>
  <si>
    <t>2440173.34 </t>
  </si>
  <si>
    <t> 12.11.1968 20:09 </t>
  </si>
  <si>
    <t> 0.65 </t>
  </si>
  <si>
    <t>2440452.54 </t>
  </si>
  <si>
    <t> 19.08.1969 00:57 </t>
  </si>
  <si>
    <t> 0.58 </t>
  </si>
  <si>
    <t>2441674.24 </t>
  </si>
  <si>
    <t> 22.12.1972 17:45 </t>
  </si>
  <si>
    <t> 0.49 </t>
  </si>
  <si>
    <t>2441708.25 </t>
  </si>
  <si>
    <t> 25.01.1973 18:00 </t>
  </si>
  <si>
    <t> -0.41 </t>
  </si>
  <si>
    <t>2441918.47 </t>
  </si>
  <si>
    <t> 23.08.1973 23:16 </t>
  </si>
  <si>
    <t> 0.36 </t>
  </si>
  <si>
    <t>2441987.37 </t>
  </si>
  <si>
    <t> 31.10.1973 20:52 </t>
  </si>
  <si>
    <t> -0.56 </t>
  </si>
  <si>
    <t>2442301.41 </t>
  </si>
  <si>
    <t> 10.09.1974 21:50 </t>
  </si>
  <si>
    <t> -0.70 </t>
  </si>
  <si>
    <t>2442302.31 </t>
  </si>
  <si>
    <t> 11.09.1974 19:26 </t>
  </si>
  <si>
    <t> 0.20 </t>
  </si>
  <si>
    <t>2442686.31 </t>
  </si>
  <si>
    <t> 30.09.1975 19:26 </t>
  </si>
  <si>
    <t> 0.21 </t>
  </si>
  <si>
    <t> M.Winiarski </t>
  </si>
  <si>
    <t> AN 301.327 </t>
  </si>
  <si>
    <t>I</t>
  </si>
  <si>
    <t>VSX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</si>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</sst>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/>
    <xf numFmtId="0" fontId="14" fillId="0" borderId="0" xfId="38" applyAlignment="1" applyProtection="1"/>
    <xf numFmtId="0" fontId="15" fillId="0" borderId="0" xfId="0" applyFont="1" applyAlignment="1">
      <alignment horizontal="left"/>
    </xf>
    <xf numFmtId="0" fontId="14" fillId="0" borderId="0" xfId="38" applyAlignment="1" applyProtection="1">
      <alignment horizontal="left"/>
    </xf>
    <xf numFmtId="0" fontId="0" fillId="0" borderId="0" xfId="0" quotePrefix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4" borderId="0" xfId="0" applyFont="1" applyFill="1" applyBorder="1" applyAlignment="1">
      <alignment horizontal="left" vertical="top" wrapText="1" indent="1"/>
    </xf>
    <xf numFmtId="0" fontId="5" fillId="24" borderId="0" xfId="0" applyFont="1" applyFill="1" applyBorder="1" applyAlignment="1">
      <alignment horizontal="center" vertical="top" wrapText="1"/>
    </xf>
    <xf numFmtId="0" fontId="5" fillId="24" borderId="0" xfId="0" applyFont="1" applyFill="1" applyBorder="1" applyAlignment="1">
      <alignment horizontal="right" vertical="top" wrapText="1"/>
    </xf>
    <xf numFmtId="0" fontId="14" fillId="24" borderId="0" xfId="38" applyFill="1" applyBorder="1" applyAlignment="1" applyProtection="1">
      <alignment horizontal="right" vertical="top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/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And - O-C Diagr.</a:t>
            </a:r>
          </a:p>
        </c:rich>
      </c:tx>
      <c:layout>
        <c:manualLayout>
          <c:xMode val="edge"/>
          <c:yMode val="edge"/>
          <c:x val="0.3837926910512332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1150449085031"/>
          <c:y val="0.14678942920199375"/>
          <c:w val="0.8302764691389363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0.30081999999674736</c:v>
                </c:pt>
                <c:pt idx="1">
                  <c:v>0</c:v>
                </c:pt>
                <c:pt idx="2">
                  <c:v>5.9999999997671694E-2</c:v>
                </c:pt>
                <c:pt idx="3">
                  <c:v>0.14153000000078464</c:v>
                </c:pt>
                <c:pt idx="4">
                  <c:v>2.305999999953201E-2</c:v>
                </c:pt>
                <c:pt idx="5">
                  <c:v>-3.8800000002083834E-3</c:v>
                </c:pt>
                <c:pt idx="6">
                  <c:v>-2.3499999988416675E-3</c:v>
                </c:pt>
                <c:pt idx="7">
                  <c:v>1.8359999998210697E-2</c:v>
                </c:pt>
                <c:pt idx="8">
                  <c:v>1.141999999890686E-2</c:v>
                </c:pt>
                <c:pt idx="9">
                  <c:v>1.2950000000273576E-2</c:v>
                </c:pt>
                <c:pt idx="10">
                  <c:v>-1.5520000000833534E-2</c:v>
                </c:pt>
                <c:pt idx="11">
                  <c:v>-4.810000002180459E-3</c:v>
                </c:pt>
                <c:pt idx="12">
                  <c:v>-8.6899999987508636E-3</c:v>
                </c:pt>
                <c:pt idx="13">
                  <c:v>3.0489999997371342E-2</c:v>
                </c:pt>
                <c:pt idx="14">
                  <c:v>-1.3390000000072177E-2</c:v>
                </c:pt>
                <c:pt idx="15">
                  <c:v>4.1199999999662396E-2</c:v>
                </c:pt>
                <c:pt idx="16">
                  <c:v>3.3299999995506369E-3</c:v>
                </c:pt>
                <c:pt idx="17">
                  <c:v>-4.5959999999467982E-2</c:v>
                </c:pt>
                <c:pt idx="18">
                  <c:v>-1.2900000001536682E-2</c:v>
                </c:pt>
                <c:pt idx="19">
                  <c:v>-7.600000000820728E-3</c:v>
                </c:pt>
                <c:pt idx="20">
                  <c:v>-3.4649999997782288E-2</c:v>
                </c:pt>
                <c:pt idx="21">
                  <c:v>-3.2649999997374834E-2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3-442B-96DD-D8E33EF0FA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2">
                  <c:v>7.0030000002589077E-2</c:v>
                </c:pt>
                <c:pt idx="23">
                  <c:v>2.0190000002912711E-2</c:v>
                </c:pt>
                <c:pt idx="24">
                  <c:v>5.3849999996600673E-2</c:v>
                </c:pt>
                <c:pt idx="25">
                  <c:v>-2.9999995604157448E-5</c:v>
                </c:pt>
                <c:pt idx="26">
                  <c:v>-0.13872000000264961</c:v>
                </c:pt>
                <c:pt idx="27">
                  <c:v>-0.27823000000353204</c:v>
                </c:pt>
                <c:pt idx="28">
                  <c:v>-0.20822999999654712</c:v>
                </c:pt>
                <c:pt idx="29">
                  <c:v>-0.48752000000240514</c:v>
                </c:pt>
                <c:pt idx="30">
                  <c:v>-0.23140000000421423</c:v>
                </c:pt>
                <c:pt idx="31">
                  <c:v>-0.46068999999988591</c:v>
                </c:pt>
                <c:pt idx="32">
                  <c:v>0.63390000000072177</c:v>
                </c:pt>
                <c:pt idx="33">
                  <c:v>0.55613999999332009</c:v>
                </c:pt>
                <c:pt idx="34">
                  <c:v>0.65072999999392778</c:v>
                </c:pt>
                <c:pt idx="35">
                  <c:v>0.58296999999583932</c:v>
                </c:pt>
                <c:pt idx="36">
                  <c:v>0.48651999999856343</c:v>
                </c:pt>
                <c:pt idx="37">
                  <c:v>-0.41195000000152504</c:v>
                </c:pt>
                <c:pt idx="38">
                  <c:v>0.35723000000143657</c:v>
                </c:pt>
                <c:pt idx="39">
                  <c:v>-0.55970999999408377</c:v>
                </c:pt>
                <c:pt idx="40">
                  <c:v>-0.69593999999779044</c:v>
                </c:pt>
                <c:pt idx="41">
                  <c:v>0.2040599999963888</c:v>
                </c:pt>
                <c:pt idx="42">
                  <c:v>0.21088999999483349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F3-442B-96DD-D8E33EF0FA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F3-442B-96DD-D8E33EF0FA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0.57205999999860069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F3-442B-96DD-D8E33EF0FA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F3-442B-96DD-D8E33EF0FA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F3-442B-96DD-D8E33EF0FA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F3-442B-96DD-D8E33EF0FA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23</c:v>
                </c:pt>
                <c:pt idx="12">
                  <c:v>27</c:v>
                </c:pt>
                <c:pt idx="13">
                  <c:v>33</c:v>
                </c:pt>
                <c:pt idx="14">
                  <c:v>37</c:v>
                </c:pt>
                <c:pt idx="15">
                  <c:v>40</c:v>
                </c:pt>
                <c:pt idx="16">
                  <c:v>61</c:v>
                </c:pt>
                <c:pt idx="17">
                  <c:v>68</c:v>
                </c:pt>
                <c:pt idx="18">
                  <c:v>70</c:v>
                </c:pt>
                <c:pt idx="19">
                  <c:v>80</c:v>
                </c:pt>
                <c:pt idx="20">
                  <c:v>95</c:v>
                </c:pt>
                <c:pt idx="21">
                  <c:v>95</c:v>
                </c:pt>
                <c:pt idx="22">
                  <c:v>451</c:v>
                </c:pt>
                <c:pt idx="23">
                  <c:v>523</c:v>
                </c:pt>
                <c:pt idx="24">
                  <c:v>545</c:v>
                </c:pt>
                <c:pt idx="25">
                  <c:v>549</c:v>
                </c:pt>
                <c:pt idx="26">
                  <c:v>576</c:v>
                </c:pt>
                <c:pt idx="27">
                  <c:v>609</c:v>
                </c:pt>
                <c:pt idx="28">
                  <c:v>609</c:v>
                </c:pt>
                <c:pt idx="29">
                  <c:v>616</c:v>
                </c:pt>
                <c:pt idx="30">
                  <c:v>620</c:v>
                </c:pt>
                <c:pt idx="31">
                  <c:v>627</c:v>
                </c:pt>
                <c:pt idx="32">
                  <c:v>630</c:v>
                </c:pt>
                <c:pt idx="33">
                  <c:v>638</c:v>
                </c:pt>
                <c:pt idx="34">
                  <c:v>641</c:v>
                </c:pt>
                <c:pt idx="35">
                  <c:v>649</c:v>
                </c:pt>
                <c:pt idx="36">
                  <c:v>684</c:v>
                </c:pt>
                <c:pt idx="37">
                  <c:v>685</c:v>
                </c:pt>
                <c:pt idx="38">
                  <c:v>691</c:v>
                </c:pt>
                <c:pt idx="39">
                  <c:v>693</c:v>
                </c:pt>
                <c:pt idx="40">
                  <c:v>702</c:v>
                </c:pt>
                <c:pt idx="41">
                  <c:v>702</c:v>
                </c:pt>
                <c:pt idx="42">
                  <c:v>713</c:v>
                </c:pt>
                <c:pt idx="43">
                  <c:v>1130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1.7883813559238936E-3</c:v>
                </c:pt>
                <c:pt idx="1">
                  <c:v>2.303462878454645E-3</c:v>
                </c:pt>
                <c:pt idx="2">
                  <c:v>2.303462878454645E-3</c:v>
                </c:pt>
                <c:pt idx="3">
                  <c:v>2.3893097988764368E-3</c:v>
                </c:pt>
                <c:pt idx="4">
                  <c:v>2.4751567192982287E-3</c:v>
                </c:pt>
                <c:pt idx="5">
                  <c:v>2.6468505601418128E-3</c:v>
                </c:pt>
                <c:pt idx="6">
                  <c:v>2.7326974805636046E-3</c:v>
                </c:pt>
                <c:pt idx="7">
                  <c:v>3.3336259235161479E-3</c:v>
                </c:pt>
                <c:pt idx="8">
                  <c:v>3.505319764359732E-3</c:v>
                </c:pt>
                <c:pt idx="9">
                  <c:v>3.5911666847815238E-3</c:v>
                </c:pt>
                <c:pt idx="10">
                  <c:v>3.6770136052033161E-3</c:v>
                </c:pt>
                <c:pt idx="11">
                  <c:v>4.2779420481558594E-3</c:v>
                </c:pt>
                <c:pt idx="12">
                  <c:v>4.6213297298430267E-3</c:v>
                </c:pt>
                <c:pt idx="13">
                  <c:v>5.1364112523737786E-3</c:v>
                </c:pt>
                <c:pt idx="14">
                  <c:v>5.4797989340609459E-3</c:v>
                </c:pt>
                <c:pt idx="15">
                  <c:v>5.7373396953263218E-3</c:v>
                </c:pt>
                <c:pt idx="16">
                  <c:v>7.5401250241839525E-3</c:v>
                </c:pt>
                <c:pt idx="17">
                  <c:v>8.1410534671364949E-3</c:v>
                </c:pt>
                <c:pt idx="18">
                  <c:v>8.3127473079800812E-3</c:v>
                </c:pt>
                <c:pt idx="19">
                  <c:v>9.1712165121979987E-3</c:v>
                </c:pt>
                <c:pt idx="20">
                  <c:v>1.0458920318524878E-2</c:v>
                </c:pt>
                <c:pt idx="21">
                  <c:v>1.0458920318524878E-2</c:v>
                </c:pt>
                <c:pt idx="22">
                  <c:v>4.1020423988682803E-2</c:v>
                </c:pt>
                <c:pt idx="23">
                  <c:v>4.7201402259051825E-2</c:v>
                </c:pt>
                <c:pt idx="24">
                  <c:v>4.9090034508331243E-2</c:v>
                </c:pt>
                <c:pt idx="25">
                  <c:v>4.9433422190018408E-2</c:v>
                </c:pt>
                <c:pt idx="26">
                  <c:v>5.1751289041406801E-2</c:v>
                </c:pt>
                <c:pt idx="27">
                  <c:v>5.4584237415325934E-2</c:v>
                </c:pt>
                <c:pt idx="28">
                  <c:v>5.4584237415325934E-2</c:v>
                </c:pt>
                <c:pt idx="29">
                  <c:v>5.518516585827847E-2</c:v>
                </c:pt>
                <c:pt idx="30">
                  <c:v>5.5528553539965636E-2</c:v>
                </c:pt>
                <c:pt idx="31">
                  <c:v>5.6129481982918186E-2</c:v>
                </c:pt>
                <c:pt idx="32">
                  <c:v>5.6387022744183557E-2</c:v>
                </c:pt>
                <c:pt idx="33">
                  <c:v>5.7073798107557902E-2</c:v>
                </c:pt>
                <c:pt idx="34">
                  <c:v>5.7331338868823273E-2</c:v>
                </c:pt>
                <c:pt idx="35">
                  <c:v>5.8018114232197604E-2</c:v>
                </c:pt>
                <c:pt idx="36">
                  <c:v>6.1022756446960327E-2</c:v>
                </c:pt>
                <c:pt idx="37">
                  <c:v>6.1108603367382122E-2</c:v>
                </c:pt>
                <c:pt idx="38">
                  <c:v>6.1623684889912864E-2</c:v>
                </c:pt>
                <c:pt idx="39">
                  <c:v>6.1795378730756453E-2</c:v>
                </c:pt>
                <c:pt idx="40">
                  <c:v>6.2568001014552579E-2</c:v>
                </c:pt>
                <c:pt idx="41">
                  <c:v>6.2568001014552579E-2</c:v>
                </c:pt>
                <c:pt idx="42">
                  <c:v>6.3512317139192295E-2</c:v>
                </c:pt>
                <c:pt idx="43">
                  <c:v>9.9310482955079535E-2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F3-442B-96DD-D8E33EF0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75480"/>
        <c:axId val="1"/>
      </c:scatterChart>
      <c:valAx>
        <c:axId val="43657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075304807083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7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195871158307"/>
          <c:y val="0.9204921861831491"/>
          <c:w val="0.63914469406920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18</xdr:col>
      <xdr:colOff>57150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601F35-896E-6AFC-F579-C06333BE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4?1963AJ.....68..257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ySplit="20" topLeftCell="A46" activePane="bottomLeft" state="frozen"/>
      <selection pane="bottomLeft" activeCell="F3" sqref="F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17796.36</v>
      </c>
      <c r="D4" s="9">
        <v>34.908470000000001</v>
      </c>
      <c r="E4" s="23" t="s">
        <v>38</v>
      </c>
    </row>
    <row r="6" spans="1:6" x14ac:dyDescent="0.2">
      <c r="A6" s="5" t="s">
        <v>3</v>
      </c>
    </row>
    <row r="7" spans="1:6" x14ac:dyDescent="0.2">
      <c r="A7" t="s">
        <v>4</v>
      </c>
      <c r="C7">
        <v>17796.36</v>
      </c>
    </row>
    <row r="8" spans="1:6" x14ac:dyDescent="0.2">
      <c r="A8" t="s">
        <v>5</v>
      </c>
      <c r="C8">
        <v>34.908470000000001</v>
      </c>
      <c r="D8" s="51" t="s">
        <v>183</v>
      </c>
    </row>
    <row r="9" spans="1:6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12">
        <f>INTERCEPT(G21:G998,F21:F998)</f>
        <v>2.303462878454645E-3</v>
      </c>
      <c r="D11" s="3"/>
      <c r="E11" s="12"/>
    </row>
    <row r="12" spans="1:6" x14ac:dyDescent="0.2">
      <c r="A12" s="12" t="s">
        <v>19</v>
      </c>
      <c r="B12" s="12"/>
      <c r="C12" s="12">
        <f>SLOPE(G21:G998,F21:F998)</f>
        <v>8.5846920421791929E-5</v>
      </c>
      <c r="D12" s="3"/>
      <c r="E12" s="12"/>
    </row>
    <row r="13" spans="1:6" x14ac:dyDescent="0.2">
      <c r="A13" s="12" t="s">
        <v>21</v>
      </c>
      <c r="B13" s="12"/>
      <c r="C13" s="3" t="s">
        <v>16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20</v>
      </c>
      <c r="B15" s="12"/>
      <c r="C15" s="15">
        <f>(C7+C11)+(C8+C12)*INT(MAX(F21:F3533))</f>
        <v>57243.030410482956</v>
      </c>
      <c r="E15" s="16" t="s">
        <v>0</v>
      </c>
      <c r="F15" s="13">
        <v>1</v>
      </c>
    </row>
    <row r="16" spans="1:6" x14ac:dyDescent="0.2">
      <c r="A16" s="18" t="s">
        <v>6</v>
      </c>
      <c r="B16" s="12"/>
      <c r="C16" s="19">
        <f>+C8+C12</f>
        <v>34.908555846920422</v>
      </c>
      <c r="E16" s="16" t="s">
        <v>33</v>
      </c>
      <c r="F16" s="17">
        <f ca="1">NOW()+15018.5+$C$5/24</f>
        <v>60096.18050509259</v>
      </c>
    </row>
    <row r="17" spans="1:17" ht="13.5" thickBot="1" x14ac:dyDescent="0.25">
      <c r="A17" s="16" t="s">
        <v>30</v>
      </c>
      <c r="B17" s="12"/>
      <c r="C17" s="12">
        <f>COUNT(C21:C2191)</f>
        <v>44</v>
      </c>
      <c r="E17" s="16" t="s">
        <v>1</v>
      </c>
      <c r="F17" s="17">
        <f ca="1">ROUND(2*(F16-$C$7)/$C$8,0)/2+F15</f>
        <v>1212.5</v>
      </c>
    </row>
    <row r="18" spans="1:17" ht="14.25" thickTop="1" thickBot="1" x14ac:dyDescent="0.25">
      <c r="A18" s="18" t="s">
        <v>7</v>
      </c>
      <c r="B18" s="12"/>
      <c r="C18" s="21">
        <f>+C15</f>
        <v>57243.030410482956</v>
      </c>
      <c r="D18" s="22">
        <f>+C16</f>
        <v>34.908555846920422</v>
      </c>
      <c r="E18" s="16" t="s">
        <v>34</v>
      </c>
      <c r="F18" s="49">
        <f ca="1">ROUND(2*(F16-$C$15)/$C$16,0)/2+F15</f>
        <v>82.5</v>
      </c>
    </row>
    <row r="19" spans="1:17" ht="13.5" thickTop="1" x14ac:dyDescent="0.2">
      <c r="E19" s="16" t="s">
        <v>35</v>
      </c>
      <c r="F19" s="20">
        <f ca="1">+$C$15+$C$16*F18-15018.5-$C$5/24</f>
        <v>45104.486267853892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42</v>
      </c>
      <c r="I20" s="7" t="s">
        <v>52</v>
      </c>
      <c r="J20" s="7" t="s">
        <v>47</v>
      </c>
      <c r="K20" s="7" t="s">
        <v>45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49" t="s">
        <v>58</v>
      </c>
      <c r="B21" s="49" t="s">
        <v>182</v>
      </c>
      <c r="C21" s="50">
        <v>17587.21</v>
      </c>
      <c r="D21" s="50" t="s">
        <v>52</v>
      </c>
      <c r="E21">
        <f t="shared" ref="E21:E63" si="0">+(C21-C$7)/C$8</f>
        <v>-5.9913826071438088</v>
      </c>
      <c r="F21">
        <f t="shared" ref="F21:F64" si="1">ROUND(2*E21,0)/2</f>
        <v>-6</v>
      </c>
      <c r="G21">
        <f t="shared" ref="G21:G63" si="2">+C21-(C$7+F21*C$8)</f>
        <v>0.30081999999674736</v>
      </c>
      <c r="H21">
        <f>G21</f>
        <v>0.30081999999674736</v>
      </c>
      <c r="O21">
        <f t="shared" ref="O21:O63" si="3">+C$11+C$12*$F21</f>
        <v>1.7883813559238936E-3</v>
      </c>
      <c r="Q21" s="2">
        <f t="shared" ref="Q21:Q63" si="4">+C21-15018.5</f>
        <v>2568.7099999999991</v>
      </c>
    </row>
    <row r="22" spans="1:17" x14ac:dyDescent="0.2">
      <c r="A22" t="s">
        <v>14</v>
      </c>
      <c r="C22" s="10">
        <v>17796.36</v>
      </c>
      <c r="D22" s="10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ref="H22:H42" si="5">G22</f>
        <v>0</v>
      </c>
      <c r="O22">
        <f t="shared" si="3"/>
        <v>2.303462878454645E-3</v>
      </c>
      <c r="Q22" s="2">
        <f t="shared" si="4"/>
        <v>2777.8600000000006</v>
      </c>
    </row>
    <row r="23" spans="1:17" x14ac:dyDescent="0.2">
      <c r="A23" s="49" t="s">
        <v>64</v>
      </c>
      <c r="B23" s="49" t="s">
        <v>182</v>
      </c>
      <c r="C23" s="50">
        <v>17796.419999999998</v>
      </c>
      <c r="D23" s="50" t="s">
        <v>52</v>
      </c>
      <c r="E23">
        <f t="shared" si="0"/>
        <v>1.718780570952313E-3</v>
      </c>
      <c r="F23">
        <f t="shared" si="1"/>
        <v>0</v>
      </c>
      <c r="G23">
        <f t="shared" si="2"/>
        <v>5.9999999997671694E-2</v>
      </c>
      <c r="H23">
        <f t="shared" si="5"/>
        <v>5.9999999997671694E-2</v>
      </c>
      <c r="O23">
        <f t="shared" si="3"/>
        <v>2.303462878454645E-3</v>
      </c>
      <c r="Q23" s="2">
        <f t="shared" si="4"/>
        <v>2777.9199999999983</v>
      </c>
    </row>
    <row r="24" spans="1:17" x14ac:dyDescent="0.2">
      <c r="A24" s="49" t="s">
        <v>64</v>
      </c>
      <c r="B24" s="49" t="s">
        <v>182</v>
      </c>
      <c r="C24" s="50">
        <v>17831.41</v>
      </c>
      <c r="D24" s="50" t="s">
        <v>52</v>
      </c>
      <c r="E24">
        <f t="shared" si="0"/>
        <v>1.0040543169035845</v>
      </c>
      <c r="F24">
        <f t="shared" si="1"/>
        <v>1</v>
      </c>
      <c r="G24">
        <f t="shared" si="2"/>
        <v>0.14153000000078464</v>
      </c>
      <c r="H24">
        <f t="shared" si="5"/>
        <v>0.14153000000078464</v>
      </c>
      <c r="O24">
        <f t="shared" si="3"/>
        <v>2.3893097988764368E-3</v>
      </c>
      <c r="Q24" s="2">
        <f t="shared" si="4"/>
        <v>2812.91</v>
      </c>
    </row>
    <row r="25" spans="1:17" x14ac:dyDescent="0.2">
      <c r="A25" s="49" t="s">
        <v>64</v>
      </c>
      <c r="B25" s="49" t="s">
        <v>182</v>
      </c>
      <c r="C25" s="50">
        <v>17866.2</v>
      </c>
      <c r="D25" s="50" t="s">
        <v>52</v>
      </c>
      <c r="E25">
        <f t="shared" si="0"/>
        <v>2.0006605846661323</v>
      </c>
      <c r="F25">
        <f t="shared" si="1"/>
        <v>2</v>
      </c>
      <c r="G25">
        <f t="shared" si="2"/>
        <v>2.305999999953201E-2</v>
      </c>
      <c r="H25">
        <f t="shared" si="5"/>
        <v>2.305999999953201E-2</v>
      </c>
      <c r="O25">
        <f t="shared" si="3"/>
        <v>2.4751567192982287E-3</v>
      </c>
      <c r="Q25" s="2">
        <f t="shared" si="4"/>
        <v>2847.7000000000007</v>
      </c>
    </row>
    <row r="26" spans="1:17" x14ac:dyDescent="0.2">
      <c r="A26" s="49" t="s">
        <v>74</v>
      </c>
      <c r="B26" s="49" t="s">
        <v>182</v>
      </c>
      <c r="C26" s="50">
        <v>17935.990000000002</v>
      </c>
      <c r="D26" s="50" t="s">
        <v>52</v>
      </c>
      <c r="E26">
        <f t="shared" si="0"/>
        <v>3.9998888521897698</v>
      </c>
      <c r="F26">
        <f t="shared" si="1"/>
        <v>4</v>
      </c>
      <c r="G26">
        <f t="shared" si="2"/>
        <v>-3.8800000002083834E-3</v>
      </c>
      <c r="H26">
        <f t="shared" si="5"/>
        <v>-3.8800000002083834E-3</v>
      </c>
      <c r="O26">
        <f t="shared" si="3"/>
        <v>2.6468505601418128E-3</v>
      </c>
      <c r="Q26" s="2">
        <f t="shared" si="4"/>
        <v>2917.4900000000016</v>
      </c>
    </row>
    <row r="27" spans="1:17" x14ac:dyDescent="0.2">
      <c r="A27" s="49" t="s">
        <v>74</v>
      </c>
      <c r="B27" s="49" t="s">
        <v>182</v>
      </c>
      <c r="C27" s="50">
        <v>17970.900000000001</v>
      </c>
      <c r="D27" s="50" t="s">
        <v>52</v>
      </c>
      <c r="E27">
        <f t="shared" si="0"/>
        <v>4.999932681094327</v>
      </c>
      <c r="F27">
        <f t="shared" si="1"/>
        <v>5</v>
      </c>
      <c r="G27">
        <f t="shared" si="2"/>
        <v>-2.3499999988416675E-3</v>
      </c>
      <c r="H27">
        <f t="shared" si="5"/>
        <v>-2.3499999988416675E-3</v>
      </c>
      <c r="O27">
        <f t="shared" si="3"/>
        <v>2.7326974805636046E-3</v>
      </c>
      <c r="Q27" s="2">
        <f t="shared" si="4"/>
        <v>2952.4000000000015</v>
      </c>
    </row>
    <row r="28" spans="1:17" x14ac:dyDescent="0.2">
      <c r="A28" s="49" t="s">
        <v>79</v>
      </c>
      <c r="B28" s="49" t="s">
        <v>182</v>
      </c>
      <c r="C28" s="50">
        <v>18215.28</v>
      </c>
      <c r="D28" s="50" t="s">
        <v>52</v>
      </c>
      <c r="E28">
        <f t="shared" si="0"/>
        <v>12.000525946854681</v>
      </c>
      <c r="F28">
        <f t="shared" si="1"/>
        <v>12</v>
      </c>
      <c r="G28">
        <f t="shared" si="2"/>
        <v>1.8359999998210697E-2</v>
      </c>
      <c r="H28">
        <f t="shared" si="5"/>
        <v>1.8359999998210697E-2</v>
      </c>
      <c r="O28">
        <f t="shared" si="3"/>
        <v>3.3336259235161479E-3</v>
      </c>
      <c r="Q28" s="2">
        <f t="shared" si="4"/>
        <v>3196.7799999999988</v>
      </c>
    </row>
    <row r="29" spans="1:17" x14ac:dyDescent="0.2">
      <c r="A29" s="49" t="s">
        <v>79</v>
      </c>
      <c r="B29" s="49" t="s">
        <v>182</v>
      </c>
      <c r="C29" s="50">
        <v>18285.09</v>
      </c>
      <c r="D29" s="50" t="s">
        <v>52</v>
      </c>
      <c r="E29">
        <f t="shared" si="0"/>
        <v>14.000327141235339</v>
      </c>
      <c r="F29">
        <f t="shared" si="1"/>
        <v>14</v>
      </c>
      <c r="G29">
        <f t="shared" si="2"/>
        <v>1.141999999890686E-2</v>
      </c>
      <c r="H29">
        <f t="shared" si="5"/>
        <v>1.141999999890686E-2</v>
      </c>
      <c r="O29">
        <f t="shared" si="3"/>
        <v>3.505319764359732E-3</v>
      </c>
      <c r="Q29" s="2">
        <f t="shared" si="4"/>
        <v>3266.59</v>
      </c>
    </row>
    <row r="30" spans="1:17" x14ac:dyDescent="0.2">
      <c r="A30" s="49" t="s">
        <v>74</v>
      </c>
      <c r="B30" s="49" t="s">
        <v>182</v>
      </c>
      <c r="C30" s="50">
        <v>18320</v>
      </c>
      <c r="D30" s="50" t="s">
        <v>52</v>
      </c>
      <c r="E30">
        <f t="shared" si="0"/>
        <v>15.000370970139894</v>
      </c>
      <c r="F30">
        <f t="shared" si="1"/>
        <v>15</v>
      </c>
      <c r="G30">
        <f t="shared" si="2"/>
        <v>1.2950000000273576E-2</v>
      </c>
      <c r="H30">
        <f t="shared" si="5"/>
        <v>1.2950000000273576E-2</v>
      </c>
      <c r="O30">
        <f t="shared" si="3"/>
        <v>3.5911666847815238E-3</v>
      </c>
      <c r="Q30" s="2">
        <f t="shared" si="4"/>
        <v>3301.5</v>
      </c>
    </row>
    <row r="31" spans="1:17" x14ac:dyDescent="0.2">
      <c r="A31" s="49" t="s">
        <v>74</v>
      </c>
      <c r="B31" s="49" t="s">
        <v>182</v>
      </c>
      <c r="C31" s="50">
        <v>18354.88</v>
      </c>
      <c r="D31" s="50" t="s">
        <v>52</v>
      </c>
      <c r="E31">
        <f t="shared" si="0"/>
        <v>15.999555408758974</v>
      </c>
      <c r="F31">
        <f t="shared" si="1"/>
        <v>16</v>
      </c>
      <c r="G31">
        <f t="shared" si="2"/>
        <v>-1.5520000000833534E-2</v>
      </c>
      <c r="H31">
        <f t="shared" si="5"/>
        <v>-1.5520000000833534E-2</v>
      </c>
      <c r="O31">
        <f t="shared" si="3"/>
        <v>3.6770136052033161E-3</v>
      </c>
      <c r="Q31" s="2">
        <f t="shared" si="4"/>
        <v>3336.380000000001</v>
      </c>
    </row>
    <row r="32" spans="1:17" x14ac:dyDescent="0.2">
      <c r="A32" s="49" t="s">
        <v>74</v>
      </c>
      <c r="B32" s="49" t="s">
        <v>182</v>
      </c>
      <c r="C32" s="50">
        <v>18599.25</v>
      </c>
      <c r="D32" s="50" t="s">
        <v>52</v>
      </c>
      <c r="E32">
        <f t="shared" si="0"/>
        <v>22.999862211090871</v>
      </c>
      <c r="F32">
        <f t="shared" si="1"/>
        <v>23</v>
      </c>
      <c r="G32">
        <f t="shared" si="2"/>
        <v>-4.810000002180459E-3</v>
      </c>
      <c r="H32">
        <f t="shared" si="5"/>
        <v>-4.810000002180459E-3</v>
      </c>
      <c r="O32">
        <f t="shared" si="3"/>
        <v>4.2779420481558594E-3</v>
      </c>
      <c r="Q32" s="2">
        <f t="shared" si="4"/>
        <v>3580.75</v>
      </c>
    </row>
    <row r="33" spans="1:18" x14ac:dyDescent="0.2">
      <c r="A33" s="49" t="s">
        <v>79</v>
      </c>
      <c r="B33" s="49" t="s">
        <v>182</v>
      </c>
      <c r="C33" s="50">
        <v>18738.88</v>
      </c>
      <c r="D33" s="50" t="s">
        <v>52</v>
      </c>
      <c r="E33">
        <f t="shared" si="0"/>
        <v>26.999751063280641</v>
      </c>
      <c r="F33">
        <f t="shared" si="1"/>
        <v>27</v>
      </c>
      <c r="G33">
        <f t="shared" si="2"/>
        <v>-8.6899999987508636E-3</v>
      </c>
      <c r="H33">
        <f t="shared" si="5"/>
        <v>-8.6899999987508636E-3</v>
      </c>
      <c r="O33">
        <f t="shared" si="3"/>
        <v>4.6213297298430267E-3</v>
      </c>
      <c r="Q33" s="2">
        <f t="shared" si="4"/>
        <v>3720.380000000001</v>
      </c>
    </row>
    <row r="34" spans="1:18" x14ac:dyDescent="0.2">
      <c r="A34" s="49" t="s">
        <v>74</v>
      </c>
      <c r="B34" s="49" t="s">
        <v>182</v>
      </c>
      <c r="C34" s="50">
        <v>18948.37</v>
      </c>
      <c r="D34" s="50" t="s">
        <v>52</v>
      </c>
      <c r="E34">
        <f t="shared" si="0"/>
        <v>33.000873426993458</v>
      </c>
      <c r="F34">
        <f t="shared" si="1"/>
        <v>33</v>
      </c>
      <c r="G34">
        <f t="shared" si="2"/>
        <v>3.0489999997371342E-2</v>
      </c>
      <c r="H34">
        <f t="shared" si="5"/>
        <v>3.0489999997371342E-2</v>
      </c>
      <c r="O34">
        <f t="shared" si="3"/>
        <v>5.1364112523737786E-3</v>
      </c>
      <c r="Q34" s="2">
        <f t="shared" si="4"/>
        <v>3929.869999999999</v>
      </c>
    </row>
    <row r="35" spans="1:18" x14ac:dyDescent="0.2">
      <c r="A35" s="49" t="s">
        <v>74</v>
      </c>
      <c r="B35" s="49" t="s">
        <v>182</v>
      </c>
      <c r="C35" s="50">
        <v>19087.96</v>
      </c>
      <c r="D35" s="50" t="s">
        <v>52</v>
      </c>
      <c r="E35">
        <f t="shared" si="0"/>
        <v>36.999616425469192</v>
      </c>
      <c r="F35">
        <f t="shared" si="1"/>
        <v>37</v>
      </c>
      <c r="G35">
        <f t="shared" si="2"/>
        <v>-1.3390000000072177E-2</v>
      </c>
      <c r="H35">
        <f t="shared" si="5"/>
        <v>-1.3390000000072177E-2</v>
      </c>
      <c r="O35">
        <f t="shared" si="3"/>
        <v>5.4797989340609459E-3</v>
      </c>
      <c r="Q35" s="2">
        <f t="shared" si="4"/>
        <v>4069.4599999999991</v>
      </c>
    </row>
    <row r="36" spans="1:18" x14ac:dyDescent="0.2">
      <c r="A36" s="49" t="s">
        <v>74</v>
      </c>
      <c r="B36" s="49" t="s">
        <v>182</v>
      </c>
      <c r="C36" s="50">
        <v>19192.740000000002</v>
      </c>
      <c r="D36" s="50" t="s">
        <v>52</v>
      </c>
      <c r="E36">
        <f t="shared" si="0"/>
        <v>40.001180229325463</v>
      </c>
      <c r="F36">
        <f t="shared" si="1"/>
        <v>40</v>
      </c>
      <c r="G36">
        <f t="shared" si="2"/>
        <v>4.1199999999662396E-2</v>
      </c>
      <c r="H36">
        <f t="shared" si="5"/>
        <v>4.1199999999662396E-2</v>
      </c>
      <c r="O36">
        <f t="shared" si="3"/>
        <v>5.7373396953263218E-3</v>
      </c>
      <c r="Q36" s="2">
        <f t="shared" si="4"/>
        <v>4174.2400000000016</v>
      </c>
    </row>
    <row r="37" spans="1:18" x14ac:dyDescent="0.2">
      <c r="A37" s="49" t="s">
        <v>104</v>
      </c>
      <c r="B37" s="49" t="s">
        <v>182</v>
      </c>
      <c r="C37" s="50">
        <v>19925.78</v>
      </c>
      <c r="D37" s="50" t="s">
        <v>52</v>
      </c>
      <c r="E37">
        <f t="shared" si="0"/>
        <v>61.00009539232164</v>
      </c>
      <c r="F37">
        <f t="shared" si="1"/>
        <v>61</v>
      </c>
      <c r="G37">
        <f t="shared" si="2"/>
        <v>3.3299999995506369E-3</v>
      </c>
      <c r="H37">
        <f t="shared" si="5"/>
        <v>3.3299999995506369E-3</v>
      </c>
      <c r="O37">
        <f t="shared" si="3"/>
        <v>7.5401250241839525E-3</v>
      </c>
      <c r="Q37" s="2">
        <f t="shared" si="4"/>
        <v>4907.2799999999988</v>
      </c>
    </row>
    <row r="38" spans="1:18" x14ac:dyDescent="0.2">
      <c r="A38" s="49" t="s">
        <v>74</v>
      </c>
      <c r="B38" s="49" t="s">
        <v>182</v>
      </c>
      <c r="C38" s="50">
        <v>20170.09</v>
      </c>
      <c r="D38" s="50" t="s">
        <v>52</v>
      </c>
      <c r="E38">
        <f t="shared" si="0"/>
        <v>67.998683414082578</v>
      </c>
      <c r="F38">
        <f t="shared" si="1"/>
        <v>68</v>
      </c>
      <c r="G38">
        <f t="shared" si="2"/>
        <v>-4.5959999999467982E-2</v>
      </c>
      <c r="H38">
        <f t="shared" si="5"/>
        <v>-4.5959999999467982E-2</v>
      </c>
      <c r="O38">
        <f t="shared" si="3"/>
        <v>8.1410534671364949E-3</v>
      </c>
      <c r="Q38" s="2">
        <f t="shared" si="4"/>
        <v>5151.59</v>
      </c>
    </row>
    <row r="39" spans="1:18" x14ac:dyDescent="0.2">
      <c r="A39" s="49" t="s">
        <v>74</v>
      </c>
      <c r="B39" s="49" t="s">
        <v>182</v>
      </c>
      <c r="C39" s="50">
        <v>20239.939999999999</v>
      </c>
      <c r="D39" s="50" t="s">
        <v>52</v>
      </c>
      <c r="E39">
        <f t="shared" si="0"/>
        <v>69.99963046217718</v>
      </c>
      <c r="F39">
        <f t="shared" si="1"/>
        <v>70</v>
      </c>
      <c r="G39">
        <f t="shared" si="2"/>
        <v>-1.2900000001536682E-2</v>
      </c>
      <c r="H39">
        <f t="shared" si="5"/>
        <v>-1.2900000001536682E-2</v>
      </c>
      <c r="O39">
        <f t="shared" si="3"/>
        <v>8.3127473079800812E-3</v>
      </c>
      <c r="Q39" s="2">
        <f t="shared" si="4"/>
        <v>5221.4399999999987</v>
      </c>
    </row>
    <row r="40" spans="1:18" x14ac:dyDescent="0.2">
      <c r="A40" s="49" t="s">
        <v>74</v>
      </c>
      <c r="B40" s="49" t="s">
        <v>182</v>
      </c>
      <c r="C40" s="50">
        <v>20589.03</v>
      </c>
      <c r="D40" s="50" t="s">
        <v>52</v>
      </c>
      <c r="E40">
        <f t="shared" si="0"/>
        <v>79.999782287794289</v>
      </c>
      <c r="F40">
        <f t="shared" si="1"/>
        <v>80</v>
      </c>
      <c r="G40">
        <f t="shared" si="2"/>
        <v>-7.600000000820728E-3</v>
      </c>
      <c r="H40">
        <f t="shared" si="5"/>
        <v>-7.600000000820728E-3</v>
      </c>
      <c r="O40">
        <f t="shared" si="3"/>
        <v>9.1712165121979987E-3</v>
      </c>
      <c r="Q40" s="2">
        <f t="shared" si="4"/>
        <v>5570.5299999999988</v>
      </c>
    </row>
    <row r="41" spans="1:18" x14ac:dyDescent="0.2">
      <c r="A41" s="49" t="s">
        <v>74</v>
      </c>
      <c r="B41" s="49" t="s">
        <v>182</v>
      </c>
      <c r="C41" s="50">
        <v>21112.63</v>
      </c>
      <c r="D41" s="50" t="s">
        <v>52</v>
      </c>
      <c r="E41">
        <f t="shared" si="0"/>
        <v>94.999007404220251</v>
      </c>
      <c r="F41">
        <f t="shared" si="1"/>
        <v>95</v>
      </c>
      <c r="G41">
        <f t="shared" si="2"/>
        <v>-3.4649999997782288E-2</v>
      </c>
      <c r="H41">
        <f t="shared" si="5"/>
        <v>-3.4649999997782288E-2</v>
      </c>
      <c r="O41">
        <f t="shared" si="3"/>
        <v>1.0458920318524878E-2</v>
      </c>
      <c r="Q41" s="2">
        <f t="shared" si="4"/>
        <v>6094.130000000001</v>
      </c>
    </row>
    <row r="42" spans="1:18" x14ac:dyDescent="0.2">
      <c r="A42" t="s">
        <v>39</v>
      </c>
      <c r="C42" s="10">
        <v>21112.632000000001</v>
      </c>
      <c r="D42" s="10" t="s">
        <v>16</v>
      </c>
      <c r="E42">
        <f t="shared" si="0"/>
        <v>94.999064696905961</v>
      </c>
      <c r="F42">
        <f t="shared" si="1"/>
        <v>95</v>
      </c>
      <c r="G42">
        <f t="shared" si="2"/>
        <v>-3.2649999997374834E-2</v>
      </c>
      <c r="H42">
        <f t="shared" si="5"/>
        <v>-3.2649999997374834E-2</v>
      </c>
      <c r="O42">
        <f t="shared" si="3"/>
        <v>1.0458920318524878E-2</v>
      </c>
      <c r="Q42" s="2">
        <f t="shared" si="4"/>
        <v>6094.1320000000014</v>
      </c>
      <c r="R42" s="24" t="s">
        <v>40</v>
      </c>
    </row>
    <row r="43" spans="1:18" x14ac:dyDescent="0.2">
      <c r="A43" s="49" t="s">
        <v>119</v>
      </c>
      <c r="B43" s="49" t="s">
        <v>182</v>
      </c>
      <c r="C43" s="50">
        <v>33540.15</v>
      </c>
      <c r="D43" s="50" t="s">
        <v>52</v>
      </c>
      <c r="E43">
        <f t="shared" si="0"/>
        <v>451.00200610338982</v>
      </c>
      <c r="F43">
        <f t="shared" si="1"/>
        <v>451</v>
      </c>
      <c r="G43">
        <f t="shared" si="2"/>
        <v>7.0030000002589077E-2</v>
      </c>
      <c r="I43">
        <f>G43</f>
        <v>7.0030000002589077E-2</v>
      </c>
      <c r="O43">
        <f t="shared" si="3"/>
        <v>4.1020423988682803E-2</v>
      </c>
      <c r="Q43" s="2">
        <f t="shared" si="4"/>
        <v>18521.650000000001</v>
      </c>
    </row>
    <row r="44" spans="1:18" x14ac:dyDescent="0.2">
      <c r="A44" s="49" t="s">
        <v>123</v>
      </c>
      <c r="B44" s="49" t="s">
        <v>182</v>
      </c>
      <c r="C44" s="50">
        <v>36053.51</v>
      </c>
      <c r="D44" s="50" t="s">
        <v>52</v>
      </c>
      <c r="E44">
        <f t="shared" si="0"/>
        <v>523.00057836966221</v>
      </c>
      <c r="F44">
        <f t="shared" si="1"/>
        <v>523</v>
      </c>
      <c r="G44">
        <f t="shared" si="2"/>
        <v>2.0190000002912711E-2</v>
      </c>
      <c r="I44">
        <f t="shared" ref="I44:I63" si="6">G44</f>
        <v>2.0190000002912711E-2</v>
      </c>
      <c r="O44">
        <f t="shared" si="3"/>
        <v>4.7201402259051825E-2</v>
      </c>
      <c r="Q44" s="2">
        <f t="shared" si="4"/>
        <v>21035.010000000002</v>
      </c>
    </row>
    <row r="45" spans="1:18" x14ac:dyDescent="0.2">
      <c r="A45" s="49" t="s">
        <v>123</v>
      </c>
      <c r="B45" s="49" t="s">
        <v>182</v>
      </c>
      <c r="C45" s="50">
        <v>36821.53</v>
      </c>
      <c r="D45" s="50" t="s">
        <v>52</v>
      </c>
      <c r="E45">
        <f t="shared" si="0"/>
        <v>545.00154260556246</v>
      </c>
      <c r="F45">
        <f t="shared" si="1"/>
        <v>545</v>
      </c>
      <c r="G45">
        <f t="shared" si="2"/>
        <v>5.3849999996600673E-2</v>
      </c>
      <c r="I45">
        <f t="shared" si="6"/>
        <v>5.3849999996600673E-2</v>
      </c>
      <c r="O45">
        <f t="shared" si="3"/>
        <v>4.9090034508331243E-2</v>
      </c>
      <c r="Q45" s="2">
        <f t="shared" si="4"/>
        <v>21803.03</v>
      </c>
    </row>
    <row r="46" spans="1:18" x14ac:dyDescent="0.2">
      <c r="A46" t="s">
        <v>41</v>
      </c>
      <c r="C46" s="25">
        <v>36961.11</v>
      </c>
      <c r="D46" s="10" t="s">
        <v>16</v>
      </c>
      <c r="E46">
        <f t="shared" si="0"/>
        <v>548.9999991406097</v>
      </c>
      <c r="F46">
        <f t="shared" si="1"/>
        <v>549</v>
      </c>
      <c r="G46">
        <f t="shared" si="2"/>
        <v>-2.9999995604157448E-5</v>
      </c>
      <c r="I46">
        <f t="shared" si="6"/>
        <v>-2.9999995604157448E-5</v>
      </c>
      <c r="O46">
        <f t="shared" si="3"/>
        <v>4.9433422190018408E-2</v>
      </c>
      <c r="Q46" s="2">
        <f t="shared" si="4"/>
        <v>21942.61</v>
      </c>
    </row>
    <row r="47" spans="1:18" x14ac:dyDescent="0.2">
      <c r="A47" s="49" t="s">
        <v>123</v>
      </c>
      <c r="B47" s="49" t="s">
        <v>182</v>
      </c>
      <c r="C47" s="50">
        <v>37903.5</v>
      </c>
      <c r="D47" s="50" t="s">
        <v>52</v>
      </c>
      <c r="E47">
        <f t="shared" si="0"/>
        <v>575.99602617931976</v>
      </c>
      <c r="F47">
        <f t="shared" si="1"/>
        <v>576</v>
      </c>
      <c r="G47">
        <f t="shared" si="2"/>
        <v>-0.13872000000264961</v>
      </c>
      <c r="I47">
        <f t="shared" si="6"/>
        <v>-0.13872000000264961</v>
      </c>
      <c r="O47">
        <f t="shared" si="3"/>
        <v>5.1751289041406801E-2</v>
      </c>
      <c r="Q47" s="2">
        <f t="shared" si="4"/>
        <v>22885</v>
      </c>
    </row>
    <row r="48" spans="1:18" x14ac:dyDescent="0.2">
      <c r="A48" s="49" t="s">
        <v>134</v>
      </c>
      <c r="B48" s="49" t="s">
        <v>182</v>
      </c>
      <c r="C48" s="50">
        <v>39055.339999999997</v>
      </c>
      <c r="D48" s="50" t="s">
        <v>52</v>
      </c>
      <c r="E48">
        <f t="shared" si="0"/>
        <v>608.99202972802857</v>
      </c>
      <c r="F48">
        <f t="shared" si="1"/>
        <v>609</v>
      </c>
      <c r="G48">
        <f t="shared" si="2"/>
        <v>-0.27823000000353204</v>
      </c>
      <c r="I48">
        <f t="shared" si="6"/>
        <v>-0.27823000000353204</v>
      </c>
      <c r="O48">
        <f t="shared" si="3"/>
        <v>5.4584237415325934E-2</v>
      </c>
      <c r="Q48" s="2">
        <f t="shared" si="4"/>
        <v>24036.839999999997</v>
      </c>
    </row>
    <row r="49" spans="1:17" x14ac:dyDescent="0.2">
      <c r="A49" s="49" t="s">
        <v>123</v>
      </c>
      <c r="B49" s="49" t="s">
        <v>182</v>
      </c>
      <c r="C49" s="50">
        <v>39055.410000000003</v>
      </c>
      <c r="D49" s="50" t="s">
        <v>52</v>
      </c>
      <c r="E49">
        <f t="shared" si="0"/>
        <v>608.99403497202832</v>
      </c>
      <c r="F49">
        <f t="shared" si="1"/>
        <v>609</v>
      </c>
      <c r="G49">
        <f t="shared" si="2"/>
        <v>-0.20822999999654712</v>
      </c>
      <c r="I49">
        <f t="shared" si="6"/>
        <v>-0.20822999999654712</v>
      </c>
      <c r="O49">
        <f t="shared" si="3"/>
        <v>5.4584237415325934E-2</v>
      </c>
      <c r="Q49" s="2">
        <f t="shared" si="4"/>
        <v>24036.910000000003</v>
      </c>
    </row>
    <row r="50" spans="1:17" x14ac:dyDescent="0.2">
      <c r="A50" s="49" t="s">
        <v>123</v>
      </c>
      <c r="B50" s="49" t="s">
        <v>182</v>
      </c>
      <c r="C50" s="50">
        <v>39299.49</v>
      </c>
      <c r="D50" s="50" t="s">
        <v>52</v>
      </c>
      <c r="E50">
        <f t="shared" si="0"/>
        <v>615.98603433493349</v>
      </c>
      <c r="F50">
        <f t="shared" si="1"/>
        <v>616</v>
      </c>
      <c r="G50">
        <f t="shared" si="2"/>
        <v>-0.48752000000240514</v>
      </c>
      <c r="I50">
        <f t="shared" si="6"/>
        <v>-0.48752000000240514</v>
      </c>
      <c r="O50">
        <f t="shared" si="3"/>
        <v>5.518516585827847E-2</v>
      </c>
      <c r="Q50" s="2">
        <f t="shared" si="4"/>
        <v>24280.989999999998</v>
      </c>
    </row>
    <row r="51" spans="1:17" x14ac:dyDescent="0.2">
      <c r="A51" s="49" t="s">
        <v>123</v>
      </c>
      <c r="B51" s="49" t="s">
        <v>182</v>
      </c>
      <c r="C51" s="50">
        <v>39439.379999999997</v>
      </c>
      <c r="D51" s="50" t="s">
        <v>52</v>
      </c>
      <c r="E51">
        <f t="shared" si="0"/>
        <v>619.99337123626435</v>
      </c>
      <c r="F51">
        <f t="shared" si="1"/>
        <v>620</v>
      </c>
      <c r="G51">
        <f t="shared" si="2"/>
        <v>-0.23140000000421423</v>
      </c>
      <c r="I51">
        <f t="shared" si="6"/>
        <v>-0.23140000000421423</v>
      </c>
      <c r="O51">
        <f t="shared" si="3"/>
        <v>5.5528553539965636E-2</v>
      </c>
      <c r="Q51" s="2">
        <f t="shared" si="4"/>
        <v>24420.879999999997</v>
      </c>
    </row>
    <row r="52" spans="1:17" x14ac:dyDescent="0.2">
      <c r="A52" s="49" t="s">
        <v>123</v>
      </c>
      <c r="B52" s="49" t="s">
        <v>182</v>
      </c>
      <c r="C52" s="50">
        <v>39683.51</v>
      </c>
      <c r="D52" s="50" t="s">
        <v>52</v>
      </c>
      <c r="E52">
        <f t="shared" si="0"/>
        <v>626.98680291631229</v>
      </c>
      <c r="F52">
        <f t="shared" si="1"/>
        <v>627</v>
      </c>
      <c r="G52">
        <f t="shared" si="2"/>
        <v>-0.46068999999988591</v>
      </c>
      <c r="I52">
        <f t="shared" si="6"/>
        <v>-0.46068999999988591</v>
      </c>
      <c r="O52">
        <f t="shared" si="3"/>
        <v>5.6129481982918186E-2</v>
      </c>
      <c r="Q52" s="2">
        <f t="shared" si="4"/>
        <v>24665.010000000002</v>
      </c>
    </row>
    <row r="53" spans="1:17" x14ac:dyDescent="0.2">
      <c r="A53" s="49" t="s">
        <v>123</v>
      </c>
      <c r="B53" s="49" t="s">
        <v>182</v>
      </c>
      <c r="C53" s="50">
        <v>39789.33</v>
      </c>
      <c r="D53" s="50" t="s">
        <v>52</v>
      </c>
      <c r="E53">
        <f t="shared" si="0"/>
        <v>630.01815891673277</v>
      </c>
      <c r="F53">
        <f t="shared" si="1"/>
        <v>630</v>
      </c>
      <c r="G53">
        <f t="shared" si="2"/>
        <v>0.63390000000072177</v>
      </c>
      <c r="I53">
        <f t="shared" si="6"/>
        <v>0.63390000000072177</v>
      </c>
      <c r="O53">
        <f t="shared" si="3"/>
        <v>5.6387022744183557E-2</v>
      </c>
      <c r="Q53" s="2">
        <f t="shared" si="4"/>
        <v>24770.83</v>
      </c>
    </row>
    <row r="54" spans="1:17" x14ac:dyDescent="0.2">
      <c r="A54" s="49" t="s">
        <v>123</v>
      </c>
      <c r="B54" s="49" t="s">
        <v>182</v>
      </c>
      <c r="C54" s="50">
        <v>40068.519999999997</v>
      </c>
      <c r="D54" s="50" t="s">
        <v>52</v>
      </c>
      <c r="E54">
        <f t="shared" si="0"/>
        <v>638.01593137711268</v>
      </c>
      <c r="F54">
        <f t="shared" si="1"/>
        <v>638</v>
      </c>
      <c r="G54">
        <f t="shared" si="2"/>
        <v>0.55613999999332009</v>
      </c>
      <c r="I54">
        <f t="shared" si="6"/>
        <v>0.55613999999332009</v>
      </c>
      <c r="O54">
        <f t="shared" si="3"/>
        <v>5.7073798107557902E-2</v>
      </c>
      <c r="Q54" s="2">
        <f t="shared" si="4"/>
        <v>25050.019999999997</v>
      </c>
    </row>
    <row r="55" spans="1:17" x14ac:dyDescent="0.2">
      <c r="A55" s="49" t="s">
        <v>123</v>
      </c>
      <c r="B55" s="49" t="s">
        <v>182</v>
      </c>
      <c r="C55" s="50">
        <v>40173.339999999997</v>
      </c>
      <c r="D55" s="50" t="s">
        <v>52</v>
      </c>
      <c r="E55">
        <f t="shared" si="0"/>
        <v>641.0186410346829</v>
      </c>
      <c r="F55">
        <f t="shared" si="1"/>
        <v>641</v>
      </c>
      <c r="G55">
        <f t="shared" si="2"/>
        <v>0.65072999999392778</v>
      </c>
      <c r="I55">
        <f t="shared" si="6"/>
        <v>0.65072999999392778</v>
      </c>
      <c r="O55">
        <f t="shared" si="3"/>
        <v>5.7331338868823273E-2</v>
      </c>
      <c r="Q55" s="2">
        <f t="shared" si="4"/>
        <v>25154.839999999997</v>
      </c>
    </row>
    <row r="56" spans="1:17" x14ac:dyDescent="0.2">
      <c r="A56" s="49" t="s">
        <v>123</v>
      </c>
      <c r="B56" s="49" t="s">
        <v>182</v>
      </c>
      <c r="C56" s="50">
        <v>40452.54</v>
      </c>
      <c r="D56" s="50" t="s">
        <v>52</v>
      </c>
      <c r="E56">
        <f t="shared" si="0"/>
        <v>649.01669995849147</v>
      </c>
      <c r="F56">
        <f t="shared" si="1"/>
        <v>649</v>
      </c>
      <c r="G56">
        <f t="shared" si="2"/>
        <v>0.58296999999583932</v>
      </c>
      <c r="I56">
        <f t="shared" si="6"/>
        <v>0.58296999999583932</v>
      </c>
      <c r="O56">
        <f t="shared" si="3"/>
        <v>5.8018114232197604E-2</v>
      </c>
      <c r="Q56" s="2">
        <f t="shared" si="4"/>
        <v>25434.04</v>
      </c>
    </row>
    <row r="57" spans="1:17" x14ac:dyDescent="0.2">
      <c r="A57" s="49" t="s">
        <v>123</v>
      </c>
      <c r="B57" s="49" t="s">
        <v>182</v>
      </c>
      <c r="C57" s="50">
        <v>41674.239999999998</v>
      </c>
      <c r="D57" s="50" t="s">
        <v>52</v>
      </c>
      <c r="E57">
        <f t="shared" si="0"/>
        <v>684.01393701872348</v>
      </c>
      <c r="F57">
        <f t="shared" si="1"/>
        <v>684</v>
      </c>
      <c r="G57">
        <f t="shared" si="2"/>
        <v>0.48651999999856343</v>
      </c>
      <c r="I57">
        <f t="shared" si="6"/>
        <v>0.48651999999856343</v>
      </c>
      <c r="O57">
        <f t="shared" si="3"/>
        <v>6.1022756446960327E-2</v>
      </c>
      <c r="Q57" s="2">
        <f t="shared" si="4"/>
        <v>26655.739999999998</v>
      </c>
    </row>
    <row r="58" spans="1:17" x14ac:dyDescent="0.2">
      <c r="A58" s="49" t="s">
        <v>123</v>
      </c>
      <c r="B58" s="49" t="s">
        <v>182</v>
      </c>
      <c r="C58" s="50">
        <v>41708.25</v>
      </c>
      <c r="D58" s="50" t="s">
        <v>52</v>
      </c>
      <c r="E58">
        <f t="shared" si="0"/>
        <v>684.98819913906277</v>
      </c>
      <c r="F58">
        <f t="shared" si="1"/>
        <v>685</v>
      </c>
      <c r="G58">
        <f t="shared" si="2"/>
        <v>-0.41195000000152504</v>
      </c>
      <c r="I58">
        <f t="shared" si="6"/>
        <v>-0.41195000000152504</v>
      </c>
      <c r="O58">
        <f t="shared" si="3"/>
        <v>6.1108603367382122E-2</v>
      </c>
      <c r="Q58" s="2">
        <f t="shared" si="4"/>
        <v>26689.75</v>
      </c>
    </row>
    <row r="59" spans="1:17" x14ac:dyDescent="0.2">
      <c r="A59" s="49" t="s">
        <v>123</v>
      </c>
      <c r="B59" s="49" t="s">
        <v>182</v>
      </c>
      <c r="C59" s="50">
        <v>41918.47</v>
      </c>
      <c r="D59" s="50" t="s">
        <v>52</v>
      </c>
      <c r="E59">
        <f t="shared" si="0"/>
        <v>691.01023333305636</v>
      </c>
      <c r="F59">
        <f t="shared" si="1"/>
        <v>691</v>
      </c>
      <c r="G59">
        <f t="shared" si="2"/>
        <v>0.35723000000143657</v>
      </c>
      <c r="I59">
        <f t="shared" si="6"/>
        <v>0.35723000000143657</v>
      </c>
      <c r="O59">
        <f t="shared" si="3"/>
        <v>6.1623684889912864E-2</v>
      </c>
      <c r="Q59" s="2">
        <f t="shared" si="4"/>
        <v>26899.97</v>
      </c>
    </row>
    <row r="60" spans="1:17" x14ac:dyDescent="0.2">
      <c r="A60" s="49" t="s">
        <v>123</v>
      </c>
      <c r="B60" s="49" t="s">
        <v>182</v>
      </c>
      <c r="C60" s="50">
        <v>41987.37</v>
      </c>
      <c r="D60" s="50" t="s">
        <v>52</v>
      </c>
      <c r="E60">
        <f t="shared" si="0"/>
        <v>692.98396635544327</v>
      </c>
      <c r="F60">
        <f t="shared" si="1"/>
        <v>693</v>
      </c>
      <c r="G60">
        <f t="shared" si="2"/>
        <v>-0.55970999999408377</v>
      </c>
      <c r="I60">
        <f t="shared" si="6"/>
        <v>-0.55970999999408377</v>
      </c>
      <c r="O60">
        <f t="shared" si="3"/>
        <v>6.1795378730756453E-2</v>
      </c>
      <c r="Q60" s="2">
        <f t="shared" si="4"/>
        <v>26968.870000000003</v>
      </c>
    </row>
    <row r="61" spans="1:17" x14ac:dyDescent="0.2">
      <c r="A61" s="49" t="s">
        <v>123</v>
      </c>
      <c r="B61" s="49" t="s">
        <v>182</v>
      </c>
      <c r="C61" s="50">
        <v>42301.41</v>
      </c>
      <c r="D61" s="50" t="s">
        <v>52</v>
      </c>
      <c r="E61">
        <f t="shared" si="0"/>
        <v>701.98006386415682</v>
      </c>
      <c r="F61">
        <f t="shared" si="1"/>
        <v>702</v>
      </c>
      <c r="G61">
        <f t="shared" si="2"/>
        <v>-0.69593999999779044</v>
      </c>
      <c r="I61">
        <f t="shared" si="6"/>
        <v>-0.69593999999779044</v>
      </c>
      <c r="O61">
        <f t="shared" si="3"/>
        <v>6.2568001014552579E-2</v>
      </c>
      <c r="Q61" s="2">
        <f t="shared" si="4"/>
        <v>27282.910000000003</v>
      </c>
    </row>
    <row r="62" spans="1:17" x14ac:dyDescent="0.2">
      <c r="A62" s="49" t="s">
        <v>134</v>
      </c>
      <c r="B62" s="49" t="s">
        <v>182</v>
      </c>
      <c r="C62" s="50">
        <v>42302.31</v>
      </c>
      <c r="D62" s="50" t="s">
        <v>52</v>
      </c>
      <c r="E62">
        <f t="shared" si="0"/>
        <v>702.00584557272191</v>
      </c>
      <c r="F62">
        <f t="shared" si="1"/>
        <v>702</v>
      </c>
      <c r="G62">
        <f t="shared" si="2"/>
        <v>0.2040599999963888</v>
      </c>
      <c r="I62">
        <f t="shared" si="6"/>
        <v>0.2040599999963888</v>
      </c>
      <c r="O62">
        <f t="shared" si="3"/>
        <v>6.2568001014552579E-2</v>
      </c>
      <c r="Q62" s="2">
        <f t="shared" si="4"/>
        <v>27283.809999999998</v>
      </c>
    </row>
    <row r="63" spans="1:17" x14ac:dyDescent="0.2">
      <c r="A63" s="49" t="s">
        <v>181</v>
      </c>
      <c r="B63" s="49" t="s">
        <v>182</v>
      </c>
      <c r="C63" s="50">
        <v>42686.31</v>
      </c>
      <c r="D63" s="50" t="s">
        <v>52</v>
      </c>
      <c r="E63">
        <f t="shared" si="0"/>
        <v>713.0060412272436</v>
      </c>
      <c r="F63">
        <f t="shared" si="1"/>
        <v>713</v>
      </c>
      <c r="G63">
        <f t="shared" si="2"/>
        <v>0.21088999999483349</v>
      </c>
      <c r="I63">
        <f t="shared" si="6"/>
        <v>0.21088999999483349</v>
      </c>
      <c r="O63">
        <f t="shared" si="3"/>
        <v>6.3512317139192295E-2</v>
      </c>
      <c r="Q63" s="2">
        <f t="shared" si="4"/>
        <v>27667.809999999998</v>
      </c>
    </row>
    <row r="64" spans="1:17" x14ac:dyDescent="0.2">
      <c r="A64" s="52" t="s">
        <v>184</v>
      </c>
      <c r="B64" s="53" t="s">
        <v>182</v>
      </c>
      <c r="C64" s="54">
        <v>57243.50316</v>
      </c>
      <c r="D64" s="54">
        <v>1E-4</v>
      </c>
      <c r="E64">
        <f>+(C64-C$7)/C$8</f>
        <v>1130.016387426891</v>
      </c>
      <c r="F64">
        <f t="shared" si="1"/>
        <v>1130</v>
      </c>
      <c r="G64">
        <f>+C64-(C$7+F64*C$8)</f>
        <v>0.57205999999860069</v>
      </c>
      <c r="K64">
        <f>G64</f>
        <v>0.57205999999860069</v>
      </c>
      <c r="O64">
        <f>+C$11+C$12*$F64</f>
        <v>9.9310482955079535E-2</v>
      </c>
      <c r="Q64" s="2">
        <f>+C64-15018.5</f>
        <v>42225.00316</v>
      </c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R42" r:id="rId1" display="http://simbad.u-strasbg.fr/cgi-bin/cdsbib4?1963AJ.....68..257W"/>
    <hyperlink ref="H3630" r:id="rId2" display="http://vsolj.cetus-net.org/bulletin.html"/>
  </hyperlinks>
  <pageMargins left="0.75" right="0.75" top="1" bottom="1" header="0.5" footer="0.5"/>
  <pageSetup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9"/>
  <sheetViews>
    <sheetView workbookViewId="0">
      <selection activeCell="A11" sqref="A11:D5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8" t="s">
        <v>43</v>
      </c>
      <c r="I1" s="29" t="s">
        <v>44</v>
      </c>
      <c r="J1" s="30" t="s">
        <v>45</v>
      </c>
    </row>
    <row r="2" spans="1:16" x14ac:dyDescent="0.2">
      <c r="I2" s="31" t="s">
        <v>46</v>
      </c>
      <c r="J2" s="32" t="s">
        <v>47</v>
      </c>
    </row>
    <row r="3" spans="1:16" x14ac:dyDescent="0.2">
      <c r="A3" s="26" t="s">
        <v>48</v>
      </c>
      <c r="I3" s="31" t="s">
        <v>49</v>
      </c>
      <c r="J3" s="32" t="s">
        <v>42</v>
      </c>
    </row>
    <row r="4" spans="1:16" x14ac:dyDescent="0.2">
      <c r="I4" s="31" t="s">
        <v>50</v>
      </c>
      <c r="J4" s="32" t="s">
        <v>42</v>
      </c>
    </row>
    <row r="5" spans="1:16" ht="13.5" thickBot="1" x14ac:dyDescent="0.25">
      <c r="I5" s="33" t="s">
        <v>51</v>
      </c>
      <c r="J5" s="34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50" si="0">P11</f>
        <v> AN 177.110 </v>
      </c>
      <c r="B11" s="3" t="str">
        <f t="shared" ref="B11:B50" si="1">IF(H11=INT(H11),"I","II")</f>
        <v>I</v>
      </c>
      <c r="C11" s="10">
        <f t="shared" ref="C11:C50" si="2">1*G11</f>
        <v>17587.21</v>
      </c>
      <c r="D11" s="12" t="str">
        <f t="shared" ref="D11:D50" si="3">VLOOKUP(F11,I$1:J$5,2,FALSE)</f>
        <v>vis</v>
      </c>
      <c r="E11" s="27">
        <f>VLOOKUP(C11,Active!C$21:E$973,3,FALSE)</f>
        <v>-5.9913826071438088</v>
      </c>
      <c r="F11" s="3" t="s">
        <v>51</v>
      </c>
      <c r="G11" s="12" t="str">
        <f t="shared" ref="G11:G50" si="4">MID(I11,3,LEN(I11)-3)</f>
        <v>17587.21</v>
      </c>
      <c r="H11" s="10">
        <f t="shared" ref="H11:H50" si="5">1*K11</f>
        <v>-6</v>
      </c>
      <c r="I11" s="35" t="s">
        <v>53</v>
      </c>
      <c r="J11" s="36" t="s">
        <v>54</v>
      </c>
      <c r="K11" s="35">
        <v>-6</v>
      </c>
      <c r="L11" s="35" t="s">
        <v>55</v>
      </c>
      <c r="M11" s="36" t="s">
        <v>56</v>
      </c>
      <c r="N11" s="36"/>
      <c r="O11" s="37" t="s">
        <v>57</v>
      </c>
      <c r="P11" s="37" t="s">
        <v>58</v>
      </c>
    </row>
    <row r="12" spans="1:16" ht="12.75" customHeight="1" thickBot="1" x14ac:dyDescent="0.25">
      <c r="A12" s="10" t="str">
        <f t="shared" si="0"/>
        <v> AN 177.72 </v>
      </c>
      <c r="B12" s="3" t="str">
        <f t="shared" si="1"/>
        <v>I</v>
      </c>
      <c r="C12" s="10">
        <f t="shared" si="2"/>
        <v>17796.419999999998</v>
      </c>
      <c r="D12" s="12" t="str">
        <f t="shared" si="3"/>
        <v>vis</v>
      </c>
      <c r="E12" s="27">
        <f>VLOOKUP(C12,Active!C$21:E$973,3,FALSE)</f>
        <v>1.718780570952313E-3</v>
      </c>
      <c r="F12" s="3" t="s">
        <v>51</v>
      </c>
      <c r="G12" s="12" t="str">
        <f t="shared" si="4"/>
        <v>17796.42</v>
      </c>
      <c r="H12" s="10">
        <f t="shared" si="5"/>
        <v>0</v>
      </c>
      <c r="I12" s="35" t="s">
        <v>59</v>
      </c>
      <c r="J12" s="36" t="s">
        <v>60</v>
      </c>
      <c r="K12" s="35">
        <v>0</v>
      </c>
      <c r="L12" s="35" t="s">
        <v>61</v>
      </c>
      <c r="M12" s="36" t="s">
        <v>62</v>
      </c>
      <c r="N12" s="36"/>
      <c r="O12" s="37" t="s">
        <v>63</v>
      </c>
      <c r="P12" s="37" t="s">
        <v>64</v>
      </c>
    </row>
    <row r="13" spans="1:16" ht="12.75" customHeight="1" thickBot="1" x14ac:dyDescent="0.25">
      <c r="A13" s="10" t="str">
        <f t="shared" si="0"/>
        <v> AN 177.72 </v>
      </c>
      <c r="B13" s="3" t="str">
        <f t="shared" si="1"/>
        <v>I</v>
      </c>
      <c r="C13" s="10">
        <f t="shared" si="2"/>
        <v>17831.41</v>
      </c>
      <c r="D13" s="12" t="str">
        <f t="shared" si="3"/>
        <v>vis</v>
      </c>
      <c r="E13" s="27">
        <f>VLOOKUP(C13,Active!C$21:E$973,3,FALSE)</f>
        <v>1.0040543169035845</v>
      </c>
      <c r="F13" s="3" t="s">
        <v>51</v>
      </c>
      <c r="G13" s="12" t="str">
        <f t="shared" si="4"/>
        <v>17831.41</v>
      </c>
      <c r="H13" s="10">
        <f t="shared" si="5"/>
        <v>1</v>
      </c>
      <c r="I13" s="35" t="s">
        <v>65</v>
      </c>
      <c r="J13" s="36" t="s">
        <v>66</v>
      </c>
      <c r="K13" s="35">
        <v>1</v>
      </c>
      <c r="L13" s="35" t="s">
        <v>67</v>
      </c>
      <c r="M13" s="36" t="s">
        <v>62</v>
      </c>
      <c r="N13" s="36"/>
      <c r="O13" s="37" t="s">
        <v>63</v>
      </c>
      <c r="P13" s="37" t="s">
        <v>64</v>
      </c>
    </row>
    <row r="14" spans="1:16" ht="12.75" customHeight="1" thickBot="1" x14ac:dyDescent="0.25">
      <c r="A14" s="10" t="str">
        <f t="shared" si="0"/>
        <v> AN 177.72 </v>
      </c>
      <c r="B14" s="3" t="str">
        <f t="shared" si="1"/>
        <v>I</v>
      </c>
      <c r="C14" s="10">
        <f t="shared" si="2"/>
        <v>17866.2</v>
      </c>
      <c r="D14" s="12" t="str">
        <f t="shared" si="3"/>
        <v>vis</v>
      </c>
      <c r="E14" s="27">
        <f>VLOOKUP(C14,Active!C$21:E$973,3,FALSE)</f>
        <v>2.0006605846661323</v>
      </c>
      <c r="F14" s="3" t="s">
        <v>51</v>
      </c>
      <c r="G14" s="12" t="str">
        <f t="shared" si="4"/>
        <v>17866.20</v>
      </c>
      <c r="H14" s="10">
        <f t="shared" si="5"/>
        <v>2</v>
      </c>
      <c r="I14" s="35" t="s">
        <v>68</v>
      </c>
      <c r="J14" s="36" t="s">
        <v>69</v>
      </c>
      <c r="K14" s="35">
        <v>2</v>
      </c>
      <c r="L14" s="35" t="s">
        <v>70</v>
      </c>
      <c r="M14" s="36" t="s">
        <v>62</v>
      </c>
      <c r="N14" s="36"/>
      <c r="O14" s="37" t="s">
        <v>63</v>
      </c>
      <c r="P14" s="37" t="s">
        <v>64</v>
      </c>
    </row>
    <row r="15" spans="1:16" ht="12.75" customHeight="1" thickBot="1" x14ac:dyDescent="0.25">
      <c r="A15" s="10" t="str">
        <f t="shared" si="0"/>
        <v> AN 228.200 </v>
      </c>
      <c r="B15" s="3" t="str">
        <f t="shared" si="1"/>
        <v>I</v>
      </c>
      <c r="C15" s="10">
        <f t="shared" si="2"/>
        <v>17935.990000000002</v>
      </c>
      <c r="D15" s="12" t="str">
        <f t="shared" si="3"/>
        <v>vis</v>
      </c>
      <c r="E15" s="27">
        <f>VLOOKUP(C15,Active!C$21:E$973,3,FALSE)</f>
        <v>3.9998888521897698</v>
      </c>
      <c r="F15" s="3" t="s">
        <v>51</v>
      </c>
      <c r="G15" s="12" t="str">
        <f t="shared" si="4"/>
        <v>17935.99</v>
      </c>
      <c r="H15" s="10">
        <f t="shared" si="5"/>
        <v>4</v>
      </c>
      <c r="I15" s="35" t="s">
        <v>71</v>
      </c>
      <c r="J15" s="36" t="s">
        <v>72</v>
      </c>
      <c r="K15" s="35">
        <v>4</v>
      </c>
      <c r="L15" s="35" t="s">
        <v>73</v>
      </c>
      <c r="M15" s="36" t="s">
        <v>62</v>
      </c>
      <c r="N15" s="36"/>
      <c r="O15" s="37" t="s">
        <v>63</v>
      </c>
      <c r="P15" s="37" t="s">
        <v>74</v>
      </c>
    </row>
    <row r="16" spans="1:16" ht="12.75" customHeight="1" thickBot="1" x14ac:dyDescent="0.25">
      <c r="A16" s="10" t="str">
        <f t="shared" si="0"/>
        <v> AN 228.200 </v>
      </c>
      <c r="B16" s="3" t="str">
        <f t="shared" si="1"/>
        <v>I</v>
      </c>
      <c r="C16" s="10">
        <f t="shared" si="2"/>
        <v>17970.900000000001</v>
      </c>
      <c r="D16" s="12" t="str">
        <f t="shared" si="3"/>
        <v>vis</v>
      </c>
      <c r="E16" s="27">
        <f>VLOOKUP(C16,Active!C$21:E$973,3,FALSE)</f>
        <v>4.999932681094327</v>
      </c>
      <c r="F16" s="3" t="s">
        <v>51</v>
      </c>
      <c r="G16" s="12" t="str">
        <f t="shared" si="4"/>
        <v>17970.90</v>
      </c>
      <c r="H16" s="10">
        <f t="shared" si="5"/>
        <v>5</v>
      </c>
      <c r="I16" s="35" t="s">
        <v>75</v>
      </c>
      <c r="J16" s="36" t="s">
        <v>76</v>
      </c>
      <c r="K16" s="35">
        <v>5</v>
      </c>
      <c r="L16" s="35" t="s">
        <v>73</v>
      </c>
      <c r="M16" s="36" t="s">
        <v>62</v>
      </c>
      <c r="N16" s="36"/>
      <c r="O16" s="37" t="s">
        <v>63</v>
      </c>
      <c r="P16" s="37" t="s">
        <v>74</v>
      </c>
    </row>
    <row r="17" spans="1:16" ht="12.75" customHeight="1" thickBot="1" x14ac:dyDescent="0.25">
      <c r="A17" s="10" t="str">
        <f t="shared" si="0"/>
        <v> AN 195.440 </v>
      </c>
      <c r="B17" s="3" t="str">
        <f t="shared" si="1"/>
        <v>I</v>
      </c>
      <c r="C17" s="10">
        <f t="shared" si="2"/>
        <v>18215.28</v>
      </c>
      <c r="D17" s="12" t="str">
        <f t="shared" si="3"/>
        <v>vis</v>
      </c>
      <c r="E17" s="27">
        <f>VLOOKUP(C17,Active!C$21:E$973,3,FALSE)</f>
        <v>12.000525946854681</v>
      </c>
      <c r="F17" s="3" t="s">
        <v>51</v>
      </c>
      <c r="G17" s="12" t="str">
        <f t="shared" si="4"/>
        <v>18215.28</v>
      </c>
      <c r="H17" s="10">
        <f t="shared" si="5"/>
        <v>12</v>
      </c>
      <c r="I17" s="35" t="s">
        <v>77</v>
      </c>
      <c r="J17" s="36" t="s">
        <v>78</v>
      </c>
      <c r="K17" s="35">
        <v>12</v>
      </c>
      <c r="L17" s="35" t="s">
        <v>70</v>
      </c>
      <c r="M17" s="36" t="s">
        <v>62</v>
      </c>
      <c r="N17" s="36"/>
      <c r="O17" s="37" t="s">
        <v>63</v>
      </c>
      <c r="P17" s="37" t="s">
        <v>79</v>
      </c>
    </row>
    <row r="18" spans="1:16" ht="12.75" customHeight="1" thickBot="1" x14ac:dyDescent="0.25">
      <c r="A18" s="10" t="str">
        <f t="shared" si="0"/>
        <v> AN 195.440 </v>
      </c>
      <c r="B18" s="3" t="str">
        <f t="shared" si="1"/>
        <v>I</v>
      </c>
      <c r="C18" s="10">
        <f t="shared" si="2"/>
        <v>18285.09</v>
      </c>
      <c r="D18" s="12" t="str">
        <f t="shared" si="3"/>
        <v>vis</v>
      </c>
      <c r="E18" s="27">
        <f>VLOOKUP(C18,Active!C$21:E$973,3,FALSE)</f>
        <v>14.000327141235339</v>
      </c>
      <c r="F18" s="3" t="s">
        <v>51</v>
      </c>
      <c r="G18" s="12" t="str">
        <f t="shared" si="4"/>
        <v>18285.09</v>
      </c>
      <c r="H18" s="10">
        <f t="shared" si="5"/>
        <v>14</v>
      </c>
      <c r="I18" s="35" t="s">
        <v>80</v>
      </c>
      <c r="J18" s="36" t="s">
        <v>81</v>
      </c>
      <c r="K18" s="35">
        <v>14</v>
      </c>
      <c r="L18" s="35" t="s">
        <v>82</v>
      </c>
      <c r="M18" s="36" t="s">
        <v>62</v>
      </c>
      <c r="N18" s="36"/>
      <c r="O18" s="37" t="s">
        <v>63</v>
      </c>
      <c r="P18" s="37" t="s">
        <v>79</v>
      </c>
    </row>
    <row r="19" spans="1:16" ht="12.75" customHeight="1" thickBot="1" x14ac:dyDescent="0.25">
      <c r="A19" s="10" t="str">
        <f t="shared" si="0"/>
        <v> AN 228.200 </v>
      </c>
      <c r="B19" s="3" t="str">
        <f t="shared" si="1"/>
        <v>I</v>
      </c>
      <c r="C19" s="10">
        <f t="shared" si="2"/>
        <v>18320</v>
      </c>
      <c r="D19" s="12" t="str">
        <f t="shared" si="3"/>
        <v>vis</v>
      </c>
      <c r="E19" s="27">
        <f>VLOOKUP(C19,Active!C$21:E$973,3,FALSE)</f>
        <v>15.000370970139894</v>
      </c>
      <c r="F19" s="3" t="s">
        <v>51</v>
      </c>
      <c r="G19" s="12" t="str">
        <f t="shared" si="4"/>
        <v>18320.00</v>
      </c>
      <c r="H19" s="10">
        <f t="shared" si="5"/>
        <v>15</v>
      </c>
      <c r="I19" s="35" t="s">
        <v>83</v>
      </c>
      <c r="J19" s="36" t="s">
        <v>84</v>
      </c>
      <c r="K19" s="35">
        <v>15</v>
      </c>
      <c r="L19" s="35" t="s">
        <v>82</v>
      </c>
      <c r="M19" s="36" t="s">
        <v>62</v>
      </c>
      <c r="N19" s="36"/>
      <c r="O19" s="37" t="s">
        <v>63</v>
      </c>
      <c r="P19" s="37" t="s">
        <v>74</v>
      </c>
    </row>
    <row r="20" spans="1:16" ht="12.75" customHeight="1" thickBot="1" x14ac:dyDescent="0.25">
      <c r="A20" s="10" t="str">
        <f t="shared" si="0"/>
        <v> AN 228.200 </v>
      </c>
      <c r="B20" s="3" t="str">
        <f t="shared" si="1"/>
        <v>I</v>
      </c>
      <c r="C20" s="10">
        <f t="shared" si="2"/>
        <v>18354.88</v>
      </c>
      <c r="D20" s="12" t="str">
        <f t="shared" si="3"/>
        <v>vis</v>
      </c>
      <c r="E20" s="27">
        <f>VLOOKUP(C20,Active!C$21:E$973,3,FALSE)</f>
        <v>15.999555408758974</v>
      </c>
      <c r="F20" s="3" t="s">
        <v>51</v>
      </c>
      <c r="G20" s="12" t="str">
        <f t="shared" si="4"/>
        <v>18354.88</v>
      </c>
      <c r="H20" s="10">
        <f t="shared" si="5"/>
        <v>16</v>
      </c>
      <c r="I20" s="35" t="s">
        <v>85</v>
      </c>
      <c r="J20" s="36" t="s">
        <v>86</v>
      </c>
      <c r="K20" s="35">
        <v>16</v>
      </c>
      <c r="L20" s="35" t="s">
        <v>87</v>
      </c>
      <c r="M20" s="36" t="s">
        <v>62</v>
      </c>
      <c r="N20" s="36"/>
      <c r="O20" s="37" t="s">
        <v>63</v>
      </c>
      <c r="P20" s="37" t="s">
        <v>74</v>
      </c>
    </row>
    <row r="21" spans="1:16" ht="12.75" customHeight="1" thickBot="1" x14ac:dyDescent="0.25">
      <c r="A21" s="10" t="str">
        <f t="shared" si="0"/>
        <v> AN 228.200 </v>
      </c>
      <c r="B21" s="3" t="str">
        <f t="shared" si="1"/>
        <v>I</v>
      </c>
      <c r="C21" s="10">
        <f t="shared" si="2"/>
        <v>18599.25</v>
      </c>
      <c r="D21" s="12" t="str">
        <f t="shared" si="3"/>
        <v>vis</v>
      </c>
      <c r="E21" s="27">
        <f>VLOOKUP(C21,Active!C$21:E$973,3,FALSE)</f>
        <v>22.999862211090871</v>
      </c>
      <c r="F21" s="3" t="s">
        <v>51</v>
      </c>
      <c r="G21" s="12" t="str">
        <f t="shared" si="4"/>
        <v>18599.25</v>
      </c>
      <c r="H21" s="10">
        <f t="shared" si="5"/>
        <v>23</v>
      </c>
      <c r="I21" s="35" t="s">
        <v>88</v>
      </c>
      <c r="J21" s="36" t="s">
        <v>89</v>
      </c>
      <c r="K21" s="35">
        <v>23</v>
      </c>
      <c r="L21" s="35" t="s">
        <v>73</v>
      </c>
      <c r="M21" s="36" t="s">
        <v>62</v>
      </c>
      <c r="N21" s="36"/>
      <c r="O21" s="37" t="s">
        <v>63</v>
      </c>
      <c r="P21" s="37" t="s">
        <v>74</v>
      </c>
    </row>
    <row r="22" spans="1:16" ht="12.75" customHeight="1" thickBot="1" x14ac:dyDescent="0.25">
      <c r="A22" s="10" t="str">
        <f t="shared" si="0"/>
        <v> AN 195.440 </v>
      </c>
      <c r="B22" s="3" t="str">
        <f t="shared" si="1"/>
        <v>I</v>
      </c>
      <c r="C22" s="10">
        <f t="shared" si="2"/>
        <v>18738.88</v>
      </c>
      <c r="D22" s="12" t="str">
        <f t="shared" si="3"/>
        <v>vis</v>
      </c>
      <c r="E22" s="27">
        <f>VLOOKUP(C22,Active!C$21:E$973,3,FALSE)</f>
        <v>26.999751063280641</v>
      </c>
      <c r="F22" s="3" t="s">
        <v>51</v>
      </c>
      <c r="G22" s="12" t="str">
        <f t="shared" si="4"/>
        <v>18738.88</v>
      </c>
      <c r="H22" s="10">
        <f t="shared" si="5"/>
        <v>27</v>
      </c>
      <c r="I22" s="35" t="s">
        <v>90</v>
      </c>
      <c r="J22" s="36" t="s">
        <v>91</v>
      </c>
      <c r="K22" s="35">
        <v>27</v>
      </c>
      <c r="L22" s="35" t="s">
        <v>92</v>
      </c>
      <c r="M22" s="36" t="s">
        <v>62</v>
      </c>
      <c r="N22" s="36"/>
      <c r="O22" s="37" t="s">
        <v>63</v>
      </c>
      <c r="P22" s="37" t="s">
        <v>79</v>
      </c>
    </row>
    <row r="23" spans="1:16" ht="12.75" customHeight="1" thickBot="1" x14ac:dyDescent="0.25">
      <c r="A23" s="10" t="str">
        <f t="shared" si="0"/>
        <v> AN 228.200 </v>
      </c>
      <c r="B23" s="3" t="str">
        <f t="shared" si="1"/>
        <v>I</v>
      </c>
      <c r="C23" s="10">
        <f t="shared" si="2"/>
        <v>18948.37</v>
      </c>
      <c r="D23" s="12" t="str">
        <f t="shared" si="3"/>
        <v>vis</v>
      </c>
      <c r="E23" s="27">
        <f>VLOOKUP(C23,Active!C$21:E$973,3,FALSE)</f>
        <v>33.000873426993458</v>
      </c>
      <c r="F23" s="3" t="s">
        <v>51</v>
      </c>
      <c r="G23" s="12" t="str">
        <f t="shared" si="4"/>
        <v>18948.37</v>
      </c>
      <c r="H23" s="10">
        <f t="shared" si="5"/>
        <v>33</v>
      </c>
      <c r="I23" s="35" t="s">
        <v>93</v>
      </c>
      <c r="J23" s="36" t="s">
        <v>94</v>
      </c>
      <c r="K23" s="35">
        <v>33</v>
      </c>
      <c r="L23" s="35" t="s">
        <v>95</v>
      </c>
      <c r="M23" s="36" t="s">
        <v>62</v>
      </c>
      <c r="N23" s="36"/>
      <c r="O23" s="37" t="s">
        <v>63</v>
      </c>
      <c r="P23" s="37" t="s">
        <v>74</v>
      </c>
    </row>
    <row r="24" spans="1:16" ht="12.75" customHeight="1" thickBot="1" x14ac:dyDescent="0.25">
      <c r="A24" s="10" t="str">
        <f t="shared" si="0"/>
        <v> AN 228.200 </v>
      </c>
      <c r="B24" s="3" t="str">
        <f t="shared" si="1"/>
        <v>I</v>
      </c>
      <c r="C24" s="10">
        <f t="shared" si="2"/>
        <v>19087.96</v>
      </c>
      <c r="D24" s="12" t="str">
        <f t="shared" si="3"/>
        <v>vis</v>
      </c>
      <c r="E24" s="27">
        <f>VLOOKUP(C24,Active!C$21:E$973,3,FALSE)</f>
        <v>36.999616425469192</v>
      </c>
      <c r="F24" s="3" t="s">
        <v>51</v>
      </c>
      <c r="G24" s="12" t="str">
        <f t="shared" si="4"/>
        <v>19087.96</v>
      </c>
      <c r="H24" s="10">
        <f t="shared" si="5"/>
        <v>37</v>
      </c>
      <c r="I24" s="35" t="s">
        <v>96</v>
      </c>
      <c r="J24" s="36" t="s">
        <v>97</v>
      </c>
      <c r="K24" s="35">
        <v>37</v>
      </c>
      <c r="L24" s="35" t="s">
        <v>92</v>
      </c>
      <c r="M24" s="36" t="s">
        <v>62</v>
      </c>
      <c r="N24" s="36"/>
      <c r="O24" s="37" t="s">
        <v>63</v>
      </c>
      <c r="P24" s="37" t="s">
        <v>74</v>
      </c>
    </row>
    <row r="25" spans="1:16" ht="12.75" customHeight="1" thickBot="1" x14ac:dyDescent="0.25">
      <c r="A25" s="10" t="str">
        <f t="shared" si="0"/>
        <v> AN 228.200 </v>
      </c>
      <c r="B25" s="3" t="str">
        <f t="shared" si="1"/>
        <v>I</v>
      </c>
      <c r="C25" s="10">
        <f t="shared" si="2"/>
        <v>19192.740000000002</v>
      </c>
      <c r="D25" s="12" t="str">
        <f t="shared" si="3"/>
        <v>vis</v>
      </c>
      <c r="E25" s="27">
        <f>VLOOKUP(C25,Active!C$21:E$973,3,FALSE)</f>
        <v>40.001180229325463</v>
      </c>
      <c r="F25" s="3" t="s">
        <v>51</v>
      </c>
      <c r="G25" s="12" t="str">
        <f t="shared" si="4"/>
        <v>19192.74</v>
      </c>
      <c r="H25" s="10">
        <f t="shared" si="5"/>
        <v>40</v>
      </c>
      <c r="I25" s="35" t="s">
        <v>98</v>
      </c>
      <c r="J25" s="36" t="s">
        <v>99</v>
      </c>
      <c r="K25" s="35">
        <v>40</v>
      </c>
      <c r="L25" s="35" t="s">
        <v>100</v>
      </c>
      <c r="M25" s="36" t="s">
        <v>62</v>
      </c>
      <c r="N25" s="36"/>
      <c r="O25" s="37" t="s">
        <v>63</v>
      </c>
      <c r="P25" s="37" t="s">
        <v>74</v>
      </c>
    </row>
    <row r="26" spans="1:16" ht="12.75" customHeight="1" thickBot="1" x14ac:dyDescent="0.25">
      <c r="A26" s="10" t="str">
        <f t="shared" si="0"/>
        <v> AN 203.398 </v>
      </c>
      <c r="B26" s="3" t="str">
        <f t="shared" si="1"/>
        <v>I</v>
      </c>
      <c r="C26" s="10">
        <f t="shared" si="2"/>
        <v>19925.78</v>
      </c>
      <c r="D26" s="12" t="str">
        <f t="shared" si="3"/>
        <v>vis</v>
      </c>
      <c r="E26" s="27">
        <f>VLOOKUP(C26,Active!C$21:E$973,3,FALSE)</f>
        <v>61.00009539232164</v>
      </c>
      <c r="F26" s="3" t="s">
        <v>51</v>
      </c>
      <c r="G26" s="12" t="str">
        <f t="shared" si="4"/>
        <v>19925.78</v>
      </c>
      <c r="H26" s="10">
        <f t="shared" si="5"/>
        <v>61</v>
      </c>
      <c r="I26" s="35" t="s">
        <v>101</v>
      </c>
      <c r="J26" s="36" t="s">
        <v>102</v>
      </c>
      <c r="K26" s="35">
        <v>61</v>
      </c>
      <c r="L26" s="35" t="s">
        <v>103</v>
      </c>
      <c r="M26" s="36" t="s">
        <v>62</v>
      </c>
      <c r="N26" s="36"/>
      <c r="O26" s="37" t="s">
        <v>63</v>
      </c>
      <c r="P26" s="37" t="s">
        <v>104</v>
      </c>
    </row>
    <row r="27" spans="1:16" ht="12.75" customHeight="1" thickBot="1" x14ac:dyDescent="0.25">
      <c r="A27" s="10" t="str">
        <f t="shared" si="0"/>
        <v> AN 228.200 </v>
      </c>
      <c r="B27" s="3" t="str">
        <f t="shared" si="1"/>
        <v>I</v>
      </c>
      <c r="C27" s="10">
        <f t="shared" si="2"/>
        <v>20170.09</v>
      </c>
      <c r="D27" s="12" t="str">
        <f t="shared" si="3"/>
        <v>vis</v>
      </c>
      <c r="E27" s="27">
        <f>VLOOKUP(C27,Active!C$21:E$973,3,FALSE)</f>
        <v>67.998683414082578</v>
      </c>
      <c r="F27" s="3" t="s">
        <v>51</v>
      </c>
      <c r="G27" s="12" t="str">
        <f t="shared" si="4"/>
        <v>20170.09</v>
      </c>
      <c r="H27" s="10">
        <f t="shared" si="5"/>
        <v>68</v>
      </c>
      <c r="I27" s="35" t="s">
        <v>105</v>
      </c>
      <c r="J27" s="36" t="s">
        <v>106</v>
      </c>
      <c r="K27" s="35">
        <v>68</v>
      </c>
      <c r="L27" s="35" t="s">
        <v>107</v>
      </c>
      <c r="M27" s="36" t="s">
        <v>62</v>
      </c>
      <c r="N27" s="36"/>
      <c r="O27" s="37" t="s">
        <v>63</v>
      </c>
      <c r="P27" s="37" t="s">
        <v>74</v>
      </c>
    </row>
    <row r="28" spans="1:16" ht="12.75" customHeight="1" thickBot="1" x14ac:dyDescent="0.25">
      <c r="A28" s="10" t="str">
        <f t="shared" si="0"/>
        <v> AN 228.200 </v>
      </c>
      <c r="B28" s="3" t="str">
        <f t="shared" si="1"/>
        <v>I</v>
      </c>
      <c r="C28" s="10">
        <f t="shared" si="2"/>
        <v>20239.939999999999</v>
      </c>
      <c r="D28" s="12" t="str">
        <f t="shared" si="3"/>
        <v>vis</v>
      </c>
      <c r="E28" s="27">
        <f>VLOOKUP(C28,Active!C$21:E$973,3,FALSE)</f>
        <v>69.99963046217718</v>
      </c>
      <c r="F28" s="3" t="s">
        <v>51</v>
      </c>
      <c r="G28" s="12" t="str">
        <f t="shared" si="4"/>
        <v>20239.94</v>
      </c>
      <c r="H28" s="10">
        <f t="shared" si="5"/>
        <v>70</v>
      </c>
      <c r="I28" s="35" t="s">
        <v>108</v>
      </c>
      <c r="J28" s="36" t="s">
        <v>109</v>
      </c>
      <c r="K28" s="35">
        <v>70</v>
      </c>
      <c r="L28" s="35" t="s">
        <v>92</v>
      </c>
      <c r="M28" s="36" t="s">
        <v>62</v>
      </c>
      <c r="N28" s="36"/>
      <c r="O28" s="37" t="s">
        <v>63</v>
      </c>
      <c r="P28" s="37" t="s">
        <v>74</v>
      </c>
    </row>
    <row r="29" spans="1:16" ht="12.75" customHeight="1" thickBot="1" x14ac:dyDescent="0.25">
      <c r="A29" s="10" t="str">
        <f t="shared" si="0"/>
        <v> AN 228.200 </v>
      </c>
      <c r="B29" s="3" t="str">
        <f t="shared" si="1"/>
        <v>I</v>
      </c>
      <c r="C29" s="10">
        <f t="shared" si="2"/>
        <v>20589.03</v>
      </c>
      <c r="D29" s="12" t="str">
        <f t="shared" si="3"/>
        <v>vis</v>
      </c>
      <c r="E29" s="27">
        <f>VLOOKUP(C29,Active!C$21:E$973,3,FALSE)</f>
        <v>79.999782287794289</v>
      </c>
      <c r="F29" s="3" t="s">
        <v>51</v>
      </c>
      <c r="G29" s="12" t="str">
        <f t="shared" si="4"/>
        <v>20589.03</v>
      </c>
      <c r="H29" s="10">
        <f t="shared" si="5"/>
        <v>80</v>
      </c>
      <c r="I29" s="35" t="s">
        <v>110</v>
      </c>
      <c r="J29" s="36" t="s">
        <v>111</v>
      </c>
      <c r="K29" s="35">
        <v>80</v>
      </c>
      <c r="L29" s="35" t="s">
        <v>92</v>
      </c>
      <c r="M29" s="36" t="s">
        <v>62</v>
      </c>
      <c r="N29" s="36"/>
      <c r="O29" s="37" t="s">
        <v>63</v>
      </c>
      <c r="P29" s="37" t="s">
        <v>74</v>
      </c>
    </row>
    <row r="30" spans="1:16" ht="12.75" customHeight="1" thickBot="1" x14ac:dyDescent="0.25">
      <c r="A30" s="10" t="str">
        <f t="shared" si="0"/>
        <v> AN 228.200 </v>
      </c>
      <c r="B30" s="3" t="str">
        <f t="shared" si="1"/>
        <v>I</v>
      </c>
      <c r="C30" s="10">
        <f t="shared" si="2"/>
        <v>21112.63</v>
      </c>
      <c r="D30" s="12" t="str">
        <f t="shared" si="3"/>
        <v>vis</v>
      </c>
      <c r="E30" s="27">
        <f>VLOOKUP(C30,Active!C$21:E$973,3,FALSE)</f>
        <v>94.999007404220251</v>
      </c>
      <c r="F30" s="3" t="s">
        <v>51</v>
      </c>
      <c r="G30" s="12" t="str">
        <f t="shared" si="4"/>
        <v>21112.63</v>
      </c>
      <c r="H30" s="10">
        <f t="shared" si="5"/>
        <v>95</v>
      </c>
      <c r="I30" s="35" t="s">
        <v>112</v>
      </c>
      <c r="J30" s="36" t="s">
        <v>113</v>
      </c>
      <c r="K30" s="35">
        <v>95</v>
      </c>
      <c r="L30" s="35" t="s">
        <v>114</v>
      </c>
      <c r="M30" s="36" t="s">
        <v>62</v>
      </c>
      <c r="N30" s="36"/>
      <c r="O30" s="37" t="s">
        <v>63</v>
      </c>
      <c r="P30" s="37" t="s">
        <v>74</v>
      </c>
    </row>
    <row r="31" spans="1:16" ht="12.75" customHeight="1" thickBot="1" x14ac:dyDescent="0.25">
      <c r="A31" s="10" t="str">
        <f t="shared" si="0"/>
        <v> SAC 22.81 </v>
      </c>
      <c r="B31" s="3" t="str">
        <f t="shared" si="1"/>
        <v>I</v>
      </c>
      <c r="C31" s="10">
        <f t="shared" si="2"/>
        <v>33540.15</v>
      </c>
      <c r="D31" s="12" t="str">
        <f t="shared" si="3"/>
        <v>vis</v>
      </c>
      <c r="E31" s="27">
        <f>VLOOKUP(C31,Active!C$21:E$973,3,FALSE)</f>
        <v>451.00200610338982</v>
      </c>
      <c r="F31" s="3" t="s">
        <v>51</v>
      </c>
      <c r="G31" s="12" t="str">
        <f t="shared" si="4"/>
        <v>33540.15</v>
      </c>
      <c r="H31" s="10">
        <f t="shared" si="5"/>
        <v>451</v>
      </c>
      <c r="I31" s="35" t="s">
        <v>115</v>
      </c>
      <c r="J31" s="36" t="s">
        <v>116</v>
      </c>
      <c r="K31" s="35">
        <v>451</v>
      </c>
      <c r="L31" s="35" t="s">
        <v>117</v>
      </c>
      <c r="M31" s="36" t="s">
        <v>62</v>
      </c>
      <c r="N31" s="36"/>
      <c r="O31" s="37" t="s">
        <v>118</v>
      </c>
      <c r="P31" s="37" t="s">
        <v>119</v>
      </c>
    </row>
    <row r="32" spans="1:16" ht="12.75" customHeight="1" thickBot="1" x14ac:dyDescent="0.25">
      <c r="A32" s="10" t="str">
        <f t="shared" si="0"/>
        <v> MVS 7.168 </v>
      </c>
      <c r="B32" s="3" t="str">
        <f t="shared" si="1"/>
        <v>I</v>
      </c>
      <c r="C32" s="10">
        <f t="shared" si="2"/>
        <v>36053.51</v>
      </c>
      <c r="D32" s="12" t="str">
        <f t="shared" si="3"/>
        <v>vis</v>
      </c>
      <c r="E32" s="27">
        <f>VLOOKUP(C32,Active!C$21:E$973,3,FALSE)</f>
        <v>523.00057836966221</v>
      </c>
      <c r="F32" s="3" t="s">
        <v>51</v>
      </c>
      <c r="G32" s="12" t="str">
        <f t="shared" si="4"/>
        <v>36053.51</v>
      </c>
      <c r="H32" s="10">
        <f t="shared" si="5"/>
        <v>523</v>
      </c>
      <c r="I32" s="35" t="s">
        <v>120</v>
      </c>
      <c r="J32" s="36" t="s">
        <v>121</v>
      </c>
      <c r="K32" s="35">
        <v>523</v>
      </c>
      <c r="L32" s="35" t="s">
        <v>70</v>
      </c>
      <c r="M32" s="36" t="s">
        <v>56</v>
      </c>
      <c r="N32" s="36"/>
      <c r="O32" s="37" t="s">
        <v>122</v>
      </c>
      <c r="P32" s="37" t="s">
        <v>123</v>
      </c>
    </row>
    <row r="33" spans="1:16" ht="12.75" customHeight="1" thickBot="1" x14ac:dyDescent="0.25">
      <c r="A33" s="10" t="str">
        <f t="shared" si="0"/>
        <v> MVS 7.168 </v>
      </c>
      <c r="B33" s="3" t="str">
        <f t="shared" si="1"/>
        <v>I</v>
      </c>
      <c r="C33" s="10">
        <f t="shared" si="2"/>
        <v>36821.53</v>
      </c>
      <c r="D33" s="12" t="str">
        <f t="shared" si="3"/>
        <v>vis</v>
      </c>
      <c r="E33" s="27">
        <f>VLOOKUP(C33,Active!C$21:E$973,3,FALSE)</f>
        <v>545.00154260556246</v>
      </c>
      <c r="F33" s="3" t="s">
        <v>51</v>
      </c>
      <c r="G33" s="12" t="str">
        <f t="shared" si="4"/>
        <v>36821.53</v>
      </c>
      <c r="H33" s="10">
        <f t="shared" si="5"/>
        <v>545</v>
      </c>
      <c r="I33" s="35" t="s">
        <v>124</v>
      </c>
      <c r="J33" s="36" t="s">
        <v>125</v>
      </c>
      <c r="K33" s="35">
        <v>545</v>
      </c>
      <c r="L33" s="35" t="s">
        <v>126</v>
      </c>
      <c r="M33" s="36" t="s">
        <v>56</v>
      </c>
      <c r="N33" s="36"/>
      <c r="O33" s="37" t="s">
        <v>122</v>
      </c>
      <c r="P33" s="37" t="s">
        <v>123</v>
      </c>
    </row>
    <row r="34" spans="1:16" ht="12.75" customHeight="1" thickBot="1" x14ac:dyDescent="0.25">
      <c r="A34" s="10" t="str">
        <f t="shared" si="0"/>
        <v> MVS 7.168 </v>
      </c>
      <c r="B34" s="3" t="str">
        <f t="shared" si="1"/>
        <v>I</v>
      </c>
      <c r="C34" s="10">
        <f t="shared" si="2"/>
        <v>37903.5</v>
      </c>
      <c r="D34" s="12" t="str">
        <f t="shared" si="3"/>
        <v>vis</v>
      </c>
      <c r="E34" s="27">
        <f>VLOOKUP(C34,Active!C$21:E$973,3,FALSE)</f>
        <v>575.99602617931976</v>
      </c>
      <c r="F34" s="3" t="s">
        <v>51</v>
      </c>
      <c r="G34" s="12" t="str">
        <f t="shared" si="4"/>
        <v>37903.50</v>
      </c>
      <c r="H34" s="10">
        <f t="shared" si="5"/>
        <v>576</v>
      </c>
      <c r="I34" s="35" t="s">
        <v>127</v>
      </c>
      <c r="J34" s="36" t="s">
        <v>128</v>
      </c>
      <c r="K34" s="35">
        <v>576</v>
      </c>
      <c r="L34" s="35" t="s">
        <v>129</v>
      </c>
      <c r="M34" s="36" t="s">
        <v>56</v>
      </c>
      <c r="N34" s="36"/>
      <c r="O34" s="37" t="s">
        <v>122</v>
      </c>
      <c r="P34" s="37" t="s">
        <v>123</v>
      </c>
    </row>
    <row r="35" spans="1:16" ht="12.75" customHeight="1" thickBot="1" x14ac:dyDescent="0.25">
      <c r="A35" s="10" t="str">
        <f t="shared" si="0"/>
        <v> HABZ 75 </v>
      </c>
      <c r="B35" s="3" t="str">
        <f t="shared" si="1"/>
        <v>I</v>
      </c>
      <c r="C35" s="10">
        <f t="shared" si="2"/>
        <v>39055.339999999997</v>
      </c>
      <c r="D35" s="12" t="str">
        <f t="shared" si="3"/>
        <v>vis</v>
      </c>
      <c r="E35" s="27">
        <f>VLOOKUP(C35,Active!C$21:E$973,3,FALSE)</f>
        <v>608.99202972802857</v>
      </c>
      <c r="F35" s="3" t="s">
        <v>51</v>
      </c>
      <c r="G35" s="12" t="str">
        <f t="shared" si="4"/>
        <v>39055.34</v>
      </c>
      <c r="H35" s="10">
        <f t="shared" si="5"/>
        <v>609</v>
      </c>
      <c r="I35" s="35" t="s">
        <v>130</v>
      </c>
      <c r="J35" s="36" t="s">
        <v>131</v>
      </c>
      <c r="K35" s="35">
        <v>609</v>
      </c>
      <c r="L35" s="35" t="s">
        <v>132</v>
      </c>
      <c r="M35" s="36" t="s">
        <v>56</v>
      </c>
      <c r="N35" s="36"/>
      <c r="O35" s="37" t="s">
        <v>133</v>
      </c>
      <c r="P35" s="37" t="s">
        <v>134</v>
      </c>
    </row>
    <row r="36" spans="1:16" ht="12.75" customHeight="1" thickBot="1" x14ac:dyDescent="0.25">
      <c r="A36" s="10" t="str">
        <f t="shared" si="0"/>
        <v> MVS 7.168 </v>
      </c>
      <c r="B36" s="3" t="str">
        <f t="shared" si="1"/>
        <v>I</v>
      </c>
      <c r="C36" s="10">
        <f t="shared" si="2"/>
        <v>39055.410000000003</v>
      </c>
      <c r="D36" s="12" t="str">
        <f t="shared" si="3"/>
        <v>vis</v>
      </c>
      <c r="E36" s="27">
        <f>VLOOKUP(C36,Active!C$21:E$973,3,FALSE)</f>
        <v>608.99403497202832</v>
      </c>
      <c r="F36" s="3" t="s">
        <v>51</v>
      </c>
      <c r="G36" s="12" t="str">
        <f t="shared" si="4"/>
        <v>39055.41</v>
      </c>
      <c r="H36" s="10">
        <f t="shared" si="5"/>
        <v>609</v>
      </c>
      <c r="I36" s="35" t="s">
        <v>135</v>
      </c>
      <c r="J36" s="36" t="s">
        <v>136</v>
      </c>
      <c r="K36" s="35">
        <v>609</v>
      </c>
      <c r="L36" s="35" t="s">
        <v>137</v>
      </c>
      <c r="M36" s="36" t="s">
        <v>56</v>
      </c>
      <c r="N36" s="36"/>
      <c r="O36" s="37" t="s">
        <v>122</v>
      </c>
      <c r="P36" s="37" t="s">
        <v>123</v>
      </c>
    </row>
    <row r="37" spans="1:16" ht="12.75" customHeight="1" thickBot="1" x14ac:dyDescent="0.25">
      <c r="A37" s="10" t="str">
        <f t="shared" si="0"/>
        <v> MVS 7.168 </v>
      </c>
      <c r="B37" s="3" t="str">
        <f t="shared" si="1"/>
        <v>I</v>
      </c>
      <c r="C37" s="10">
        <f t="shared" si="2"/>
        <v>39299.49</v>
      </c>
      <c r="D37" s="12" t="str">
        <f t="shared" si="3"/>
        <v>vis</v>
      </c>
      <c r="E37" s="27">
        <f>VLOOKUP(C37,Active!C$21:E$973,3,FALSE)</f>
        <v>615.98603433493349</v>
      </c>
      <c r="F37" s="3" t="s">
        <v>51</v>
      </c>
      <c r="G37" s="12" t="str">
        <f t="shared" si="4"/>
        <v>39299.49</v>
      </c>
      <c r="H37" s="10">
        <f t="shared" si="5"/>
        <v>616</v>
      </c>
      <c r="I37" s="35" t="s">
        <v>138</v>
      </c>
      <c r="J37" s="36" t="s">
        <v>139</v>
      </c>
      <c r="K37" s="35">
        <v>616</v>
      </c>
      <c r="L37" s="35" t="s">
        <v>140</v>
      </c>
      <c r="M37" s="36" t="s">
        <v>56</v>
      </c>
      <c r="N37" s="36"/>
      <c r="O37" s="37" t="s">
        <v>122</v>
      </c>
      <c r="P37" s="37" t="s">
        <v>123</v>
      </c>
    </row>
    <row r="38" spans="1:16" ht="12.75" customHeight="1" thickBot="1" x14ac:dyDescent="0.25">
      <c r="A38" s="10" t="str">
        <f t="shared" si="0"/>
        <v> MVS 7.168 </v>
      </c>
      <c r="B38" s="3" t="str">
        <f t="shared" si="1"/>
        <v>I</v>
      </c>
      <c r="C38" s="10">
        <f t="shared" si="2"/>
        <v>39439.379999999997</v>
      </c>
      <c r="D38" s="12" t="str">
        <f t="shared" si="3"/>
        <v>vis</v>
      </c>
      <c r="E38" s="27">
        <f>VLOOKUP(C38,Active!C$21:E$973,3,FALSE)</f>
        <v>619.99337123626435</v>
      </c>
      <c r="F38" s="3" t="s">
        <v>51</v>
      </c>
      <c r="G38" s="12" t="str">
        <f t="shared" si="4"/>
        <v>39439.38</v>
      </c>
      <c r="H38" s="10">
        <f t="shared" si="5"/>
        <v>620</v>
      </c>
      <c r="I38" s="35" t="s">
        <v>141</v>
      </c>
      <c r="J38" s="36" t="s">
        <v>142</v>
      </c>
      <c r="K38" s="35">
        <v>620</v>
      </c>
      <c r="L38" s="35" t="s">
        <v>143</v>
      </c>
      <c r="M38" s="36" t="s">
        <v>56</v>
      </c>
      <c r="N38" s="36"/>
      <c r="O38" s="37" t="s">
        <v>122</v>
      </c>
      <c r="P38" s="37" t="s">
        <v>123</v>
      </c>
    </row>
    <row r="39" spans="1:16" ht="12.75" customHeight="1" thickBot="1" x14ac:dyDescent="0.25">
      <c r="A39" s="10" t="str">
        <f t="shared" si="0"/>
        <v> MVS 7.168 </v>
      </c>
      <c r="B39" s="3" t="str">
        <f t="shared" si="1"/>
        <v>I</v>
      </c>
      <c r="C39" s="10">
        <f t="shared" si="2"/>
        <v>39683.51</v>
      </c>
      <c r="D39" s="12" t="str">
        <f t="shared" si="3"/>
        <v>vis</v>
      </c>
      <c r="E39" s="27">
        <f>VLOOKUP(C39,Active!C$21:E$973,3,FALSE)</f>
        <v>626.98680291631229</v>
      </c>
      <c r="F39" s="3" t="s">
        <v>51</v>
      </c>
      <c r="G39" s="12" t="str">
        <f t="shared" si="4"/>
        <v>39683.51</v>
      </c>
      <c r="H39" s="10">
        <f t="shared" si="5"/>
        <v>627</v>
      </c>
      <c r="I39" s="35" t="s">
        <v>144</v>
      </c>
      <c r="J39" s="36" t="s">
        <v>145</v>
      </c>
      <c r="K39" s="35">
        <v>627</v>
      </c>
      <c r="L39" s="35" t="s">
        <v>146</v>
      </c>
      <c r="M39" s="36" t="s">
        <v>56</v>
      </c>
      <c r="N39" s="36"/>
      <c r="O39" s="37" t="s">
        <v>122</v>
      </c>
      <c r="P39" s="37" t="s">
        <v>123</v>
      </c>
    </row>
    <row r="40" spans="1:16" ht="12.75" customHeight="1" thickBot="1" x14ac:dyDescent="0.25">
      <c r="A40" s="10" t="str">
        <f t="shared" si="0"/>
        <v> MVS 7.168 </v>
      </c>
      <c r="B40" s="3" t="str">
        <f t="shared" si="1"/>
        <v>I</v>
      </c>
      <c r="C40" s="10">
        <f t="shared" si="2"/>
        <v>39789.33</v>
      </c>
      <c r="D40" s="12" t="str">
        <f t="shared" si="3"/>
        <v>vis</v>
      </c>
      <c r="E40" s="27">
        <f>VLOOKUP(C40,Active!C$21:E$973,3,FALSE)</f>
        <v>630.01815891673277</v>
      </c>
      <c r="F40" s="3" t="s">
        <v>51</v>
      </c>
      <c r="G40" s="12" t="str">
        <f t="shared" si="4"/>
        <v>39789.33</v>
      </c>
      <c r="H40" s="10">
        <f t="shared" si="5"/>
        <v>630</v>
      </c>
      <c r="I40" s="35" t="s">
        <v>147</v>
      </c>
      <c r="J40" s="36" t="s">
        <v>148</v>
      </c>
      <c r="K40" s="35">
        <v>630</v>
      </c>
      <c r="L40" s="35" t="s">
        <v>149</v>
      </c>
      <c r="M40" s="36" t="s">
        <v>56</v>
      </c>
      <c r="N40" s="36"/>
      <c r="O40" s="37" t="s">
        <v>122</v>
      </c>
      <c r="P40" s="37" t="s">
        <v>123</v>
      </c>
    </row>
    <row r="41" spans="1:16" ht="12.75" customHeight="1" thickBot="1" x14ac:dyDescent="0.25">
      <c r="A41" s="10" t="str">
        <f t="shared" si="0"/>
        <v> MVS 7.168 </v>
      </c>
      <c r="B41" s="3" t="str">
        <f t="shared" si="1"/>
        <v>I</v>
      </c>
      <c r="C41" s="10">
        <f t="shared" si="2"/>
        <v>40068.519999999997</v>
      </c>
      <c r="D41" s="12" t="str">
        <f t="shared" si="3"/>
        <v>vis</v>
      </c>
      <c r="E41" s="27">
        <f>VLOOKUP(C41,Active!C$21:E$973,3,FALSE)</f>
        <v>638.01593137711268</v>
      </c>
      <c r="F41" s="3" t="s">
        <v>51</v>
      </c>
      <c r="G41" s="12" t="str">
        <f t="shared" si="4"/>
        <v>40068.52</v>
      </c>
      <c r="H41" s="10">
        <f t="shared" si="5"/>
        <v>638</v>
      </c>
      <c r="I41" s="35" t="s">
        <v>150</v>
      </c>
      <c r="J41" s="36" t="s">
        <v>151</v>
      </c>
      <c r="K41" s="35">
        <v>638</v>
      </c>
      <c r="L41" s="35" t="s">
        <v>152</v>
      </c>
      <c r="M41" s="36" t="s">
        <v>56</v>
      </c>
      <c r="N41" s="36"/>
      <c r="O41" s="37" t="s">
        <v>122</v>
      </c>
      <c r="P41" s="37" t="s">
        <v>123</v>
      </c>
    </row>
    <row r="42" spans="1:16" ht="12.75" customHeight="1" thickBot="1" x14ac:dyDescent="0.25">
      <c r="A42" s="10" t="str">
        <f t="shared" si="0"/>
        <v> MVS 7.168 </v>
      </c>
      <c r="B42" s="3" t="str">
        <f t="shared" si="1"/>
        <v>I</v>
      </c>
      <c r="C42" s="10">
        <f t="shared" si="2"/>
        <v>40173.339999999997</v>
      </c>
      <c r="D42" s="12" t="str">
        <f t="shared" si="3"/>
        <v>vis</v>
      </c>
      <c r="E42" s="27">
        <f>VLOOKUP(C42,Active!C$21:E$973,3,FALSE)</f>
        <v>641.0186410346829</v>
      </c>
      <c r="F42" s="3" t="s">
        <v>51</v>
      </c>
      <c r="G42" s="12" t="str">
        <f t="shared" si="4"/>
        <v>40173.34</v>
      </c>
      <c r="H42" s="10">
        <f t="shared" si="5"/>
        <v>641</v>
      </c>
      <c r="I42" s="35" t="s">
        <v>153</v>
      </c>
      <c r="J42" s="36" t="s">
        <v>154</v>
      </c>
      <c r="K42" s="35">
        <v>641</v>
      </c>
      <c r="L42" s="35" t="s">
        <v>155</v>
      </c>
      <c r="M42" s="36" t="s">
        <v>56</v>
      </c>
      <c r="N42" s="36"/>
      <c r="O42" s="37" t="s">
        <v>122</v>
      </c>
      <c r="P42" s="37" t="s">
        <v>123</v>
      </c>
    </row>
    <row r="43" spans="1:16" ht="12.75" customHeight="1" thickBot="1" x14ac:dyDescent="0.25">
      <c r="A43" s="10" t="str">
        <f t="shared" si="0"/>
        <v> MVS 7.168 </v>
      </c>
      <c r="B43" s="3" t="str">
        <f t="shared" si="1"/>
        <v>I</v>
      </c>
      <c r="C43" s="10">
        <f t="shared" si="2"/>
        <v>40452.54</v>
      </c>
      <c r="D43" s="12" t="str">
        <f t="shared" si="3"/>
        <v>vis</v>
      </c>
      <c r="E43" s="27">
        <f>VLOOKUP(C43,Active!C$21:E$973,3,FALSE)</f>
        <v>649.01669995849147</v>
      </c>
      <c r="F43" s="3" t="s">
        <v>51</v>
      </c>
      <c r="G43" s="12" t="str">
        <f t="shared" si="4"/>
        <v>40452.54</v>
      </c>
      <c r="H43" s="10">
        <f t="shared" si="5"/>
        <v>649</v>
      </c>
      <c r="I43" s="35" t="s">
        <v>156</v>
      </c>
      <c r="J43" s="36" t="s">
        <v>157</v>
      </c>
      <c r="K43" s="35">
        <v>649</v>
      </c>
      <c r="L43" s="35" t="s">
        <v>158</v>
      </c>
      <c r="M43" s="36" t="s">
        <v>56</v>
      </c>
      <c r="N43" s="36"/>
      <c r="O43" s="37" t="s">
        <v>122</v>
      </c>
      <c r="P43" s="37" t="s">
        <v>123</v>
      </c>
    </row>
    <row r="44" spans="1:16" ht="12.75" customHeight="1" thickBot="1" x14ac:dyDescent="0.25">
      <c r="A44" s="10" t="str">
        <f t="shared" si="0"/>
        <v> MVS 7.168 </v>
      </c>
      <c r="B44" s="3" t="str">
        <f t="shared" si="1"/>
        <v>I</v>
      </c>
      <c r="C44" s="10">
        <f t="shared" si="2"/>
        <v>41674.239999999998</v>
      </c>
      <c r="D44" s="12" t="str">
        <f t="shared" si="3"/>
        <v>vis</v>
      </c>
      <c r="E44" s="27">
        <f>VLOOKUP(C44,Active!C$21:E$973,3,FALSE)</f>
        <v>684.01393701872348</v>
      </c>
      <c r="F44" s="3" t="s">
        <v>51</v>
      </c>
      <c r="G44" s="12" t="str">
        <f t="shared" si="4"/>
        <v>41674.24</v>
      </c>
      <c r="H44" s="10">
        <f t="shared" si="5"/>
        <v>684</v>
      </c>
      <c r="I44" s="35" t="s">
        <v>159</v>
      </c>
      <c r="J44" s="36" t="s">
        <v>160</v>
      </c>
      <c r="K44" s="35">
        <v>684</v>
      </c>
      <c r="L44" s="35" t="s">
        <v>161</v>
      </c>
      <c r="M44" s="36" t="s">
        <v>56</v>
      </c>
      <c r="N44" s="36"/>
      <c r="O44" s="37" t="s">
        <v>122</v>
      </c>
      <c r="P44" s="37" t="s">
        <v>123</v>
      </c>
    </row>
    <row r="45" spans="1:16" ht="12.75" customHeight="1" thickBot="1" x14ac:dyDescent="0.25">
      <c r="A45" s="10" t="str">
        <f t="shared" si="0"/>
        <v> MVS 7.168 </v>
      </c>
      <c r="B45" s="3" t="str">
        <f t="shared" si="1"/>
        <v>I</v>
      </c>
      <c r="C45" s="10">
        <f t="shared" si="2"/>
        <v>41708.25</v>
      </c>
      <c r="D45" s="12" t="str">
        <f t="shared" si="3"/>
        <v>vis</v>
      </c>
      <c r="E45" s="27">
        <f>VLOOKUP(C45,Active!C$21:E$973,3,FALSE)</f>
        <v>684.98819913906277</v>
      </c>
      <c r="F45" s="3" t="s">
        <v>51</v>
      </c>
      <c r="G45" s="12" t="str">
        <f t="shared" si="4"/>
        <v>41708.25</v>
      </c>
      <c r="H45" s="10">
        <f t="shared" si="5"/>
        <v>685</v>
      </c>
      <c r="I45" s="35" t="s">
        <v>162</v>
      </c>
      <c r="J45" s="36" t="s">
        <v>163</v>
      </c>
      <c r="K45" s="35">
        <v>685</v>
      </c>
      <c r="L45" s="35" t="s">
        <v>164</v>
      </c>
      <c r="M45" s="36" t="s">
        <v>56</v>
      </c>
      <c r="N45" s="36"/>
      <c r="O45" s="37" t="s">
        <v>122</v>
      </c>
      <c r="P45" s="37" t="s">
        <v>123</v>
      </c>
    </row>
    <row r="46" spans="1:16" ht="12.75" customHeight="1" thickBot="1" x14ac:dyDescent="0.25">
      <c r="A46" s="10" t="str">
        <f t="shared" si="0"/>
        <v> MVS 7.168 </v>
      </c>
      <c r="B46" s="3" t="str">
        <f t="shared" si="1"/>
        <v>I</v>
      </c>
      <c r="C46" s="10">
        <f t="shared" si="2"/>
        <v>41918.47</v>
      </c>
      <c r="D46" s="12" t="str">
        <f t="shared" si="3"/>
        <v>vis</v>
      </c>
      <c r="E46" s="27">
        <f>VLOOKUP(C46,Active!C$21:E$973,3,FALSE)</f>
        <v>691.01023333305636</v>
      </c>
      <c r="F46" s="3" t="s">
        <v>51</v>
      </c>
      <c r="G46" s="12" t="str">
        <f t="shared" si="4"/>
        <v>41918.47</v>
      </c>
      <c r="H46" s="10">
        <f t="shared" si="5"/>
        <v>691</v>
      </c>
      <c r="I46" s="35" t="s">
        <v>165</v>
      </c>
      <c r="J46" s="36" t="s">
        <v>166</v>
      </c>
      <c r="K46" s="35">
        <v>691</v>
      </c>
      <c r="L46" s="35" t="s">
        <v>167</v>
      </c>
      <c r="M46" s="36" t="s">
        <v>56</v>
      </c>
      <c r="N46" s="36"/>
      <c r="O46" s="37" t="s">
        <v>122</v>
      </c>
      <c r="P46" s="37" t="s">
        <v>123</v>
      </c>
    </row>
    <row r="47" spans="1:16" ht="12.75" customHeight="1" thickBot="1" x14ac:dyDescent="0.25">
      <c r="A47" s="10" t="str">
        <f t="shared" si="0"/>
        <v> MVS 7.168 </v>
      </c>
      <c r="B47" s="3" t="str">
        <f t="shared" si="1"/>
        <v>I</v>
      </c>
      <c r="C47" s="10">
        <f t="shared" si="2"/>
        <v>41987.37</v>
      </c>
      <c r="D47" s="12" t="str">
        <f t="shared" si="3"/>
        <v>vis</v>
      </c>
      <c r="E47" s="27">
        <f>VLOOKUP(C47,Active!C$21:E$973,3,FALSE)</f>
        <v>692.98396635544327</v>
      </c>
      <c r="F47" s="3" t="s">
        <v>51</v>
      </c>
      <c r="G47" s="12" t="str">
        <f t="shared" si="4"/>
        <v>41987.37</v>
      </c>
      <c r="H47" s="10">
        <f t="shared" si="5"/>
        <v>693</v>
      </c>
      <c r="I47" s="35" t="s">
        <v>168</v>
      </c>
      <c r="J47" s="36" t="s">
        <v>169</v>
      </c>
      <c r="K47" s="35">
        <v>693</v>
      </c>
      <c r="L47" s="35" t="s">
        <v>170</v>
      </c>
      <c r="M47" s="36" t="s">
        <v>56</v>
      </c>
      <c r="N47" s="36"/>
      <c r="O47" s="37" t="s">
        <v>122</v>
      </c>
      <c r="P47" s="37" t="s">
        <v>123</v>
      </c>
    </row>
    <row r="48" spans="1:16" ht="12.75" customHeight="1" thickBot="1" x14ac:dyDescent="0.25">
      <c r="A48" s="10" t="str">
        <f t="shared" si="0"/>
        <v> MVS 7.168 </v>
      </c>
      <c r="B48" s="3" t="str">
        <f t="shared" si="1"/>
        <v>I</v>
      </c>
      <c r="C48" s="10">
        <f t="shared" si="2"/>
        <v>42301.41</v>
      </c>
      <c r="D48" s="12" t="str">
        <f t="shared" si="3"/>
        <v>vis</v>
      </c>
      <c r="E48" s="27">
        <f>VLOOKUP(C48,Active!C$21:E$973,3,FALSE)</f>
        <v>701.98006386415682</v>
      </c>
      <c r="F48" s="3" t="s">
        <v>51</v>
      </c>
      <c r="G48" s="12" t="str">
        <f t="shared" si="4"/>
        <v>42301.41</v>
      </c>
      <c r="H48" s="10">
        <f t="shared" si="5"/>
        <v>702</v>
      </c>
      <c r="I48" s="35" t="s">
        <v>171</v>
      </c>
      <c r="J48" s="36" t="s">
        <v>172</v>
      </c>
      <c r="K48" s="35">
        <v>702</v>
      </c>
      <c r="L48" s="35" t="s">
        <v>173</v>
      </c>
      <c r="M48" s="36" t="s">
        <v>56</v>
      </c>
      <c r="N48" s="36"/>
      <c r="O48" s="37" t="s">
        <v>122</v>
      </c>
      <c r="P48" s="37" t="s">
        <v>123</v>
      </c>
    </row>
    <row r="49" spans="1:35" ht="12.75" customHeight="1" thickBot="1" x14ac:dyDescent="0.25">
      <c r="A49" s="10" t="str">
        <f t="shared" si="0"/>
        <v> HABZ 75 </v>
      </c>
      <c r="B49" s="3" t="str">
        <f t="shared" si="1"/>
        <v>I</v>
      </c>
      <c r="C49" s="10">
        <f t="shared" si="2"/>
        <v>42302.31</v>
      </c>
      <c r="D49" s="12" t="str">
        <f t="shared" si="3"/>
        <v>vis</v>
      </c>
      <c r="E49" s="27">
        <f>VLOOKUP(C49,Active!C$21:E$973,3,FALSE)</f>
        <v>702.00584557272191</v>
      </c>
      <c r="F49" s="3" t="s">
        <v>51</v>
      </c>
      <c r="G49" s="12" t="str">
        <f t="shared" si="4"/>
        <v>42302.31</v>
      </c>
      <c r="H49" s="10">
        <f t="shared" si="5"/>
        <v>702</v>
      </c>
      <c r="I49" s="35" t="s">
        <v>174</v>
      </c>
      <c r="J49" s="36" t="s">
        <v>175</v>
      </c>
      <c r="K49" s="35">
        <v>702</v>
      </c>
      <c r="L49" s="35" t="s">
        <v>176</v>
      </c>
      <c r="M49" s="36" t="s">
        <v>56</v>
      </c>
      <c r="N49" s="36"/>
      <c r="O49" s="37" t="s">
        <v>133</v>
      </c>
      <c r="P49" s="37" t="s">
        <v>134</v>
      </c>
    </row>
    <row r="50" spans="1:35" ht="12.75" customHeight="1" x14ac:dyDescent="0.2">
      <c r="A50" s="10" t="str">
        <f t="shared" si="0"/>
        <v> AN 301.327 </v>
      </c>
      <c r="B50" s="3" t="str">
        <f t="shared" si="1"/>
        <v>I</v>
      </c>
      <c r="C50" s="10">
        <f t="shared" si="2"/>
        <v>42686.31</v>
      </c>
      <c r="D50" s="12" t="str">
        <f t="shared" si="3"/>
        <v>vis</v>
      </c>
      <c r="E50" s="27">
        <f>VLOOKUP(C50,Active!C$21:E$973,3,FALSE)</f>
        <v>713.0060412272436</v>
      </c>
      <c r="F50" s="3" t="s">
        <v>51</v>
      </c>
      <c r="G50" s="12" t="str">
        <f t="shared" si="4"/>
        <v>42686.31</v>
      </c>
      <c r="H50" s="10">
        <f t="shared" si="5"/>
        <v>713</v>
      </c>
      <c r="I50" s="38" t="s">
        <v>177</v>
      </c>
      <c r="J50" s="39" t="s">
        <v>178</v>
      </c>
      <c r="K50" s="38">
        <v>713</v>
      </c>
      <c r="L50" s="38" t="s">
        <v>179</v>
      </c>
      <c r="M50" s="39" t="s">
        <v>62</v>
      </c>
      <c r="N50" s="39"/>
      <c r="O50" s="40" t="s">
        <v>180</v>
      </c>
      <c r="P50" s="40" t="s">
        <v>181</v>
      </c>
    </row>
    <row r="51" spans="1:35" ht="12.75" customHeight="1" x14ac:dyDescent="0.2">
      <c r="A51" s="41"/>
      <c r="B51" s="42"/>
      <c r="C51" s="41"/>
      <c r="D51" s="43"/>
      <c r="E51" s="44"/>
      <c r="F51" s="42"/>
      <c r="G51" s="43"/>
      <c r="H51" s="41"/>
      <c r="I51" s="45"/>
      <c r="J51" s="46"/>
      <c r="K51" s="45"/>
      <c r="L51" s="45"/>
      <c r="M51" s="46"/>
      <c r="N51" s="46"/>
      <c r="O51" s="47"/>
      <c r="P51" s="47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</row>
    <row r="52" spans="1:35" ht="12.75" customHeight="1" x14ac:dyDescent="0.2">
      <c r="A52" s="41"/>
      <c r="B52" s="42"/>
      <c r="C52" s="41"/>
      <c r="D52" s="43"/>
      <c r="E52" s="44"/>
      <c r="F52" s="42"/>
      <c r="G52" s="43"/>
      <c r="H52" s="41"/>
      <c r="I52" s="45"/>
      <c r="J52" s="46"/>
      <c r="K52" s="45"/>
      <c r="L52" s="45"/>
      <c r="M52" s="46"/>
      <c r="N52" s="46"/>
      <c r="O52" s="47"/>
      <c r="P52" s="47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</row>
    <row r="53" spans="1:35" ht="12.75" customHeight="1" x14ac:dyDescent="0.2">
      <c r="A53" s="41"/>
      <c r="B53" s="42"/>
      <c r="C53" s="41"/>
      <c r="D53" s="43"/>
      <c r="E53" s="44"/>
      <c r="F53" s="42"/>
      <c r="G53" s="43"/>
      <c r="H53" s="41"/>
      <c r="I53" s="45"/>
      <c r="J53" s="46"/>
      <c r="K53" s="45"/>
      <c r="L53" s="45"/>
      <c r="M53" s="46"/>
      <c r="N53" s="46"/>
      <c r="O53" s="47"/>
      <c r="P53" s="47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</row>
    <row r="54" spans="1:35" ht="12.75" customHeight="1" x14ac:dyDescent="0.2">
      <c r="A54" s="41"/>
      <c r="B54" s="42"/>
      <c r="C54" s="41"/>
      <c r="D54" s="43"/>
      <c r="E54" s="44"/>
      <c r="F54" s="42"/>
      <c r="G54" s="43"/>
      <c r="H54" s="41"/>
      <c r="I54" s="45"/>
      <c r="J54" s="46"/>
      <c r="K54" s="45"/>
      <c r="L54" s="45"/>
      <c r="M54" s="46"/>
      <c r="N54" s="46"/>
      <c r="O54" s="47"/>
      <c r="P54" s="47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</row>
    <row r="55" spans="1:35" ht="12.75" customHeight="1" x14ac:dyDescent="0.2">
      <c r="A55" s="41"/>
      <c r="B55" s="42"/>
      <c r="C55" s="41"/>
      <c r="D55" s="43"/>
      <c r="E55" s="44"/>
      <c r="F55" s="42"/>
      <c r="G55" s="43"/>
      <c r="H55" s="41"/>
      <c r="I55" s="45"/>
      <c r="J55" s="46"/>
      <c r="K55" s="45"/>
      <c r="L55" s="45"/>
      <c r="M55" s="46"/>
      <c r="N55" s="46"/>
      <c r="O55" s="47"/>
      <c r="P55" s="47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</row>
    <row r="56" spans="1:35" ht="12.75" customHeight="1" x14ac:dyDescent="0.2">
      <c r="A56" s="41"/>
      <c r="B56" s="42"/>
      <c r="C56" s="41"/>
      <c r="D56" s="43"/>
      <c r="E56" s="44"/>
      <c r="F56" s="42"/>
      <c r="G56" s="43"/>
      <c r="H56" s="41"/>
      <c r="I56" s="45"/>
      <c r="J56" s="46"/>
      <c r="K56" s="45"/>
      <c r="L56" s="45"/>
      <c r="M56" s="46"/>
      <c r="N56" s="46"/>
      <c r="O56" s="47"/>
      <c r="P56" s="47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</row>
    <row r="57" spans="1:35" ht="12.75" customHeight="1" x14ac:dyDescent="0.2">
      <c r="A57" s="41"/>
      <c r="B57" s="42"/>
      <c r="C57" s="41"/>
      <c r="D57" s="43"/>
      <c r="E57" s="44"/>
      <c r="F57" s="42"/>
      <c r="G57" s="43"/>
      <c r="H57" s="41"/>
      <c r="I57" s="45"/>
      <c r="J57" s="46"/>
      <c r="K57" s="45"/>
      <c r="L57" s="45"/>
      <c r="M57" s="46"/>
      <c r="N57" s="46"/>
      <c r="O57" s="47"/>
      <c r="P57" s="47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</row>
    <row r="58" spans="1:35" ht="12.75" customHeight="1" x14ac:dyDescent="0.2">
      <c r="A58" s="41"/>
      <c r="B58" s="42"/>
      <c r="C58" s="41"/>
      <c r="D58" s="43"/>
      <c r="E58" s="44"/>
      <c r="F58" s="42"/>
      <c r="G58" s="43"/>
      <c r="H58" s="41"/>
      <c r="I58" s="45"/>
      <c r="J58" s="46"/>
      <c r="K58" s="45"/>
      <c r="L58" s="45"/>
      <c r="M58" s="46"/>
      <c r="N58" s="46"/>
      <c r="O58" s="47"/>
      <c r="P58" s="47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</row>
    <row r="59" spans="1:35" ht="12.75" customHeight="1" x14ac:dyDescent="0.2">
      <c r="A59" s="41"/>
      <c r="B59" s="42"/>
      <c r="C59" s="41"/>
      <c r="D59" s="43"/>
      <c r="E59" s="44"/>
      <c r="F59" s="42"/>
      <c r="G59" s="43"/>
      <c r="H59" s="41"/>
      <c r="I59" s="45"/>
      <c r="J59" s="46"/>
      <c r="K59" s="45"/>
      <c r="L59" s="45"/>
      <c r="M59" s="46"/>
      <c r="N59" s="46"/>
      <c r="O59" s="47"/>
      <c r="P59" s="47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</row>
    <row r="60" spans="1:35" ht="12.75" customHeight="1" x14ac:dyDescent="0.2">
      <c r="A60" s="41"/>
      <c r="B60" s="42"/>
      <c r="C60" s="41"/>
      <c r="D60" s="43"/>
      <c r="E60" s="44"/>
      <c r="F60" s="42"/>
      <c r="G60" s="43"/>
      <c r="H60" s="41"/>
      <c r="I60" s="45"/>
      <c r="J60" s="46"/>
      <c r="K60" s="45"/>
      <c r="L60" s="45"/>
      <c r="M60" s="46"/>
      <c r="N60" s="46"/>
      <c r="O60" s="47"/>
      <c r="P60" s="47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</row>
    <row r="61" spans="1:35" ht="12.75" customHeight="1" x14ac:dyDescent="0.2">
      <c r="A61" s="41"/>
      <c r="B61" s="42"/>
      <c r="C61" s="41"/>
      <c r="D61" s="43"/>
      <c r="E61" s="44"/>
      <c r="F61" s="42"/>
      <c r="G61" s="43"/>
      <c r="H61" s="41"/>
      <c r="I61" s="45"/>
      <c r="J61" s="46"/>
      <c r="K61" s="45"/>
      <c r="L61" s="45"/>
      <c r="M61" s="46"/>
      <c r="N61" s="46"/>
      <c r="O61" s="47"/>
      <c r="P61" s="47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5" ht="12.75" customHeight="1" x14ac:dyDescent="0.2">
      <c r="A62" s="41"/>
      <c r="B62" s="42"/>
      <c r="C62" s="41"/>
      <c r="D62" s="43"/>
      <c r="E62" s="44"/>
      <c r="F62" s="42"/>
      <c r="G62" s="43"/>
      <c r="H62" s="41"/>
      <c r="I62" s="45"/>
      <c r="J62" s="46"/>
      <c r="K62" s="45"/>
      <c r="L62" s="45"/>
      <c r="M62" s="46"/>
      <c r="N62" s="46"/>
      <c r="O62" s="47"/>
      <c r="P62" s="47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</row>
    <row r="63" spans="1:35" ht="12.75" customHeight="1" x14ac:dyDescent="0.2">
      <c r="A63" s="41"/>
      <c r="B63" s="42"/>
      <c r="C63" s="41"/>
      <c r="D63" s="43"/>
      <c r="E63" s="44"/>
      <c r="F63" s="42"/>
      <c r="G63" s="43"/>
      <c r="H63" s="41"/>
      <c r="I63" s="45"/>
      <c r="J63" s="46"/>
      <c r="K63" s="45"/>
      <c r="L63" s="45"/>
      <c r="M63" s="46"/>
      <c r="N63" s="46"/>
      <c r="O63" s="47"/>
      <c r="P63" s="47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1:35" ht="12.75" customHeight="1" x14ac:dyDescent="0.2">
      <c r="A64" s="41"/>
      <c r="B64" s="42"/>
      <c r="C64" s="41"/>
      <c r="D64" s="43"/>
      <c r="E64" s="44"/>
      <c r="F64" s="42"/>
      <c r="G64" s="43"/>
      <c r="H64" s="41"/>
      <c r="I64" s="45"/>
      <c r="J64" s="46"/>
      <c r="K64" s="45"/>
      <c r="L64" s="45"/>
      <c r="M64" s="46"/>
      <c r="N64" s="46"/>
      <c r="O64" s="47"/>
      <c r="P64" s="47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</row>
    <row r="65" spans="1:35" ht="12.75" customHeight="1" x14ac:dyDescent="0.2">
      <c r="A65" s="41"/>
      <c r="B65" s="42"/>
      <c r="C65" s="41"/>
      <c r="D65" s="43"/>
      <c r="E65" s="44"/>
      <c r="F65" s="42"/>
      <c r="G65" s="43"/>
      <c r="H65" s="41"/>
      <c r="I65" s="45"/>
      <c r="J65" s="46"/>
      <c r="K65" s="45"/>
      <c r="L65" s="45"/>
      <c r="M65" s="46"/>
      <c r="N65" s="46"/>
      <c r="O65" s="47"/>
      <c r="P65" s="47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</row>
    <row r="66" spans="1:35" ht="12.75" customHeight="1" x14ac:dyDescent="0.2">
      <c r="A66" s="41"/>
      <c r="B66" s="42"/>
      <c r="C66" s="41"/>
      <c r="D66" s="43"/>
      <c r="E66" s="44"/>
      <c r="F66" s="42"/>
      <c r="G66" s="43"/>
      <c r="H66" s="41"/>
      <c r="I66" s="45"/>
      <c r="J66" s="46"/>
      <c r="K66" s="45"/>
      <c r="L66" s="45"/>
      <c r="M66" s="46"/>
      <c r="N66" s="46"/>
      <c r="O66" s="47"/>
      <c r="P66" s="47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</row>
    <row r="67" spans="1:35" ht="12.75" customHeight="1" x14ac:dyDescent="0.2">
      <c r="A67" s="41"/>
      <c r="B67" s="42"/>
      <c r="C67" s="41"/>
      <c r="D67" s="43"/>
      <c r="E67" s="44"/>
      <c r="F67" s="42"/>
      <c r="G67" s="43"/>
      <c r="H67" s="41"/>
      <c r="I67" s="45"/>
      <c r="J67" s="46"/>
      <c r="K67" s="45"/>
      <c r="L67" s="45"/>
      <c r="M67" s="46"/>
      <c r="N67" s="46"/>
      <c r="O67" s="47"/>
      <c r="P67" s="47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</row>
    <row r="68" spans="1:35" ht="12.75" customHeight="1" x14ac:dyDescent="0.2">
      <c r="A68" s="41"/>
      <c r="B68" s="42"/>
      <c r="C68" s="41"/>
      <c r="D68" s="43"/>
      <c r="E68" s="44"/>
      <c r="F68" s="42"/>
      <c r="G68" s="43"/>
      <c r="H68" s="41"/>
      <c r="I68" s="45"/>
      <c r="J68" s="46"/>
      <c r="K68" s="45"/>
      <c r="L68" s="45"/>
      <c r="M68" s="46"/>
      <c r="N68" s="46"/>
      <c r="O68" s="47"/>
      <c r="P68" s="47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</row>
    <row r="69" spans="1:35" ht="12.75" customHeight="1" x14ac:dyDescent="0.2">
      <c r="A69" s="41"/>
      <c r="B69" s="42"/>
      <c r="C69" s="41"/>
      <c r="D69" s="43"/>
      <c r="E69" s="44"/>
      <c r="F69" s="42"/>
      <c r="G69" s="43"/>
      <c r="H69" s="41"/>
      <c r="I69" s="45"/>
      <c r="J69" s="46"/>
      <c r="K69" s="45"/>
      <c r="L69" s="45"/>
      <c r="M69" s="46"/>
      <c r="N69" s="46"/>
      <c r="O69" s="47"/>
      <c r="P69" s="47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</row>
    <row r="70" spans="1:35" ht="12.75" customHeight="1" x14ac:dyDescent="0.2">
      <c r="A70" s="41"/>
      <c r="B70" s="42"/>
      <c r="C70" s="41"/>
      <c r="D70" s="43"/>
      <c r="E70" s="44"/>
      <c r="F70" s="42"/>
      <c r="G70" s="43"/>
      <c r="H70" s="41"/>
      <c r="I70" s="45"/>
      <c r="J70" s="46"/>
      <c r="K70" s="45"/>
      <c r="L70" s="45"/>
      <c r="M70" s="46"/>
      <c r="N70" s="46"/>
      <c r="O70" s="47"/>
      <c r="P70" s="47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</row>
    <row r="71" spans="1:35" ht="12.75" customHeight="1" x14ac:dyDescent="0.2">
      <c r="A71" s="41"/>
      <c r="B71" s="42"/>
      <c r="C71" s="41"/>
      <c r="D71" s="43"/>
      <c r="E71" s="44"/>
      <c r="F71" s="42"/>
      <c r="G71" s="43"/>
      <c r="H71" s="41"/>
      <c r="I71" s="45"/>
      <c r="J71" s="46"/>
      <c r="K71" s="45"/>
      <c r="L71" s="45"/>
      <c r="M71" s="46"/>
      <c r="N71" s="46"/>
      <c r="O71" s="47"/>
      <c r="P71" s="47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</row>
    <row r="72" spans="1:35" ht="12.75" customHeight="1" x14ac:dyDescent="0.2">
      <c r="A72" s="41"/>
      <c r="B72" s="42"/>
      <c r="C72" s="41"/>
      <c r="D72" s="43"/>
      <c r="E72" s="44"/>
      <c r="F72" s="42"/>
      <c r="G72" s="43"/>
      <c r="H72" s="41"/>
      <c r="I72" s="45"/>
      <c r="J72" s="46"/>
      <c r="K72" s="45"/>
      <c r="L72" s="45"/>
      <c r="M72" s="46"/>
      <c r="N72" s="46"/>
      <c r="O72" s="47"/>
      <c r="P72" s="47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</row>
    <row r="73" spans="1:35" ht="12.75" customHeight="1" x14ac:dyDescent="0.2">
      <c r="A73" s="41"/>
      <c r="B73" s="42"/>
      <c r="C73" s="41"/>
      <c r="D73" s="43"/>
      <c r="E73" s="44"/>
      <c r="F73" s="42"/>
      <c r="G73" s="43"/>
      <c r="H73" s="41"/>
      <c r="I73" s="45"/>
      <c r="J73" s="46"/>
      <c r="K73" s="45"/>
      <c r="L73" s="45"/>
      <c r="M73" s="46"/>
      <c r="N73" s="46"/>
      <c r="O73" s="47"/>
      <c r="P73" s="47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</row>
    <row r="74" spans="1:35" ht="12.75" customHeight="1" x14ac:dyDescent="0.2">
      <c r="A74" s="41"/>
      <c r="B74" s="42"/>
      <c r="C74" s="41"/>
      <c r="D74" s="43"/>
      <c r="E74" s="44"/>
      <c r="F74" s="42"/>
      <c r="G74" s="43"/>
      <c r="H74" s="41"/>
      <c r="I74" s="45"/>
      <c r="J74" s="46"/>
      <c r="K74" s="45"/>
      <c r="L74" s="45"/>
      <c r="M74" s="46"/>
      <c r="N74" s="46"/>
      <c r="O74" s="47"/>
      <c r="P74" s="47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</row>
    <row r="75" spans="1:35" ht="12.75" customHeight="1" x14ac:dyDescent="0.2">
      <c r="A75" s="41"/>
      <c r="B75" s="42"/>
      <c r="C75" s="41"/>
      <c r="D75" s="43"/>
      <c r="E75" s="44"/>
      <c r="F75" s="42"/>
      <c r="G75" s="43"/>
      <c r="H75" s="41"/>
      <c r="I75" s="45"/>
      <c r="J75" s="46"/>
      <c r="K75" s="45"/>
      <c r="L75" s="45"/>
      <c r="M75" s="46"/>
      <c r="N75" s="46"/>
      <c r="O75" s="47"/>
      <c r="P75" s="47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</row>
    <row r="76" spans="1:35" ht="12.75" customHeight="1" x14ac:dyDescent="0.2">
      <c r="A76" s="41"/>
      <c r="B76" s="42"/>
      <c r="C76" s="41"/>
      <c r="D76" s="43"/>
      <c r="E76" s="44"/>
      <c r="F76" s="42"/>
      <c r="G76" s="43"/>
      <c r="H76" s="41"/>
      <c r="I76" s="45"/>
      <c r="J76" s="46"/>
      <c r="K76" s="45"/>
      <c r="L76" s="45"/>
      <c r="M76" s="46"/>
      <c r="N76" s="46"/>
      <c r="O76" s="47"/>
      <c r="P76" s="47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</row>
    <row r="77" spans="1:35" ht="12.75" customHeight="1" x14ac:dyDescent="0.2">
      <c r="A77" s="41"/>
      <c r="B77" s="42"/>
      <c r="C77" s="41"/>
      <c r="D77" s="43"/>
      <c r="E77" s="44"/>
      <c r="F77" s="42"/>
      <c r="G77" s="43"/>
      <c r="H77" s="41"/>
      <c r="I77" s="45"/>
      <c r="J77" s="46"/>
      <c r="K77" s="45"/>
      <c r="L77" s="45"/>
      <c r="M77" s="46"/>
      <c r="N77" s="46"/>
      <c r="O77" s="47"/>
      <c r="P77" s="47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</row>
    <row r="78" spans="1:35" ht="12.75" customHeight="1" x14ac:dyDescent="0.2">
      <c r="A78" s="41"/>
      <c r="B78" s="42"/>
      <c r="C78" s="41"/>
      <c r="D78" s="43"/>
      <c r="E78" s="44"/>
      <c r="F78" s="42"/>
      <c r="G78" s="43"/>
      <c r="H78" s="41"/>
      <c r="I78" s="45"/>
      <c r="J78" s="46"/>
      <c r="K78" s="45"/>
      <c r="L78" s="45"/>
      <c r="M78" s="46"/>
      <c r="N78" s="46"/>
      <c r="O78" s="47"/>
      <c r="P78" s="47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</row>
    <row r="79" spans="1:35" ht="12.75" customHeight="1" x14ac:dyDescent="0.2">
      <c r="A79" s="41"/>
      <c r="B79" s="42"/>
      <c r="C79" s="41"/>
      <c r="D79" s="43"/>
      <c r="E79" s="44"/>
      <c r="F79" s="42"/>
      <c r="G79" s="43"/>
      <c r="H79" s="41"/>
      <c r="I79" s="45"/>
      <c r="J79" s="46"/>
      <c r="K79" s="45"/>
      <c r="L79" s="45"/>
      <c r="M79" s="46"/>
      <c r="N79" s="46"/>
      <c r="O79" s="47"/>
      <c r="P79" s="47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</row>
    <row r="80" spans="1:35" ht="12.75" customHeight="1" x14ac:dyDescent="0.2">
      <c r="A80" s="41"/>
      <c r="B80" s="42"/>
      <c r="C80" s="41"/>
      <c r="D80" s="43"/>
      <c r="E80" s="44"/>
      <c r="F80" s="42"/>
      <c r="G80" s="43"/>
      <c r="H80" s="41"/>
      <c r="I80" s="45"/>
      <c r="J80" s="46"/>
      <c r="K80" s="45"/>
      <c r="L80" s="45"/>
      <c r="M80" s="46"/>
      <c r="N80" s="46"/>
      <c r="O80" s="47"/>
      <c r="P80" s="47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pans="1:35" ht="12.75" customHeight="1" x14ac:dyDescent="0.2">
      <c r="A81" s="41"/>
      <c r="B81" s="42"/>
      <c r="C81" s="41"/>
      <c r="D81" s="43"/>
      <c r="E81" s="44"/>
      <c r="F81" s="42"/>
      <c r="G81" s="43"/>
      <c r="H81" s="41"/>
      <c r="I81" s="45"/>
      <c r="J81" s="46"/>
      <c r="K81" s="45"/>
      <c r="L81" s="45"/>
      <c r="M81" s="46"/>
      <c r="N81" s="46"/>
      <c r="O81" s="47"/>
      <c r="P81" s="47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pans="1:35" ht="12.75" customHeight="1" x14ac:dyDescent="0.2">
      <c r="A82" s="41"/>
      <c r="B82" s="42"/>
      <c r="C82" s="41"/>
      <c r="D82" s="43"/>
      <c r="E82" s="44"/>
      <c r="F82" s="42"/>
      <c r="G82" s="43"/>
      <c r="H82" s="41"/>
      <c r="I82" s="45"/>
      <c r="J82" s="46"/>
      <c r="K82" s="45"/>
      <c r="L82" s="45"/>
      <c r="M82" s="46"/>
      <c r="N82" s="46"/>
      <c r="O82" s="47"/>
      <c r="P82" s="47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3" spans="1:35" ht="12.75" customHeight="1" x14ac:dyDescent="0.2">
      <c r="A83" s="41"/>
      <c r="B83" s="42"/>
      <c r="C83" s="41"/>
      <c r="D83" s="43"/>
      <c r="E83" s="44"/>
      <c r="F83" s="42"/>
      <c r="G83" s="43"/>
      <c r="H83" s="41"/>
      <c r="I83" s="45"/>
      <c r="J83" s="46"/>
      <c r="K83" s="45"/>
      <c r="L83" s="45"/>
      <c r="M83" s="46"/>
      <c r="N83" s="46"/>
      <c r="O83" s="47"/>
      <c r="P83" s="47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</row>
    <row r="84" spans="1:35" ht="12.75" customHeight="1" x14ac:dyDescent="0.2">
      <c r="A84" s="41"/>
      <c r="B84" s="42"/>
      <c r="C84" s="41"/>
      <c r="D84" s="43"/>
      <c r="E84" s="44"/>
      <c r="F84" s="42"/>
      <c r="G84" s="43"/>
      <c r="H84" s="41"/>
      <c r="I84" s="45"/>
      <c r="J84" s="46"/>
      <c r="K84" s="45"/>
      <c r="L84" s="45"/>
      <c r="M84" s="46"/>
      <c r="N84" s="46"/>
      <c r="O84" s="47"/>
      <c r="P84" s="47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</row>
    <row r="85" spans="1:35" ht="12.75" customHeight="1" x14ac:dyDescent="0.2">
      <c r="A85" s="41"/>
      <c r="B85" s="42"/>
      <c r="C85" s="41"/>
      <c r="D85" s="43"/>
      <c r="E85" s="44"/>
      <c r="F85" s="42"/>
      <c r="G85" s="43"/>
      <c r="H85" s="41"/>
      <c r="I85" s="45"/>
      <c r="J85" s="46"/>
      <c r="K85" s="45"/>
      <c r="L85" s="45"/>
      <c r="M85" s="46"/>
      <c r="N85" s="46"/>
      <c r="O85" s="47"/>
      <c r="P85" s="47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</row>
    <row r="86" spans="1:35" ht="12.75" customHeight="1" x14ac:dyDescent="0.2">
      <c r="A86" s="41"/>
      <c r="B86" s="42"/>
      <c r="C86" s="41"/>
      <c r="D86" s="43"/>
      <c r="E86" s="44"/>
      <c r="F86" s="42"/>
      <c r="G86" s="43"/>
      <c r="H86" s="41"/>
      <c r="I86" s="45"/>
      <c r="J86" s="46"/>
      <c r="K86" s="45"/>
      <c r="L86" s="45"/>
      <c r="M86" s="46"/>
      <c r="N86" s="46"/>
      <c r="O86" s="47"/>
      <c r="P86" s="47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</row>
    <row r="87" spans="1:35" ht="12.75" customHeight="1" x14ac:dyDescent="0.2">
      <c r="A87" s="41"/>
      <c r="B87" s="42"/>
      <c r="C87" s="41"/>
      <c r="D87" s="43"/>
      <c r="E87" s="44"/>
      <c r="F87" s="42"/>
      <c r="G87" s="43"/>
      <c r="H87" s="41"/>
      <c r="I87" s="45"/>
      <c r="J87" s="46"/>
      <c r="K87" s="45"/>
      <c r="L87" s="45"/>
      <c r="M87" s="46"/>
      <c r="N87" s="46"/>
      <c r="O87" s="47"/>
      <c r="P87" s="47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</row>
    <row r="88" spans="1:35" ht="12.75" customHeight="1" x14ac:dyDescent="0.2">
      <c r="A88" s="41"/>
      <c r="B88" s="42"/>
      <c r="C88" s="41"/>
      <c r="D88" s="43"/>
      <c r="E88" s="44"/>
      <c r="F88" s="42"/>
      <c r="G88" s="43"/>
      <c r="H88" s="41"/>
      <c r="I88" s="45"/>
      <c r="J88" s="46"/>
      <c r="K88" s="45"/>
      <c r="L88" s="45"/>
      <c r="M88" s="46"/>
      <c r="N88" s="46"/>
      <c r="O88" s="47"/>
      <c r="P88" s="47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</row>
    <row r="89" spans="1:35" ht="12.75" customHeight="1" x14ac:dyDescent="0.2">
      <c r="A89" s="41"/>
      <c r="B89" s="42"/>
      <c r="C89" s="41"/>
      <c r="D89" s="43"/>
      <c r="E89" s="44"/>
      <c r="F89" s="42"/>
      <c r="G89" s="43"/>
      <c r="H89" s="41"/>
      <c r="I89" s="45"/>
      <c r="J89" s="46"/>
      <c r="K89" s="45"/>
      <c r="L89" s="45"/>
      <c r="M89" s="46"/>
      <c r="N89" s="46"/>
      <c r="O89" s="47"/>
      <c r="P89" s="47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</row>
    <row r="90" spans="1:35" ht="12.75" customHeight="1" x14ac:dyDescent="0.2">
      <c r="A90" s="41"/>
      <c r="B90" s="42"/>
      <c r="C90" s="41"/>
      <c r="D90" s="43"/>
      <c r="E90" s="44"/>
      <c r="F90" s="42"/>
      <c r="G90" s="43"/>
      <c r="H90" s="41"/>
      <c r="I90" s="45"/>
      <c r="J90" s="46"/>
      <c r="K90" s="45"/>
      <c r="L90" s="45"/>
      <c r="M90" s="46"/>
      <c r="N90" s="46"/>
      <c r="O90" s="47"/>
      <c r="P90" s="47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</row>
    <row r="91" spans="1:35" ht="12.75" customHeight="1" x14ac:dyDescent="0.2">
      <c r="A91" s="41"/>
      <c r="B91" s="42"/>
      <c r="C91" s="41"/>
      <c r="D91" s="43"/>
      <c r="E91" s="44"/>
      <c r="F91" s="42"/>
      <c r="G91" s="43"/>
      <c r="H91" s="41"/>
      <c r="I91" s="45"/>
      <c r="J91" s="46"/>
      <c r="K91" s="45"/>
      <c r="L91" s="45"/>
      <c r="M91" s="46"/>
      <c r="N91" s="46"/>
      <c r="O91" s="47"/>
      <c r="P91" s="47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</row>
    <row r="92" spans="1:35" ht="12.75" customHeight="1" x14ac:dyDescent="0.2">
      <c r="A92" s="41"/>
      <c r="B92" s="42"/>
      <c r="C92" s="41"/>
      <c r="D92" s="43"/>
      <c r="E92" s="44"/>
      <c r="F92" s="42"/>
      <c r="G92" s="43"/>
      <c r="H92" s="41"/>
      <c r="I92" s="45"/>
      <c r="J92" s="46"/>
      <c r="K92" s="45"/>
      <c r="L92" s="45"/>
      <c r="M92" s="46"/>
      <c r="N92" s="46"/>
      <c r="O92" s="47"/>
      <c r="P92" s="47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</row>
    <row r="93" spans="1:35" ht="12.75" customHeight="1" x14ac:dyDescent="0.2">
      <c r="A93" s="41"/>
      <c r="B93" s="42"/>
      <c r="C93" s="41"/>
      <c r="D93" s="43"/>
      <c r="E93" s="44"/>
      <c r="F93" s="42"/>
      <c r="G93" s="43"/>
      <c r="H93" s="41"/>
      <c r="I93" s="45"/>
      <c r="J93" s="46"/>
      <c r="K93" s="45"/>
      <c r="L93" s="45"/>
      <c r="M93" s="46"/>
      <c r="N93" s="46"/>
      <c r="O93" s="47"/>
      <c r="P93" s="47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</row>
    <row r="94" spans="1:35" ht="12.75" customHeight="1" x14ac:dyDescent="0.2">
      <c r="A94" s="41"/>
      <c r="B94" s="42"/>
      <c r="C94" s="41"/>
      <c r="D94" s="43"/>
      <c r="E94" s="44"/>
      <c r="F94" s="42"/>
      <c r="G94" s="43"/>
      <c r="H94" s="41"/>
      <c r="I94" s="45"/>
      <c r="J94" s="46"/>
      <c r="K94" s="45"/>
      <c r="L94" s="45"/>
      <c r="M94" s="46"/>
      <c r="N94" s="46"/>
      <c r="O94" s="47"/>
      <c r="P94" s="47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</row>
    <row r="95" spans="1:35" ht="12.75" customHeight="1" x14ac:dyDescent="0.2">
      <c r="A95" s="41"/>
      <c r="B95" s="42"/>
      <c r="C95" s="41"/>
      <c r="D95" s="43"/>
      <c r="E95" s="44"/>
      <c r="F95" s="42"/>
      <c r="G95" s="43"/>
      <c r="H95" s="41"/>
      <c r="I95" s="45"/>
      <c r="J95" s="46"/>
      <c r="K95" s="45"/>
      <c r="L95" s="45"/>
      <c r="M95" s="46"/>
      <c r="N95" s="46"/>
      <c r="O95" s="47"/>
      <c r="P95" s="47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</row>
    <row r="96" spans="1:35" ht="12.75" customHeight="1" x14ac:dyDescent="0.2">
      <c r="A96" s="41"/>
      <c r="B96" s="42"/>
      <c r="C96" s="41"/>
      <c r="D96" s="43"/>
      <c r="E96" s="44"/>
      <c r="F96" s="42"/>
      <c r="G96" s="43"/>
      <c r="H96" s="41"/>
      <c r="I96" s="45"/>
      <c r="J96" s="46"/>
      <c r="K96" s="45"/>
      <c r="L96" s="45"/>
      <c r="M96" s="46"/>
      <c r="N96" s="46"/>
      <c r="O96" s="47"/>
      <c r="P96" s="47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</row>
    <row r="97" spans="1:35" ht="12.75" customHeight="1" x14ac:dyDescent="0.2">
      <c r="A97" s="41"/>
      <c r="B97" s="42"/>
      <c r="C97" s="41"/>
      <c r="D97" s="43"/>
      <c r="E97" s="44"/>
      <c r="F97" s="42"/>
      <c r="G97" s="43"/>
      <c r="H97" s="41"/>
      <c r="I97" s="45"/>
      <c r="J97" s="46"/>
      <c r="K97" s="45"/>
      <c r="L97" s="45"/>
      <c r="M97" s="46"/>
      <c r="N97" s="46"/>
      <c r="O97" s="47"/>
      <c r="P97" s="47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pans="1:35" ht="12.75" customHeight="1" x14ac:dyDescent="0.2">
      <c r="A98" s="41"/>
      <c r="B98" s="42"/>
      <c r="C98" s="41"/>
      <c r="D98" s="43"/>
      <c r="E98" s="44"/>
      <c r="F98" s="42"/>
      <c r="G98" s="43"/>
      <c r="H98" s="41"/>
      <c r="I98" s="45"/>
      <c r="J98" s="46"/>
      <c r="K98" s="45"/>
      <c r="L98" s="45"/>
      <c r="M98" s="46"/>
      <c r="N98" s="46"/>
      <c r="O98" s="47"/>
      <c r="P98" s="47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</row>
    <row r="99" spans="1:35" ht="12.75" customHeight="1" x14ac:dyDescent="0.2">
      <c r="A99" s="41"/>
      <c r="B99" s="42"/>
      <c r="C99" s="41"/>
      <c r="D99" s="43"/>
      <c r="E99" s="44"/>
      <c r="F99" s="42"/>
      <c r="G99" s="43"/>
      <c r="H99" s="41"/>
      <c r="I99" s="45"/>
      <c r="J99" s="46"/>
      <c r="K99" s="45"/>
      <c r="L99" s="45"/>
      <c r="M99" s="46"/>
      <c r="N99" s="46"/>
      <c r="O99" s="47"/>
      <c r="P99" s="47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</row>
    <row r="100" spans="1:35" ht="12.75" customHeight="1" x14ac:dyDescent="0.2">
      <c r="A100" s="41"/>
      <c r="B100" s="42"/>
      <c r="C100" s="41"/>
      <c r="D100" s="43"/>
      <c r="E100" s="44"/>
      <c r="F100" s="42"/>
      <c r="G100" s="43"/>
      <c r="H100" s="41"/>
      <c r="I100" s="45"/>
      <c r="J100" s="46"/>
      <c r="K100" s="45"/>
      <c r="L100" s="45"/>
      <c r="M100" s="46"/>
      <c r="N100" s="46"/>
      <c r="O100" s="47"/>
      <c r="P100" s="47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</row>
    <row r="101" spans="1:35" ht="12.75" customHeight="1" x14ac:dyDescent="0.2">
      <c r="A101" s="41"/>
      <c r="B101" s="42"/>
      <c r="C101" s="41"/>
      <c r="D101" s="43"/>
      <c r="E101" s="44"/>
      <c r="F101" s="42"/>
      <c r="G101" s="43"/>
      <c r="H101" s="41"/>
      <c r="I101" s="45"/>
      <c r="J101" s="46"/>
      <c r="K101" s="45"/>
      <c r="L101" s="45"/>
      <c r="M101" s="46"/>
      <c r="N101" s="46"/>
      <c r="O101" s="47"/>
      <c r="P101" s="47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</row>
    <row r="102" spans="1:35" ht="12.75" customHeight="1" x14ac:dyDescent="0.2">
      <c r="A102" s="41"/>
      <c r="B102" s="42"/>
      <c r="C102" s="41"/>
      <c r="D102" s="43"/>
      <c r="E102" s="44"/>
      <c r="F102" s="42"/>
      <c r="G102" s="43"/>
      <c r="H102" s="41"/>
      <c r="I102" s="45"/>
      <c r="J102" s="46"/>
      <c r="K102" s="45"/>
      <c r="L102" s="45"/>
      <c r="M102" s="46"/>
      <c r="N102" s="46"/>
      <c r="O102" s="47"/>
      <c r="P102" s="47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</row>
    <row r="103" spans="1:35" ht="12.75" customHeight="1" x14ac:dyDescent="0.2">
      <c r="A103" s="41"/>
      <c r="B103" s="42"/>
      <c r="C103" s="41"/>
      <c r="D103" s="43"/>
      <c r="E103" s="44"/>
      <c r="F103" s="42"/>
      <c r="G103" s="43"/>
      <c r="H103" s="41"/>
      <c r="I103" s="45"/>
      <c r="J103" s="46"/>
      <c r="K103" s="45"/>
      <c r="L103" s="45"/>
      <c r="M103" s="46"/>
      <c r="N103" s="46"/>
      <c r="O103" s="47"/>
      <c r="P103" s="47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</row>
    <row r="104" spans="1:35" ht="12.75" customHeight="1" x14ac:dyDescent="0.2">
      <c r="A104" s="41"/>
      <c r="B104" s="42"/>
      <c r="C104" s="41"/>
      <c r="D104" s="43"/>
      <c r="E104" s="44"/>
      <c r="F104" s="42"/>
      <c r="G104" s="43"/>
      <c r="H104" s="41"/>
      <c r="I104" s="45"/>
      <c r="J104" s="46"/>
      <c r="K104" s="45"/>
      <c r="L104" s="45"/>
      <c r="M104" s="46"/>
      <c r="N104" s="46"/>
      <c r="O104" s="47"/>
      <c r="P104" s="47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</row>
    <row r="105" spans="1:35" ht="12.75" customHeight="1" x14ac:dyDescent="0.2">
      <c r="A105" s="41"/>
      <c r="B105" s="42"/>
      <c r="C105" s="41"/>
      <c r="D105" s="43"/>
      <c r="E105" s="44"/>
      <c r="F105" s="42"/>
      <c r="G105" s="43"/>
      <c r="H105" s="41"/>
      <c r="I105" s="45"/>
      <c r="J105" s="46"/>
      <c r="K105" s="45"/>
      <c r="L105" s="45"/>
      <c r="M105" s="46"/>
      <c r="N105" s="46"/>
      <c r="O105" s="47"/>
      <c r="P105" s="47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</row>
    <row r="106" spans="1:35" ht="12.75" customHeight="1" x14ac:dyDescent="0.2">
      <c r="A106" s="41"/>
      <c r="B106" s="42"/>
      <c r="C106" s="41"/>
      <c r="D106" s="43"/>
      <c r="E106" s="44"/>
      <c r="F106" s="42"/>
      <c r="G106" s="43"/>
      <c r="H106" s="41"/>
      <c r="I106" s="45"/>
      <c r="J106" s="46"/>
      <c r="K106" s="45"/>
      <c r="L106" s="45"/>
      <c r="M106" s="46"/>
      <c r="N106" s="46"/>
      <c r="O106" s="47"/>
      <c r="P106" s="47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</row>
    <row r="107" spans="1:35" ht="12.75" customHeight="1" x14ac:dyDescent="0.2">
      <c r="A107" s="41"/>
      <c r="B107" s="42"/>
      <c r="C107" s="41"/>
      <c r="D107" s="43"/>
      <c r="E107" s="44"/>
      <c r="F107" s="42"/>
      <c r="G107" s="43"/>
      <c r="H107" s="41"/>
      <c r="I107" s="45"/>
      <c r="J107" s="46"/>
      <c r="K107" s="45"/>
      <c r="L107" s="45"/>
      <c r="M107" s="46"/>
      <c r="N107" s="46"/>
      <c r="O107" s="47"/>
      <c r="P107" s="47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</row>
    <row r="108" spans="1:35" ht="12.75" customHeight="1" x14ac:dyDescent="0.2">
      <c r="A108" s="41"/>
      <c r="B108" s="42"/>
      <c r="C108" s="41"/>
      <c r="D108" s="43"/>
      <c r="E108" s="44"/>
      <c r="F108" s="42"/>
      <c r="G108" s="43"/>
      <c r="H108" s="41"/>
      <c r="I108" s="45"/>
      <c r="J108" s="46"/>
      <c r="K108" s="45"/>
      <c r="L108" s="45"/>
      <c r="M108" s="46"/>
      <c r="N108" s="46"/>
      <c r="O108" s="47"/>
      <c r="P108" s="47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</row>
    <row r="109" spans="1:35" ht="12.75" customHeight="1" x14ac:dyDescent="0.2">
      <c r="A109" s="41"/>
      <c r="B109" s="42"/>
      <c r="C109" s="41"/>
      <c r="D109" s="43"/>
      <c r="E109" s="44"/>
      <c r="F109" s="42"/>
      <c r="G109" s="43"/>
      <c r="H109" s="41"/>
      <c r="I109" s="45"/>
      <c r="J109" s="46"/>
      <c r="K109" s="45"/>
      <c r="L109" s="45"/>
      <c r="M109" s="46"/>
      <c r="N109" s="46"/>
      <c r="O109" s="47"/>
      <c r="P109" s="47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</row>
    <row r="110" spans="1:35" ht="12.75" customHeight="1" x14ac:dyDescent="0.2">
      <c r="A110" s="41"/>
      <c r="B110" s="42"/>
      <c r="C110" s="41"/>
      <c r="D110" s="43"/>
      <c r="E110" s="44"/>
      <c r="F110" s="42"/>
      <c r="G110" s="43"/>
      <c r="H110" s="41"/>
      <c r="I110" s="45"/>
      <c r="J110" s="46"/>
      <c r="K110" s="45"/>
      <c r="L110" s="45"/>
      <c r="M110" s="46"/>
      <c r="N110" s="46"/>
      <c r="O110" s="47"/>
      <c r="P110" s="47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</row>
    <row r="111" spans="1:35" ht="12.75" customHeight="1" x14ac:dyDescent="0.2">
      <c r="A111" s="41"/>
      <c r="B111" s="42"/>
      <c r="C111" s="41"/>
      <c r="D111" s="43"/>
      <c r="E111" s="44"/>
      <c r="F111" s="42"/>
      <c r="G111" s="43"/>
      <c r="H111" s="41"/>
      <c r="I111" s="45"/>
      <c r="J111" s="46"/>
      <c r="K111" s="45"/>
      <c r="L111" s="45"/>
      <c r="M111" s="46"/>
      <c r="N111" s="46"/>
      <c r="O111" s="47"/>
      <c r="P111" s="47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</row>
    <row r="112" spans="1:35" ht="12.75" customHeight="1" x14ac:dyDescent="0.2">
      <c r="A112" s="41"/>
      <c r="B112" s="42"/>
      <c r="C112" s="41"/>
      <c r="D112" s="43"/>
      <c r="E112" s="44"/>
      <c r="F112" s="42"/>
      <c r="G112" s="43"/>
      <c r="H112" s="41"/>
      <c r="I112" s="45"/>
      <c r="J112" s="46"/>
      <c r="K112" s="45"/>
      <c r="L112" s="45"/>
      <c r="M112" s="46"/>
      <c r="N112" s="46"/>
      <c r="O112" s="47"/>
      <c r="P112" s="47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</row>
    <row r="113" spans="1:35" ht="12.75" customHeight="1" x14ac:dyDescent="0.2">
      <c r="A113" s="41"/>
      <c r="B113" s="42"/>
      <c r="C113" s="41"/>
      <c r="D113" s="43"/>
      <c r="E113" s="44"/>
      <c r="F113" s="42"/>
      <c r="G113" s="43"/>
      <c r="H113" s="41"/>
      <c r="I113" s="45"/>
      <c r="J113" s="46"/>
      <c r="K113" s="45"/>
      <c r="L113" s="45"/>
      <c r="M113" s="46"/>
      <c r="N113" s="46"/>
      <c r="O113" s="47"/>
      <c r="P113" s="47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</row>
    <row r="114" spans="1:35" ht="12.75" customHeight="1" x14ac:dyDescent="0.2">
      <c r="A114" s="41"/>
      <c r="B114" s="42"/>
      <c r="C114" s="41"/>
      <c r="D114" s="43"/>
      <c r="E114" s="44"/>
      <c r="F114" s="42"/>
      <c r="G114" s="43"/>
      <c r="H114" s="41"/>
      <c r="I114" s="45"/>
      <c r="J114" s="46"/>
      <c r="K114" s="45"/>
      <c r="L114" s="45"/>
      <c r="M114" s="46"/>
      <c r="N114" s="46"/>
      <c r="O114" s="47"/>
      <c r="P114" s="47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</row>
    <row r="115" spans="1:35" ht="12.75" customHeight="1" x14ac:dyDescent="0.2">
      <c r="A115" s="41"/>
      <c r="B115" s="42"/>
      <c r="C115" s="41"/>
      <c r="D115" s="43"/>
      <c r="E115" s="44"/>
      <c r="F115" s="42"/>
      <c r="G115" s="43"/>
      <c r="H115" s="41"/>
      <c r="I115" s="45"/>
      <c r="J115" s="46"/>
      <c r="K115" s="45"/>
      <c r="L115" s="45"/>
      <c r="M115" s="46"/>
      <c r="N115" s="46"/>
      <c r="O115" s="47"/>
      <c r="P115" s="47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</row>
    <row r="116" spans="1:35" ht="12.75" customHeight="1" x14ac:dyDescent="0.2">
      <c r="A116" s="41"/>
      <c r="B116" s="42"/>
      <c r="C116" s="41"/>
      <c r="D116" s="43"/>
      <c r="E116" s="44"/>
      <c r="F116" s="42"/>
      <c r="G116" s="43"/>
      <c r="H116" s="41"/>
      <c r="I116" s="45"/>
      <c r="J116" s="46"/>
      <c r="K116" s="45"/>
      <c r="L116" s="45"/>
      <c r="M116" s="46"/>
      <c r="N116" s="46"/>
      <c r="O116" s="47"/>
      <c r="P116" s="47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</row>
    <row r="117" spans="1:35" ht="12.75" customHeight="1" x14ac:dyDescent="0.2">
      <c r="A117" s="41"/>
      <c r="B117" s="42"/>
      <c r="C117" s="41"/>
      <c r="D117" s="43"/>
      <c r="E117" s="44"/>
      <c r="F117" s="42"/>
      <c r="G117" s="43"/>
      <c r="H117" s="41"/>
      <c r="I117" s="45"/>
      <c r="J117" s="46"/>
      <c r="K117" s="45"/>
      <c r="L117" s="45"/>
      <c r="M117" s="46"/>
      <c r="N117" s="46"/>
      <c r="O117" s="47"/>
      <c r="P117" s="47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</row>
    <row r="118" spans="1:35" ht="12.75" customHeight="1" x14ac:dyDescent="0.2">
      <c r="A118" s="41"/>
      <c r="B118" s="42"/>
      <c r="C118" s="41"/>
      <c r="D118" s="43"/>
      <c r="E118" s="44"/>
      <c r="F118" s="42"/>
      <c r="G118" s="43"/>
      <c r="H118" s="41"/>
      <c r="I118" s="45"/>
      <c r="J118" s="46"/>
      <c r="K118" s="45"/>
      <c r="L118" s="45"/>
      <c r="M118" s="46"/>
      <c r="N118" s="46"/>
      <c r="O118" s="47"/>
      <c r="P118" s="47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</row>
    <row r="119" spans="1:35" ht="12.75" customHeight="1" x14ac:dyDescent="0.2">
      <c r="A119" s="41"/>
      <c r="B119" s="42"/>
      <c r="C119" s="41"/>
      <c r="D119" s="43"/>
      <c r="E119" s="44"/>
      <c r="F119" s="42"/>
      <c r="G119" s="43"/>
      <c r="H119" s="41"/>
      <c r="I119" s="45"/>
      <c r="J119" s="46"/>
      <c r="K119" s="45"/>
      <c r="L119" s="45"/>
      <c r="M119" s="46"/>
      <c r="N119" s="46"/>
      <c r="O119" s="47"/>
      <c r="P119" s="47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</row>
    <row r="120" spans="1:35" ht="12.75" customHeight="1" x14ac:dyDescent="0.2">
      <c r="A120" s="41"/>
      <c r="B120" s="42"/>
      <c r="C120" s="41"/>
      <c r="D120" s="43"/>
      <c r="E120" s="44"/>
      <c r="F120" s="42"/>
      <c r="G120" s="43"/>
      <c r="H120" s="41"/>
      <c r="I120" s="45"/>
      <c r="J120" s="46"/>
      <c r="K120" s="45"/>
      <c r="L120" s="45"/>
      <c r="M120" s="46"/>
      <c r="N120" s="46"/>
      <c r="O120" s="47"/>
      <c r="P120" s="47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</row>
    <row r="121" spans="1:35" ht="12.75" customHeight="1" x14ac:dyDescent="0.2">
      <c r="A121" s="41"/>
      <c r="B121" s="42"/>
      <c r="C121" s="41"/>
      <c r="D121" s="43"/>
      <c r="E121" s="44"/>
      <c r="F121" s="42"/>
      <c r="G121" s="43"/>
      <c r="H121" s="41"/>
      <c r="I121" s="45"/>
      <c r="J121" s="46"/>
      <c r="K121" s="45"/>
      <c r="L121" s="45"/>
      <c r="M121" s="46"/>
      <c r="N121" s="46"/>
      <c r="O121" s="47"/>
      <c r="P121" s="47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</row>
    <row r="122" spans="1:35" ht="12.75" customHeight="1" x14ac:dyDescent="0.2">
      <c r="A122" s="41"/>
      <c r="B122" s="42"/>
      <c r="C122" s="41"/>
      <c r="D122" s="43"/>
      <c r="E122" s="44"/>
      <c r="F122" s="42"/>
      <c r="G122" s="43"/>
      <c r="H122" s="41"/>
      <c r="I122" s="45"/>
      <c r="J122" s="46"/>
      <c r="K122" s="45"/>
      <c r="L122" s="45"/>
      <c r="M122" s="46"/>
      <c r="N122" s="46"/>
      <c r="O122" s="47"/>
      <c r="P122" s="47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</row>
    <row r="123" spans="1:35" ht="12.75" customHeight="1" x14ac:dyDescent="0.2">
      <c r="A123" s="41"/>
      <c r="B123" s="42"/>
      <c r="C123" s="41"/>
      <c r="D123" s="43"/>
      <c r="E123" s="44"/>
      <c r="F123" s="42"/>
      <c r="G123" s="43"/>
      <c r="H123" s="41"/>
      <c r="I123" s="45"/>
      <c r="J123" s="46"/>
      <c r="K123" s="45"/>
      <c r="L123" s="45"/>
      <c r="M123" s="46"/>
      <c r="N123" s="46"/>
      <c r="O123" s="47"/>
      <c r="P123" s="47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</row>
    <row r="124" spans="1:35" ht="12.75" customHeight="1" x14ac:dyDescent="0.2">
      <c r="A124" s="41"/>
      <c r="B124" s="42"/>
      <c r="C124" s="41"/>
      <c r="D124" s="43"/>
      <c r="E124" s="44"/>
      <c r="F124" s="42"/>
      <c r="G124" s="43"/>
      <c r="H124" s="41"/>
      <c r="I124" s="45"/>
      <c r="J124" s="46"/>
      <c r="K124" s="45"/>
      <c r="L124" s="45"/>
      <c r="M124" s="46"/>
      <c r="N124" s="46"/>
      <c r="O124" s="47"/>
      <c r="P124" s="47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</row>
    <row r="125" spans="1:35" ht="12.75" customHeight="1" x14ac:dyDescent="0.2">
      <c r="A125" s="41"/>
      <c r="B125" s="42"/>
      <c r="C125" s="41"/>
      <c r="D125" s="43"/>
      <c r="E125" s="44"/>
      <c r="F125" s="42"/>
      <c r="G125" s="43"/>
      <c r="H125" s="41"/>
      <c r="I125" s="45"/>
      <c r="J125" s="46"/>
      <c r="K125" s="45"/>
      <c r="L125" s="45"/>
      <c r="M125" s="46"/>
      <c r="N125" s="46"/>
      <c r="O125" s="47"/>
      <c r="P125" s="47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</row>
    <row r="126" spans="1:35" ht="12.75" customHeight="1" x14ac:dyDescent="0.2">
      <c r="A126" s="41"/>
      <c r="B126" s="42"/>
      <c r="C126" s="41"/>
      <c r="D126" s="43"/>
      <c r="E126" s="44"/>
      <c r="F126" s="42"/>
      <c r="G126" s="43"/>
      <c r="H126" s="41"/>
      <c r="I126" s="45"/>
      <c r="J126" s="46"/>
      <c r="K126" s="45"/>
      <c r="L126" s="45"/>
      <c r="M126" s="46"/>
      <c r="N126" s="46"/>
      <c r="O126" s="47"/>
      <c r="P126" s="47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</row>
    <row r="127" spans="1:35" ht="12.75" customHeight="1" x14ac:dyDescent="0.2">
      <c r="A127" s="41"/>
      <c r="B127" s="42"/>
      <c r="C127" s="41"/>
      <c r="D127" s="43"/>
      <c r="E127" s="44"/>
      <c r="F127" s="42"/>
      <c r="G127" s="43"/>
      <c r="H127" s="41"/>
      <c r="I127" s="45"/>
      <c r="J127" s="46"/>
      <c r="K127" s="45"/>
      <c r="L127" s="45"/>
      <c r="M127" s="46"/>
      <c r="N127" s="46"/>
      <c r="O127" s="47"/>
      <c r="P127" s="47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</row>
    <row r="128" spans="1:35" ht="12.75" customHeight="1" x14ac:dyDescent="0.2">
      <c r="A128" s="41"/>
      <c r="B128" s="42"/>
      <c r="C128" s="41"/>
      <c r="D128" s="43"/>
      <c r="E128" s="44"/>
      <c r="F128" s="42"/>
      <c r="G128" s="43"/>
      <c r="H128" s="41"/>
      <c r="I128" s="45"/>
      <c r="J128" s="46"/>
      <c r="K128" s="45"/>
      <c r="L128" s="45"/>
      <c r="M128" s="46"/>
      <c r="N128" s="46"/>
      <c r="O128" s="47"/>
      <c r="P128" s="47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</row>
    <row r="129" spans="1:35" ht="12.75" customHeight="1" x14ac:dyDescent="0.2">
      <c r="A129" s="41"/>
      <c r="B129" s="42"/>
      <c r="C129" s="41"/>
      <c r="D129" s="43"/>
      <c r="E129" s="44"/>
      <c r="F129" s="42"/>
      <c r="G129" s="43"/>
      <c r="H129" s="41"/>
      <c r="I129" s="45"/>
      <c r="J129" s="46"/>
      <c r="K129" s="45"/>
      <c r="L129" s="45"/>
      <c r="M129" s="46"/>
      <c r="N129" s="46"/>
      <c r="O129" s="47"/>
      <c r="P129" s="47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</row>
    <row r="130" spans="1:35" ht="12.75" customHeight="1" x14ac:dyDescent="0.2">
      <c r="A130" s="41"/>
      <c r="B130" s="42"/>
      <c r="C130" s="41"/>
      <c r="D130" s="43"/>
      <c r="E130" s="44"/>
      <c r="F130" s="42"/>
      <c r="G130" s="43"/>
      <c r="H130" s="41"/>
      <c r="I130" s="45"/>
      <c r="J130" s="46"/>
      <c r="K130" s="45"/>
      <c r="L130" s="45"/>
      <c r="M130" s="46"/>
      <c r="N130" s="46"/>
      <c r="O130" s="47"/>
      <c r="P130" s="47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</row>
    <row r="131" spans="1:35" ht="12.75" customHeight="1" x14ac:dyDescent="0.2">
      <c r="A131" s="41"/>
      <c r="B131" s="42"/>
      <c r="C131" s="41"/>
      <c r="D131" s="43"/>
      <c r="E131" s="44"/>
      <c r="F131" s="42"/>
      <c r="G131" s="43"/>
      <c r="H131" s="41"/>
      <c r="I131" s="45"/>
      <c r="J131" s="46"/>
      <c r="K131" s="45"/>
      <c r="L131" s="45"/>
      <c r="M131" s="46"/>
      <c r="N131" s="46"/>
      <c r="O131" s="47"/>
      <c r="P131" s="47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</row>
    <row r="132" spans="1:35" ht="12.75" customHeight="1" x14ac:dyDescent="0.2">
      <c r="A132" s="41"/>
      <c r="B132" s="42"/>
      <c r="C132" s="41"/>
      <c r="D132" s="43"/>
      <c r="E132" s="44"/>
      <c r="F132" s="42"/>
      <c r="G132" s="43"/>
      <c r="H132" s="41"/>
      <c r="I132" s="45"/>
      <c r="J132" s="46"/>
      <c r="K132" s="45"/>
      <c r="L132" s="45"/>
      <c r="M132" s="46"/>
      <c r="N132" s="46"/>
      <c r="O132" s="47"/>
      <c r="P132" s="47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</row>
    <row r="133" spans="1:35" ht="12.75" customHeight="1" x14ac:dyDescent="0.2">
      <c r="A133" s="41"/>
      <c r="B133" s="42"/>
      <c r="C133" s="41"/>
      <c r="D133" s="43"/>
      <c r="E133" s="44"/>
      <c r="F133" s="42"/>
      <c r="G133" s="43"/>
      <c r="H133" s="41"/>
      <c r="I133" s="45"/>
      <c r="J133" s="46"/>
      <c r="K133" s="45"/>
      <c r="L133" s="45"/>
      <c r="M133" s="46"/>
      <c r="N133" s="46"/>
      <c r="O133" s="47"/>
      <c r="P133" s="47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</row>
    <row r="134" spans="1:35" ht="12.75" customHeight="1" x14ac:dyDescent="0.2">
      <c r="A134" s="41"/>
      <c r="B134" s="42"/>
      <c r="C134" s="41"/>
      <c r="D134" s="43"/>
      <c r="E134" s="44"/>
      <c r="F134" s="42"/>
      <c r="G134" s="43"/>
      <c r="H134" s="41"/>
      <c r="I134" s="45"/>
      <c r="J134" s="46"/>
      <c r="K134" s="45"/>
      <c r="L134" s="45"/>
      <c r="M134" s="46"/>
      <c r="N134" s="46"/>
      <c r="O134" s="47"/>
      <c r="P134" s="47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</row>
    <row r="135" spans="1:35" ht="12.75" customHeight="1" x14ac:dyDescent="0.2">
      <c r="A135" s="41"/>
      <c r="B135" s="42"/>
      <c r="C135" s="41"/>
      <c r="D135" s="43"/>
      <c r="E135" s="44"/>
      <c r="F135" s="42"/>
      <c r="G135" s="43"/>
      <c r="H135" s="41"/>
      <c r="I135" s="45"/>
      <c r="J135" s="46"/>
      <c r="K135" s="45"/>
      <c r="L135" s="45"/>
      <c r="M135" s="46"/>
      <c r="N135" s="46"/>
      <c r="O135" s="47"/>
      <c r="P135" s="47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</row>
    <row r="136" spans="1:35" ht="12.75" customHeight="1" x14ac:dyDescent="0.2">
      <c r="A136" s="41"/>
      <c r="B136" s="42"/>
      <c r="C136" s="41"/>
      <c r="D136" s="43"/>
      <c r="E136" s="44"/>
      <c r="F136" s="42"/>
      <c r="G136" s="43"/>
      <c r="H136" s="41"/>
      <c r="I136" s="45"/>
      <c r="J136" s="46"/>
      <c r="K136" s="45"/>
      <c r="L136" s="45"/>
      <c r="M136" s="46"/>
      <c r="N136" s="46"/>
      <c r="O136" s="47"/>
      <c r="P136" s="47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</row>
    <row r="137" spans="1:35" ht="12.75" customHeight="1" x14ac:dyDescent="0.2">
      <c r="A137" s="41"/>
      <c r="B137" s="42"/>
      <c r="C137" s="41"/>
      <c r="D137" s="43"/>
      <c r="E137" s="44"/>
      <c r="F137" s="42"/>
      <c r="G137" s="43"/>
      <c r="H137" s="41"/>
      <c r="I137" s="45"/>
      <c r="J137" s="46"/>
      <c r="K137" s="45"/>
      <c r="L137" s="45"/>
      <c r="M137" s="46"/>
      <c r="N137" s="46"/>
      <c r="O137" s="47"/>
      <c r="P137" s="47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</row>
    <row r="138" spans="1:35" ht="12.75" customHeight="1" x14ac:dyDescent="0.2">
      <c r="A138" s="41"/>
      <c r="B138" s="42"/>
      <c r="C138" s="41"/>
      <c r="D138" s="43"/>
      <c r="E138" s="44"/>
      <c r="F138" s="42"/>
      <c r="G138" s="43"/>
      <c r="H138" s="41"/>
      <c r="I138" s="45"/>
      <c r="J138" s="46"/>
      <c r="K138" s="45"/>
      <c r="L138" s="45"/>
      <c r="M138" s="46"/>
      <c r="N138" s="46"/>
      <c r="O138" s="47"/>
      <c r="P138" s="47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</row>
    <row r="139" spans="1:35" ht="12.75" customHeight="1" x14ac:dyDescent="0.2">
      <c r="A139" s="41"/>
      <c r="B139" s="42"/>
      <c r="C139" s="41"/>
      <c r="D139" s="43"/>
      <c r="E139" s="44"/>
      <c r="F139" s="42"/>
      <c r="G139" s="43"/>
      <c r="H139" s="41"/>
      <c r="I139" s="45"/>
      <c r="J139" s="46"/>
      <c r="K139" s="45"/>
      <c r="L139" s="45"/>
      <c r="M139" s="46"/>
      <c r="N139" s="46"/>
      <c r="O139" s="47"/>
      <c r="P139" s="47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</row>
    <row r="140" spans="1:35" ht="12.75" customHeight="1" x14ac:dyDescent="0.2">
      <c r="A140" s="41"/>
      <c r="B140" s="42"/>
      <c r="C140" s="41"/>
      <c r="D140" s="43"/>
      <c r="E140" s="44"/>
      <c r="F140" s="42"/>
      <c r="G140" s="43"/>
      <c r="H140" s="41"/>
      <c r="I140" s="45"/>
      <c r="J140" s="46"/>
      <c r="K140" s="45"/>
      <c r="L140" s="45"/>
      <c r="M140" s="46"/>
      <c r="N140" s="46"/>
      <c r="O140" s="47"/>
      <c r="P140" s="47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</row>
    <row r="141" spans="1:35" ht="12.75" customHeight="1" x14ac:dyDescent="0.2">
      <c r="A141" s="41"/>
      <c r="B141" s="42"/>
      <c r="C141" s="41"/>
      <c r="D141" s="43"/>
      <c r="E141" s="44"/>
      <c r="F141" s="42"/>
      <c r="G141" s="43"/>
      <c r="H141" s="41"/>
      <c r="I141" s="45"/>
      <c r="J141" s="46"/>
      <c r="K141" s="45"/>
      <c r="L141" s="45"/>
      <c r="M141" s="46"/>
      <c r="N141" s="46"/>
      <c r="O141" s="47"/>
      <c r="P141" s="47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</row>
    <row r="142" spans="1:35" ht="12.75" customHeight="1" x14ac:dyDescent="0.2">
      <c r="A142" s="41"/>
      <c r="B142" s="42"/>
      <c r="C142" s="41"/>
      <c r="D142" s="43"/>
      <c r="E142" s="44"/>
      <c r="F142" s="42"/>
      <c r="G142" s="43"/>
      <c r="H142" s="41"/>
      <c r="I142" s="45"/>
      <c r="J142" s="46"/>
      <c r="K142" s="45"/>
      <c r="L142" s="45"/>
      <c r="M142" s="46"/>
      <c r="N142" s="46"/>
      <c r="O142" s="47"/>
      <c r="P142" s="47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</row>
    <row r="143" spans="1:35" ht="12.75" customHeight="1" x14ac:dyDescent="0.2">
      <c r="A143" s="41"/>
      <c r="B143" s="42"/>
      <c r="C143" s="41"/>
      <c r="D143" s="43"/>
      <c r="E143" s="44"/>
      <c r="F143" s="42"/>
      <c r="G143" s="43"/>
      <c r="H143" s="41"/>
      <c r="I143" s="45"/>
      <c r="J143" s="46"/>
      <c r="K143" s="45"/>
      <c r="L143" s="45"/>
      <c r="M143" s="46"/>
      <c r="N143" s="46"/>
      <c r="O143" s="47"/>
      <c r="P143" s="47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</row>
    <row r="144" spans="1:35" ht="12.75" customHeight="1" x14ac:dyDescent="0.2">
      <c r="A144" s="41"/>
      <c r="B144" s="42"/>
      <c r="C144" s="41"/>
      <c r="D144" s="43"/>
      <c r="E144" s="44"/>
      <c r="F144" s="42"/>
      <c r="G144" s="43"/>
      <c r="H144" s="41"/>
      <c r="I144" s="45"/>
      <c r="J144" s="46"/>
      <c r="K144" s="45"/>
      <c r="L144" s="45"/>
      <c r="M144" s="46"/>
      <c r="N144" s="46"/>
      <c r="O144" s="47"/>
      <c r="P144" s="47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</row>
    <row r="145" spans="1:35" ht="12.75" customHeight="1" x14ac:dyDescent="0.2">
      <c r="A145" s="41"/>
      <c r="B145" s="42"/>
      <c r="C145" s="41"/>
      <c r="D145" s="43"/>
      <c r="E145" s="44"/>
      <c r="F145" s="42"/>
      <c r="G145" s="43"/>
      <c r="H145" s="41"/>
      <c r="I145" s="45"/>
      <c r="J145" s="46"/>
      <c r="K145" s="45"/>
      <c r="L145" s="45"/>
      <c r="M145" s="46"/>
      <c r="N145" s="46"/>
      <c r="O145" s="47"/>
      <c r="P145" s="48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</row>
    <row r="146" spans="1:35" ht="12.75" customHeight="1" x14ac:dyDescent="0.2">
      <c r="A146" s="41"/>
      <c r="B146" s="42"/>
      <c r="C146" s="41"/>
      <c r="D146" s="43"/>
      <c r="E146" s="44"/>
      <c r="F146" s="42"/>
      <c r="G146" s="43"/>
      <c r="H146" s="41"/>
      <c r="I146" s="45"/>
      <c r="J146" s="46"/>
      <c r="K146" s="45"/>
      <c r="L146" s="45"/>
      <c r="M146" s="46"/>
      <c r="N146" s="46"/>
      <c r="O146" s="47"/>
      <c r="P146" s="47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</row>
    <row r="147" spans="1:35" ht="12.75" customHeight="1" x14ac:dyDescent="0.2">
      <c r="A147" s="41"/>
      <c r="B147" s="42"/>
      <c r="C147" s="41"/>
      <c r="D147" s="43"/>
      <c r="E147" s="44"/>
      <c r="F147" s="42"/>
      <c r="G147" s="43"/>
      <c r="H147" s="41"/>
      <c r="I147" s="45"/>
      <c r="J147" s="46"/>
      <c r="K147" s="45"/>
      <c r="L147" s="45"/>
      <c r="M147" s="46"/>
      <c r="N147" s="46"/>
      <c r="O147" s="47"/>
      <c r="P147" s="48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</row>
    <row r="148" spans="1:35" ht="12.75" customHeight="1" x14ac:dyDescent="0.2">
      <c r="A148" s="41"/>
      <c r="B148" s="42"/>
      <c r="C148" s="41"/>
      <c r="D148" s="43"/>
      <c r="E148" s="44"/>
      <c r="F148" s="42"/>
      <c r="G148" s="43"/>
      <c r="H148" s="41"/>
      <c r="I148" s="45"/>
      <c r="J148" s="46"/>
      <c r="K148" s="45"/>
      <c r="L148" s="45"/>
      <c r="M148" s="46"/>
      <c r="N148" s="46"/>
      <c r="O148" s="47"/>
      <c r="P148" s="47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</row>
    <row r="149" spans="1:35" ht="12.75" customHeight="1" x14ac:dyDescent="0.2">
      <c r="A149" s="41"/>
      <c r="B149" s="42"/>
      <c r="C149" s="41"/>
      <c r="D149" s="43"/>
      <c r="E149" s="44"/>
      <c r="F149" s="42"/>
      <c r="G149" s="43"/>
      <c r="H149" s="41"/>
      <c r="I149" s="45"/>
      <c r="J149" s="46"/>
      <c r="K149" s="45"/>
      <c r="L149" s="45"/>
      <c r="M149" s="46"/>
      <c r="N149" s="46"/>
      <c r="O149" s="47"/>
      <c r="P149" s="47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</row>
    <row r="150" spans="1:35" ht="12.75" customHeight="1" x14ac:dyDescent="0.2">
      <c r="A150" s="41"/>
      <c r="B150" s="42"/>
      <c r="C150" s="41"/>
      <c r="D150" s="43"/>
      <c r="E150" s="44"/>
      <c r="F150" s="42"/>
      <c r="G150" s="43"/>
      <c r="H150" s="41"/>
      <c r="I150" s="45"/>
      <c r="J150" s="46"/>
      <c r="K150" s="45"/>
      <c r="L150" s="45"/>
      <c r="M150" s="46"/>
      <c r="N150" s="46"/>
      <c r="O150" s="47"/>
      <c r="P150" s="47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</row>
    <row r="151" spans="1:35" ht="12.75" customHeight="1" x14ac:dyDescent="0.2">
      <c r="A151" s="41"/>
      <c r="B151" s="42"/>
      <c r="C151" s="41"/>
      <c r="D151" s="43"/>
      <c r="E151" s="44"/>
      <c r="F151" s="42"/>
      <c r="G151" s="43"/>
      <c r="H151" s="41"/>
      <c r="I151" s="45"/>
      <c r="J151" s="46"/>
      <c r="K151" s="45"/>
      <c r="L151" s="45"/>
      <c r="M151" s="46"/>
      <c r="N151" s="46"/>
      <c r="O151" s="47"/>
      <c r="P151" s="47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</row>
    <row r="152" spans="1:35" ht="12.75" customHeight="1" x14ac:dyDescent="0.2">
      <c r="A152" s="41"/>
      <c r="B152" s="42"/>
      <c r="C152" s="41"/>
      <c r="D152" s="43"/>
      <c r="E152" s="44"/>
      <c r="F152" s="42"/>
      <c r="G152" s="43"/>
      <c r="H152" s="41"/>
      <c r="I152" s="45"/>
      <c r="J152" s="46"/>
      <c r="K152" s="45"/>
      <c r="L152" s="45"/>
      <c r="M152" s="46"/>
      <c r="N152" s="46"/>
      <c r="O152" s="47"/>
      <c r="P152" s="47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</row>
    <row r="153" spans="1:35" ht="12.75" customHeight="1" x14ac:dyDescent="0.2">
      <c r="A153" s="41"/>
      <c r="B153" s="42"/>
      <c r="C153" s="41"/>
      <c r="D153" s="43"/>
      <c r="E153" s="44"/>
      <c r="F153" s="42"/>
      <c r="G153" s="43"/>
      <c r="H153" s="41"/>
      <c r="I153" s="45"/>
      <c r="J153" s="46"/>
      <c r="K153" s="45"/>
      <c r="L153" s="45"/>
      <c r="M153" s="46"/>
      <c r="N153" s="46"/>
      <c r="O153" s="47"/>
      <c r="P153" s="47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</row>
    <row r="154" spans="1:35" ht="12.75" customHeight="1" x14ac:dyDescent="0.2">
      <c r="A154" s="41"/>
      <c r="B154" s="42"/>
      <c r="C154" s="41"/>
      <c r="D154" s="43"/>
      <c r="E154" s="44"/>
      <c r="F154" s="42"/>
      <c r="G154" s="43"/>
      <c r="H154" s="41"/>
      <c r="I154" s="45"/>
      <c r="J154" s="46"/>
      <c r="K154" s="45"/>
      <c r="L154" s="45"/>
      <c r="M154" s="46"/>
      <c r="N154" s="46"/>
      <c r="O154" s="47"/>
      <c r="P154" s="47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</row>
    <row r="155" spans="1:35" ht="12.75" customHeight="1" x14ac:dyDescent="0.2">
      <c r="A155" s="41"/>
      <c r="B155" s="42"/>
      <c r="C155" s="41"/>
      <c r="D155" s="43"/>
      <c r="E155" s="44"/>
      <c r="F155" s="42"/>
      <c r="G155" s="43"/>
      <c r="H155" s="41"/>
      <c r="I155" s="45"/>
      <c r="J155" s="46"/>
      <c r="K155" s="45"/>
      <c r="L155" s="45"/>
      <c r="M155" s="46"/>
      <c r="N155" s="46"/>
      <c r="O155" s="47"/>
      <c r="P155" s="47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</row>
    <row r="156" spans="1:35" ht="12.75" customHeight="1" x14ac:dyDescent="0.2">
      <c r="A156" s="41"/>
      <c r="B156" s="42"/>
      <c r="C156" s="41"/>
      <c r="D156" s="43"/>
      <c r="E156" s="44"/>
      <c r="F156" s="42"/>
      <c r="G156" s="43"/>
      <c r="H156" s="41"/>
      <c r="I156" s="45"/>
      <c r="J156" s="46"/>
      <c r="K156" s="45"/>
      <c r="L156" s="45"/>
      <c r="M156" s="46"/>
      <c r="N156" s="46"/>
      <c r="O156" s="47"/>
      <c r="P156" s="47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</row>
    <row r="157" spans="1:35" ht="12.75" customHeight="1" x14ac:dyDescent="0.2">
      <c r="A157" s="41"/>
      <c r="B157" s="42"/>
      <c r="C157" s="41"/>
      <c r="D157" s="43"/>
      <c r="E157" s="44"/>
      <c r="F157" s="42"/>
      <c r="G157" s="43"/>
      <c r="H157" s="41"/>
      <c r="I157" s="45"/>
      <c r="J157" s="46"/>
      <c r="K157" s="45"/>
      <c r="L157" s="45"/>
      <c r="M157" s="46"/>
      <c r="N157" s="46"/>
      <c r="O157" s="47"/>
      <c r="P157" s="47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</row>
    <row r="158" spans="1:35" ht="12.75" customHeight="1" x14ac:dyDescent="0.2">
      <c r="A158" s="41"/>
      <c r="B158" s="42"/>
      <c r="C158" s="41"/>
      <c r="D158" s="43"/>
      <c r="E158" s="44"/>
      <c r="F158" s="42"/>
      <c r="G158" s="43"/>
      <c r="H158" s="41"/>
      <c r="I158" s="45"/>
      <c r="J158" s="46"/>
      <c r="K158" s="45"/>
      <c r="L158" s="45"/>
      <c r="M158" s="46"/>
      <c r="N158" s="46"/>
      <c r="O158" s="47"/>
      <c r="P158" s="47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</row>
    <row r="159" spans="1:35" ht="12.75" customHeight="1" x14ac:dyDescent="0.2">
      <c r="A159" s="41"/>
      <c r="B159" s="42"/>
      <c r="C159" s="41"/>
      <c r="D159" s="43"/>
      <c r="E159" s="44"/>
      <c r="F159" s="42"/>
      <c r="G159" s="43"/>
      <c r="H159" s="41"/>
      <c r="I159" s="45"/>
      <c r="J159" s="46"/>
      <c r="K159" s="45"/>
      <c r="L159" s="45"/>
      <c r="M159" s="46"/>
      <c r="N159" s="46"/>
      <c r="O159" s="47"/>
      <c r="P159" s="47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</row>
    <row r="160" spans="1:35" ht="12.75" customHeight="1" x14ac:dyDescent="0.2">
      <c r="A160" s="41"/>
      <c r="B160" s="42"/>
      <c r="C160" s="41"/>
      <c r="D160" s="43"/>
      <c r="E160" s="44"/>
      <c r="F160" s="42"/>
      <c r="G160" s="43"/>
      <c r="H160" s="41"/>
      <c r="I160" s="45"/>
      <c r="J160" s="46"/>
      <c r="K160" s="45"/>
      <c r="L160" s="45"/>
      <c r="M160" s="46"/>
      <c r="N160" s="46"/>
      <c r="O160" s="47"/>
      <c r="P160" s="47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</row>
    <row r="161" spans="1:35" ht="12.75" customHeight="1" x14ac:dyDescent="0.2">
      <c r="A161" s="41"/>
      <c r="B161" s="42"/>
      <c r="C161" s="41"/>
      <c r="D161" s="43"/>
      <c r="E161" s="44"/>
      <c r="F161" s="42"/>
      <c r="G161" s="43"/>
      <c r="H161" s="41"/>
      <c r="I161" s="45"/>
      <c r="J161" s="46"/>
      <c r="K161" s="45"/>
      <c r="L161" s="45"/>
      <c r="M161" s="46"/>
      <c r="N161" s="46"/>
      <c r="O161" s="47"/>
      <c r="P161" s="47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</row>
    <row r="162" spans="1:35" ht="12.75" customHeight="1" x14ac:dyDescent="0.2">
      <c r="A162" s="41"/>
      <c r="B162" s="42"/>
      <c r="C162" s="41"/>
      <c r="D162" s="43"/>
      <c r="E162" s="44"/>
      <c r="F162" s="42"/>
      <c r="G162" s="43"/>
      <c r="H162" s="41"/>
      <c r="I162" s="45"/>
      <c r="J162" s="46"/>
      <c r="K162" s="45"/>
      <c r="L162" s="45"/>
      <c r="M162" s="46"/>
      <c r="N162" s="46"/>
      <c r="O162" s="47"/>
      <c r="P162" s="47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</row>
    <row r="163" spans="1:35" ht="12.75" customHeight="1" x14ac:dyDescent="0.2">
      <c r="A163" s="41"/>
      <c r="B163" s="42"/>
      <c r="C163" s="41"/>
      <c r="D163" s="43"/>
      <c r="E163" s="44"/>
      <c r="F163" s="42"/>
      <c r="G163" s="43"/>
      <c r="H163" s="41"/>
      <c r="I163" s="45"/>
      <c r="J163" s="46"/>
      <c r="K163" s="45"/>
      <c r="L163" s="45"/>
      <c r="M163" s="46"/>
      <c r="N163" s="46"/>
      <c r="O163" s="47"/>
      <c r="P163" s="47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</row>
    <row r="164" spans="1:35" ht="12.75" customHeight="1" x14ac:dyDescent="0.2">
      <c r="A164" s="41"/>
      <c r="B164" s="42"/>
      <c r="C164" s="41"/>
      <c r="D164" s="43"/>
      <c r="E164" s="44"/>
      <c r="F164" s="42"/>
      <c r="G164" s="43"/>
      <c r="H164" s="41"/>
      <c r="I164" s="45"/>
      <c r="J164" s="46"/>
      <c r="K164" s="45"/>
      <c r="L164" s="45"/>
      <c r="M164" s="46"/>
      <c r="N164" s="46"/>
      <c r="O164" s="47"/>
      <c r="P164" s="47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</row>
    <row r="165" spans="1:35" ht="12.75" customHeight="1" x14ac:dyDescent="0.2">
      <c r="A165" s="41"/>
      <c r="B165" s="42"/>
      <c r="C165" s="41"/>
      <c r="D165" s="43"/>
      <c r="E165" s="44"/>
      <c r="F165" s="42"/>
      <c r="G165" s="43"/>
      <c r="H165" s="41"/>
      <c r="I165" s="45"/>
      <c r="J165" s="46"/>
      <c r="K165" s="45"/>
      <c r="L165" s="45"/>
      <c r="M165" s="46"/>
      <c r="N165" s="46"/>
      <c r="O165" s="47"/>
      <c r="P165" s="47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</row>
    <row r="166" spans="1:35" ht="12.75" customHeight="1" x14ac:dyDescent="0.2">
      <c r="A166" s="41"/>
      <c r="B166" s="42"/>
      <c r="C166" s="41"/>
      <c r="D166" s="43"/>
      <c r="E166" s="44"/>
      <c r="F166" s="42"/>
      <c r="G166" s="43"/>
      <c r="H166" s="41"/>
      <c r="I166" s="45"/>
      <c r="J166" s="46"/>
      <c r="K166" s="45"/>
      <c r="L166" s="45"/>
      <c r="M166" s="46"/>
      <c r="N166" s="46"/>
      <c r="O166" s="47"/>
      <c r="P166" s="47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</row>
    <row r="167" spans="1:35" ht="12.75" customHeight="1" x14ac:dyDescent="0.2">
      <c r="A167" s="41"/>
      <c r="B167" s="42"/>
      <c r="C167" s="41"/>
      <c r="D167" s="43"/>
      <c r="E167" s="44"/>
      <c r="F167" s="42"/>
      <c r="G167" s="43"/>
      <c r="H167" s="41"/>
      <c r="I167" s="45"/>
      <c r="J167" s="46"/>
      <c r="K167" s="45"/>
      <c r="L167" s="45"/>
      <c r="M167" s="46"/>
      <c r="N167" s="46"/>
      <c r="O167" s="47"/>
      <c r="P167" s="47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</row>
    <row r="168" spans="1:35" ht="12.75" customHeight="1" x14ac:dyDescent="0.2">
      <c r="A168" s="41"/>
      <c r="B168" s="42"/>
      <c r="C168" s="41"/>
      <c r="D168" s="43"/>
      <c r="E168" s="44"/>
      <c r="F168" s="42"/>
      <c r="G168" s="43"/>
      <c r="H168" s="41"/>
      <c r="I168" s="45"/>
      <c r="J168" s="46"/>
      <c r="K168" s="45"/>
      <c r="L168" s="45"/>
      <c r="M168" s="46"/>
      <c r="N168" s="46"/>
      <c r="O168" s="47"/>
      <c r="P168" s="47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</row>
    <row r="169" spans="1:35" ht="12.75" customHeight="1" x14ac:dyDescent="0.2">
      <c r="A169" s="41"/>
      <c r="B169" s="42"/>
      <c r="C169" s="41"/>
      <c r="D169" s="43"/>
      <c r="E169" s="44"/>
      <c r="F169" s="42"/>
      <c r="G169" s="43"/>
      <c r="H169" s="41"/>
      <c r="I169" s="45"/>
      <c r="J169" s="46"/>
      <c r="K169" s="45"/>
      <c r="L169" s="45"/>
      <c r="M169" s="46"/>
      <c r="N169" s="46"/>
      <c r="O169" s="47"/>
      <c r="P169" s="47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</row>
    <row r="170" spans="1:35" ht="12.75" customHeight="1" x14ac:dyDescent="0.2">
      <c r="A170" s="41"/>
      <c r="B170" s="42"/>
      <c r="C170" s="41"/>
      <c r="D170" s="43"/>
      <c r="E170" s="44"/>
      <c r="F170" s="42"/>
      <c r="G170" s="43"/>
      <c r="H170" s="41"/>
      <c r="I170" s="45"/>
      <c r="J170" s="46"/>
      <c r="K170" s="45"/>
      <c r="L170" s="45"/>
      <c r="M170" s="46"/>
      <c r="N170" s="46"/>
      <c r="O170" s="47"/>
      <c r="P170" s="47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</row>
    <row r="171" spans="1:35" ht="12.75" customHeight="1" x14ac:dyDescent="0.2">
      <c r="A171" s="41"/>
      <c r="B171" s="42"/>
      <c r="C171" s="41"/>
      <c r="D171" s="43"/>
      <c r="E171" s="44"/>
      <c r="F171" s="42"/>
      <c r="G171" s="43"/>
      <c r="H171" s="41"/>
      <c r="I171" s="45"/>
      <c r="J171" s="46"/>
      <c r="K171" s="45"/>
      <c r="L171" s="45"/>
      <c r="M171" s="46"/>
      <c r="N171" s="46"/>
      <c r="O171" s="47"/>
      <c r="P171" s="48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</row>
    <row r="172" spans="1:35" ht="12.75" customHeight="1" x14ac:dyDescent="0.2">
      <c r="A172" s="41"/>
      <c r="B172" s="42"/>
      <c r="C172" s="41"/>
      <c r="D172" s="43"/>
      <c r="E172" s="44"/>
      <c r="F172" s="42"/>
      <c r="G172" s="43"/>
      <c r="H172" s="41"/>
      <c r="I172" s="45"/>
      <c r="J172" s="46"/>
      <c r="K172" s="45"/>
      <c r="L172" s="45"/>
      <c r="M172" s="46"/>
      <c r="N172" s="46"/>
      <c r="O172" s="47"/>
      <c r="P172" s="47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</row>
    <row r="173" spans="1:35" ht="12.75" customHeight="1" x14ac:dyDescent="0.2">
      <c r="A173" s="41"/>
      <c r="B173" s="42"/>
      <c r="C173" s="41"/>
      <c r="D173" s="43"/>
      <c r="E173" s="44"/>
      <c r="F173" s="42"/>
      <c r="G173" s="43"/>
      <c r="H173" s="41"/>
      <c r="I173" s="45"/>
      <c r="J173" s="46"/>
      <c r="K173" s="45"/>
      <c r="L173" s="45"/>
      <c r="M173" s="46"/>
      <c r="N173" s="46"/>
      <c r="O173" s="47"/>
      <c r="P173" s="48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</row>
    <row r="174" spans="1:35" ht="12.75" customHeight="1" x14ac:dyDescent="0.2">
      <c r="A174" s="41"/>
      <c r="B174" s="42"/>
      <c r="C174" s="41"/>
      <c r="D174" s="43"/>
      <c r="E174" s="44"/>
      <c r="F174" s="42"/>
      <c r="G174" s="43"/>
      <c r="H174" s="41"/>
      <c r="I174" s="45"/>
      <c r="J174" s="46"/>
      <c r="K174" s="45"/>
      <c r="L174" s="45"/>
      <c r="M174" s="46"/>
      <c r="N174" s="46"/>
      <c r="O174" s="47"/>
      <c r="P174" s="47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</row>
    <row r="175" spans="1:35" ht="12.75" customHeight="1" x14ac:dyDescent="0.2">
      <c r="A175" s="41"/>
      <c r="B175" s="42"/>
      <c r="C175" s="41"/>
      <c r="D175" s="43"/>
      <c r="E175" s="44"/>
      <c r="F175" s="42"/>
      <c r="G175" s="43"/>
      <c r="H175" s="41"/>
      <c r="I175" s="45"/>
      <c r="J175" s="46"/>
      <c r="K175" s="45"/>
      <c r="L175" s="45"/>
      <c r="M175" s="46"/>
      <c r="N175" s="46"/>
      <c r="O175" s="47"/>
      <c r="P175" s="48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</row>
    <row r="176" spans="1:35" ht="12.75" customHeight="1" x14ac:dyDescent="0.2">
      <c r="A176" s="41"/>
      <c r="B176" s="42"/>
      <c r="C176" s="41"/>
      <c r="D176" s="43"/>
      <c r="E176" s="44"/>
      <c r="F176" s="42"/>
      <c r="G176" s="43"/>
      <c r="H176" s="41"/>
      <c r="I176" s="45"/>
      <c r="J176" s="46"/>
      <c r="K176" s="45"/>
      <c r="L176" s="45"/>
      <c r="M176" s="46"/>
      <c r="N176" s="46"/>
      <c r="O176" s="47"/>
      <c r="P176" s="48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</row>
    <row r="177" spans="1:35" ht="12.75" customHeight="1" x14ac:dyDescent="0.2">
      <c r="A177" s="41"/>
      <c r="B177" s="42"/>
      <c r="C177" s="41"/>
      <c r="D177" s="43"/>
      <c r="E177" s="44"/>
      <c r="F177" s="42"/>
      <c r="G177" s="43"/>
      <c r="H177" s="41"/>
      <c r="I177" s="45"/>
      <c r="J177" s="46"/>
      <c r="K177" s="45"/>
      <c r="L177" s="45"/>
      <c r="M177" s="46"/>
      <c r="N177" s="46"/>
      <c r="O177" s="47"/>
      <c r="P177" s="48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</row>
    <row r="178" spans="1:35" ht="12.75" customHeight="1" x14ac:dyDescent="0.2">
      <c r="A178" s="41"/>
      <c r="B178" s="42"/>
      <c r="C178" s="41"/>
      <c r="D178" s="43"/>
      <c r="E178" s="44"/>
      <c r="F178" s="42"/>
      <c r="G178" s="43"/>
      <c r="H178" s="41"/>
      <c r="I178" s="45"/>
      <c r="J178" s="46"/>
      <c r="K178" s="45"/>
      <c r="L178" s="45"/>
      <c r="M178" s="46"/>
      <c r="N178" s="46"/>
      <c r="O178" s="47"/>
      <c r="P178" s="48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</row>
    <row r="179" spans="1:35" ht="12.75" customHeight="1" x14ac:dyDescent="0.2">
      <c r="A179" s="41"/>
      <c r="B179" s="42"/>
      <c r="C179" s="41"/>
      <c r="D179" s="43"/>
      <c r="E179" s="44"/>
      <c r="F179" s="42"/>
      <c r="G179" s="43"/>
      <c r="H179" s="41"/>
      <c r="I179" s="45"/>
      <c r="J179" s="46"/>
      <c r="K179" s="45"/>
      <c r="L179" s="45"/>
      <c r="M179" s="46"/>
      <c r="N179" s="46"/>
      <c r="O179" s="47"/>
      <c r="P179" s="48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</row>
    <row r="180" spans="1:35" ht="12.75" customHeight="1" x14ac:dyDescent="0.2">
      <c r="A180" s="41"/>
      <c r="B180" s="42"/>
      <c r="C180" s="41"/>
      <c r="D180" s="43"/>
      <c r="E180" s="44"/>
      <c r="F180" s="42"/>
      <c r="G180" s="43"/>
      <c r="H180" s="41"/>
      <c r="I180" s="45"/>
      <c r="J180" s="46"/>
      <c r="K180" s="45"/>
      <c r="L180" s="45"/>
      <c r="M180" s="46"/>
      <c r="N180" s="46"/>
      <c r="O180" s="47"/>
      <c r="P180" s="48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</row>
    <row r="181" spans="1:35" ht="12.75" customHeight="1" x14ac:dyDescent="0.2">
      <c r="A181" s="41"/>
      <c r="B181" s="42"/>
      <c r="C181" s="41"/>
      <c r="D181" s="43"/>
      <c r="E181" s="44"/>
      <c r="F181" s="42"/>
      <c r="G181" s="43"/>
      <c r="H181" s="41"/>
      <c r="I181" s="45"/>
      <c r="J181" s="46"/>
      <c r="K181" s="45"/>
      <c r="L181" s="45"/>
      <c r="M181" s="46"/>
      <c r="N181" s="46"/>
      <c r="O181" s="47"/>
      <c r="P181" s="47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</row>
    <row r="182" spans="1:35" ht="12.75" customHeight="1" x14ac:dyDescent="0.2">
      <c r="A182" s="41"/>
      <c r="B182" s="42"/>
      <c r="C182" s="41"/>
      <c r="D182" s="43"/>
      <c r="E182" s="44"/>
      <c r="F182" s="42"/>
      <c r="G182" s="43"/>
      <c r="H182" s="41"/>
      <c r="I182" s="45"/>
      <c r="J182" s="46"/>
      <c r="K182" s="45"/>
      <c r="L182" s="45"/>
      <c r="M182" s="46"/>
      <c r="N182" s="46"/>
      <c r="O182" s="47"/>
      <c r="P182" s="48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</row>
    <row r="183" spans="1:35" ht="12.75" customHeight="1" x14ac:dyDescent="0.2">
      <c r="A183" s="41"/>
      <c r="B183" s="42"/>
      <c r="C183" s="41"/>
      <c r="D183" s="43"/>
      <c r="E183" s="44"/>
      <c r="F183" s="42"/>
      <c r="G183" s="43"/>
      <c r="H183" s="41"/>
      <c r="I183" s="45"/>
      <c r="J183" s="46"/>
      <c r="K183" s="45"/>
      <c r="L183" s="45"/>
      <c r="M183" s="46"/>
      <c r="N183" s="46"/>
      <c r="O183" s="47"/>
      <c r="P183" s="47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</row>
    <row r="184" spans="1:35" ht="12.75" customHeight="1" x14ac:dyDescent="0.2">
      <c r="A184" s="41"/>
      <c r="B184" s="42"/>
      <c r="C184" s="41"/>
      <c r="D184" s="43"/>
      <c r="E184" s="44"/>
      <c r="F184" s="42"/>
      <c r="G184" s="43"/>
      <c r="H184" s="41"/>
      <c r="I184" s="45"/>
      <c r="J184" s="46"/>
      <c r="K184" s="45"/>
      <c r="L184" s="45"/>
      <c r="M184" s="46"/>
      <c r="N184" s="46"/>
      <c r="O184" s="47"/>
      <c r="P184" s="47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</row>
    <row r="185" spans="1:35" ht="12.75" customHeight="1" x14ac:dyDescent="0.2">
      <c r="A185" s="41"/>
      <c r="B185" s="42"/>
      <c r="C185" s="41"/>
      <c r="D185" s="43"/>
      <c r="E185" s="44"/>
      <c r="F185" s="42"/>
      <c r="G185" s="43"/>
      <c r="H185" s="41"/>
      <c r="I185" s="45"/>
      <c r="J185" s="46"/>
      <c r="K185" s="45"/>
      <c r="L185" s="45"/>
      <c r="M185" s="46"/>
      <c r="N185" s="46"/>
      <c r="O185" s="47"/>
      <c r="P185" s="47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</row>
    <row r="186" spans="1:35" ht="12.75" customHeight="1" x14ac:dyDescent="0.2">
      <c r="A186" s="41"/>
      <c r="B186" s="42"/>
      <c r="C186" s="41"/>
      <c r="D186" s="43"/>
      <c r="E186" s="44"/>
      <c r="F186" s="42"/>
      <c r="G186" s="43"/>
      <c r="H186" s="41"/>
      <c r="I186" s="45"/>
      <c r="J186" s="46"/>
      <c r="K186" s="45"/>
      <c r="L186" s="45"/>
      <c r="M186" s="46"/>
      <c r="N186" s="46"/>
      <c r="O186" s="47"/>
      <c r="P186" s="47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</row>
    <row r="187" spans="1:35" ht="12.75" customHeight="1" x14ac:dyDescent="0.2">
      <c r="A187" s="41"/>
      <c r="B187" s="42"/>
      <c r="C187" s="41"/>
      <c r="D187" s="43"/>
      <c r="E187" s="44"/>
      <c r="F187" s="42"/>
      <c r="G187" s="43"/>
      <c r="H187" s="41"/>
      <c r="I187" s="45"/>
      <c r="J187" s="46"/>
      <c r="K187" s="45"/>
      <c r="L187" s="45"/>
      <c r="M187" s="46"/>
      <c r="N187" s="46"/>
      <c r="O187" s="47"/>
      <c r="P187" s="48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</row>
    <row r="188" spans="1:35" ht="12.75" customHeight="1" x14ac:dyDescent="0.2">
      <c r="A188" s="41"/>
      <c r="B188" s="42"/>
      <c r="C188" s="41"/>
      <c r="D188" s="43"/>
      <c r="E188" s="44"/>
      <c r="F188" s="42"/>
      <c r="G188" s="43"/>
      <c r="H188" s="41"/>
      <c r="I188" s="45"/>
      <c r="J188" s="46"/>
      <c r="K188" s="45"/>
      <c r="L188" s="45"/>
      <c r="M188" s="46"/>
      <c r="N188" s="46"/>
      <c r="O188" s="47"/>
      <c r="P188" s="48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</row>
    <row r="189" spans="1:35" x14ac:dyDescent="0.2">
      <c r="A189" s="41"/>
      <c r="B189" s="42"/>
      <c r="C189" s="41"/>
      <c r="D189" s="43"/>
      <c r="E189" s="44"/>
      <c r="F189" s="42"/>
      <c r="G189" s="43"/>
      <c r="H189" s="41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</row>
    <row r="190" spans="1:35" x14ac:dyDescent="0.2">
      <c r="A190" s="41"/>
      <c r="B190" s="42"/>
      <c r="C190" s="41"/>
      <c r="D190" s="43"/>
      <c r="E190" s="44"/>
      <c r="F190" s="42"/>
      <c r="G190" s="43"/>
      <c r="H190" s="41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</row>
    <row r="191" spans="1:35" x14ac:dyDescent="0.2">
      <c r="A191" s="41"/>
      <c r="B191" s="42"/>
      <c r="C191" s="41"/>
      <c r="D191" s="43"/>
      <c r="E191" s="44"/>
      <c r="F191" s="42"/>
      <c r="G191" s="43"/>
      <c r="H191" s="41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</row>
    <row r="192" spans="1:35" x14ac:dyDescent="0.2">
      <c r="A192" s="41"/>
      <c r="B192" s="42"/>
      <c r="C192" s="41"/>
      <c r="D192" s="43"/>
      <c r="E192" s="44"/>
      <c r="F192" s="42"/>
      <c r="G192" s="43"/>
      <c r="H192" s="41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</row>
    <row r="193" spans="1:35" x14ac:dyDescent="0.2">
      <c r="A193" s="41"/>
      <c r="B193" s="42"/>
      <c r="C193" s="41"/>
      <c r="D193" s="43"/>
      <c r="E193" s="44"/>
      <c r="F193" s="42"/>
      <c r="G193" s="43"/>
      <c r="H193" s="41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</row>
    <row r="194" spans="1:35" x14ac:dyDescent="0.2">
      <c r="A194" s="41"/>
      <c r="B194" s="42"/>
      <c r="C194" s="41"/>
      <c r="D194" s="43"/>
      <c r="E194" s="44"/>
      <c r="F194" s="42"/>
      <c r="G194" s="43"/>
      <c r="H194" s="41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</row>
    <row r="195" spans="1:35" x14ac:dyDescent="0.2">
      <c r="A195" s="41"/>
      <c r="B195" s="42"/>
      <c r="C195" s="41"/>
      <c r="D195" s="43"/>
      <c r="E195" s="44"/>
      <c r="F195" s="42"/>
      <c r="G195" s="43"/>
      <c r="H195" s="41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</row>
    <row r="196" spans="1:35" x14ac:dyDescent="0.2">
      <c r="A196" s="41"/>
      <c r="B196" s="42"/>
      <c r="C196" s="41"/>
      <c r="D196" s="43"/>
      <c r="E196" s="44"/>
      <c r="F196" s="42"/>
      <c r="G196" s="43"/>
      <c r="H196" s="41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</row>
    <row r="197" spans="1:35" x14ac:dyDescent="0.2">
      <c r="A197" s="41"/>
      <c r="B197" s="42"/>
      <c r="C197" s="41"/>
      <c r="D197" s="43"/>
      <c r="E197" s="44"/>
      <c r="F197" s="42"/>
      <c r="G197" s="43"/>
      <c r="H197" s="41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</row>
    <row r="198" spans="1:35" x14ac:dyDescent="0.2">
      <c r="A198" s="41"/>
      <c r="B198" s="42"/>
      <c r="C198" s="41"/>
      <c r="D198" s="43"/>
      <c r="E198" s="44"/>
      <c r="F198" s="42"/>
      <c r="G198" s="43"/>
      <c r="H198" s="41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</row>
    <row r="199" spans="1:35" x14ac:dyDescent="0.2">
      <c r="A199" s="41"/>
      <c r="B199" s="42"/>
      <c r="C199" s="41"/>
      <c r="D199" s="43"/>
      <c r="E199" s="44"/>
      <c r="F199" s="42"/>
      <c r="G199" s="43"/>
      <c r="H199" s="41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</row>
    <row r="200" spans="1:35" x14ac:dyDescent="0.2">
      <c r="A200" s="41"/>
      <c r="B200" s="42"/>
      <c r="C200" s="41"/>
      <c r="D200" s="43"/>
      <c r="E200" s="44"/>
      <c r="F200" s="42"/>
      <c r="G200" s="43"/>
      <c r="H200" s="41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</row>
    <row r="201" spans="1:35" x14ac:dyDescent="0.2">
      <c r="A201" s="41"/>
      <c r="B201" s="42"/>
      <c r="C201" s="41"/>
      <c r="D201" s="43"/>
      <c r="E201" s="44"/>
      <c r="F201" s="42"/>
      <c r="G201" s="43"/>
      <c r="H201" s="41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</row>
    <row r="202" spans="1:35" x14ac:dyDescent="0.2">
      <c r="A202" s="41"/>
      <c r="B202" s="42"/>
      <c r="C202" s="41"/>
      <c r="D202" s="43"/>
      <c r="E202" s="44"/>
      <c r="F202" s="42"/>
      <c r="G202" s="43"/>
      <c r="H202" s="41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</row>
    <row r="203" spans="1:35" x14ac:dyDescent="0.2">
      <c r="A203" s="41"/>
      <c r="B203" s="42"/>
      <c r="C203" s="41"/>
      <c r="D203" s="43"/>
      <c r="E203" s="44"/>
      <c r="F203" s="42"/>
      <c r="G203" s="43"/>
      <c r="H203" s="41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</row>
    <row r="204" spans="1:35" x14ac:dyDescent="0.2">
      <c r="A204" s="41"/>
      <c r="B204" s="42"/>
      <c r="C204" s="41"/>
      <c r="D204" s="43"/>
      <c r="E204" s="44"/>
      <c r="F204" s="42"/>
      <c r="G204" s="43"/>
      <c r="H204" s="41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</row>
    <row r="205" spans="1:35" x14ac:dyDescent="0.2">
      <c r="A205" s="41"/>
      <c r="B205" s="42"/>
      <c r="C205" s="41"/>
      <c r="D205" s="43"/>
      <c r="E205" s="44"/>
      <c r="F205" s="42"/>
      <c r="G205" s="43"/>
      <c r="H205" s="41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</row>
    <row r="206" spans="1:35" x14ac:dyDescent="0.2">
      <c r="A206" s="41"/>
      <c r="B206" s="42"/>
      <c r="C206" s="41"/>
      <c r="D206" s="43"/>
      <c r="E206" s="44"/>
      <c r="F206" s="42"/>
      <c r="G206" s="43"/>
      <c r="H206" s="41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</row>
    <row r="207" spans="1:35" x14ac:dyDescent="0.2">
      <c r="A207" s="41"/>
      <c r="B207" s="42"/>
      <c r="C207" s="41"/>
      <c r="D207" s="43"/>
      <c r="E207" s="44"/>
      <c r="F207" s="42"/>
      <c r="G207" s="43"/>
      <c r="H207" s="41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</row>
    <row r="208" spans="1:35" x14ac:dyDescent="0.2">
      <c r="A208" s="41"/>
      <c r="B208" s="42"/>
      <c r="C208" s="41"/>
      <c r="D208" s="43"/>
      <c r="E208" s="44"/>
      <c r="F208" s="42"/>
      <c r="G208" s="43"/>
      <c r="H208" s="41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</row>
    <row r="209" spans="1:35" x14ac:dyDescent="0.2">
      <c r="A209" s="41"/>
      <c r="B209" s="42"/>
      <c r="C209" s="41"/>
      <c r="D209" s="43"/>
      <c r="E209" s="44"/>
      <c r="F209" s="42"/>
      <c r="G209" s="43"/>
      <c r="H209" s="41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</row>
    <row r="210" spans="1:35" x14ac:dyDescent="0.2">
      <c r="A210" s="41"/>
      <c r="B210" s="42"/>
      <c r="C210" s="41"/>
      <c r="D210" s="43"/>
      <c r="E210" s="44"/>
      <c r="F210" s="42"/>
      <c r="G210" s="43"/>
      <c r="H210" s="41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</row>
    <row r="211" spans="1:35" x14ac:dyDescent="0.2">
      <c r="A211" s="41"/>
      <c r="B211" s="42"/>
      <c r="C211" s="41"/>
      <c r="D211" s="43"/>
      <c r="E211" s="44"/>
      <c r="F211" s="42"/>
      <c r="G211" s="43"/>
      <c r="H211" s="41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</row>
    <row r="212" spans="1:35" x14ac:dyDescent="0.2">
      <c r="A212" s="41"/>
      <c r="B212" s="42"/>
      <c r="C212" s="41"/>
      <c r="D212" s="43"/>
      <c r="E212" s="44"/>
      <c r="F212" s="42"/>
      <c r="G212" s="43"/>
      <c r="H212" s="41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</row>
    <row r="213" spans="1:35" x14ac:dyDescent="0.2">
      <c r="A213" s="41"/>
      <c r="B213" s="42"/>
      <c r="C213" s="41"/>
      <c r="D213" s="43"/>
      <c r="E213" s="44"/>
      <c r="F213" s="42"/>
      <c r="G213" s="43"/>
      <c r="H213" s="41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</row>
    <row r="214" spans="1:35" x14ac:dyDescent="0.2">
      <c r="A214" s="41"/>
      <c r="B214" s="42"/>
      <c r="C214" s="41"/>
      <c r="D214" s="43"/>
      <c r="E214" s="44"/>
      <c r="F214" s="42"/>
      <c r="G214" s="43"/>
      <c r="H214" s="41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</row>
    <row r="215" spans="1:35" x14ac:dyDescent="0.2">
      <c r="A215" s="41"/>
      <c r="B215" s="42"/>
      <c r="C215" s="41"/>
      <c r="D215" s="43"/>
      <c r="E215" s="44"/>
      <c r="F215" s="42"/>
      <c r="G215" s="43"/>
      <c r="H215" s="41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</row>
    <row r="216" spans="1:35" x14ac:dyDescent="0.2">
      <c r="A216" s="41"/>
      <c r="B216" s="42"/>
      <c r="C216" s="41"/>
      <c r="D216" s="43"/>
      <c r="E216" s="44"/>
      <c r="F216" s="42"/>
      <c r="G216" s="43"/>
      <c r="H216" s="41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</row>
    <row r="217" spans="1:35" x14ac:dyDescent="0.2">
      <c r="A217" s="41"/>
      <c r="B217" s="42"/>
      <c r="C217" s="41"/>
      <c r="D217" s="43"/>
      <c r="E217" s="44"/>
      <c r="F217" s="42"/>
      <c r="G217" s="43"/>
      <c r="H217" s="41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</row>
    <row r="218" spans="1:35" x14ac:dyDescent="0.2">
      <c r="A218" s="41"/>
      <c r="B218" s="42"/>
      <c r="C218" s="41"/>
      <c r="D218" s="43"/>
      <c r="E218" s="44"/>
      <c r="F218" s="42"/>
      <c r="G218" s="43"/>
      <c r="H218" s="41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</row>
    <row r="219" spans="1:35" x14ac:dyDescent="0.2">
      <c r="A219" s="41"/>
      <c r="B219" s="42"/>
      <c r="C219" s="41"/>
      <c r="D219" s="43"/>
      <c r="E219" s="44"/>
      <c r="F219" s="42"/>
      <c r="G219" s="43"/>
      <c r="H219" s="41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</row>
    <row r="220" spans="1:35" x14ac:dyDescent="0.2">
      <c r="A220" s="41"/>
      <c r="B220" s="42"/>
      <c r="C220" s="41"/>
      <c r="D220" s="43"/>
      <c r="E220" s="44"/>
      <c r="F220" s="42"/>
      <c r="G220" s="43"/>
      <c r="H220" s="41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</row>
    <row r="221" spans="1:35" x14ac:dyDescent="0.2">
      <c r="A221" s="41"/>
      <c r="B221" s="42"/>
      <c r="C221" s="41"/>
      <c r="D221" s="43"/>
      <c r="E221" s="44"/>
      <c r="F221" s="42"/>
      <c r="G221" s="43"/>
      <c r="H221" s="41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</row>
    <row r="222" spans="1:35" x14ac:dyDescent="0.2">
      <c r="A222" s="41"/>
      <c r="B222" s="42"/>
      <c r="C222" s="41"/>
      <c r="D222" s="43"/>
      <c r="E222" s="44"/>
      <c r="F222" s="42"/>
      <c r="G222" s="43"/>
      <c r="H222" s="41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</row>
    <row r="223" spans="1:35" x14ac:dyDescent="0.2">
      <c r="A223" s="41"/>
      <c r="B223" s="42"/>
      <c r="C223" s="41"/>
      <c r="D223" s="43"/>
      <c r="E223" s="44"/>
      <c r="F223" s="42"/>
      <c r="G223" s="43"/>
      <c r="H223" s="41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</row>
    <row r="224" spans="1:35" x14ac:dyDescent="0.2">
      <c r="A224" s="41"/>
      <c r="B224" s="42"/>
      <c r="C224" s="41"/>
      <c r="D224" s="43"/>
      <c r="E224" s="44"/>
      <c r="F224" s="42"/>
      <c r="G224" s="43"/>
      <c r="H224" s="41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</row>
    <row r="225" spans="1:35" x14ac:dyDescent="0.2">
      <c r="A225" s="41"/>
      <c r="B225" s="42"/>
      <c r="C225" s="41"/>
      <c r="D225" s="43"/>
      <c r="E225" s="44"/>
      <c r="F225" s="42"/>
      <c r="G225" s="43"/>
      <c r="H225" s="41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</row>
    <row r="226" spans="1:35" x14ac:dyDescent="0.2">
      <c r="A226" s="41"/>
      <c r="B226" s="42"/>
      <c r="C226" s="41"/>
      <c r="D226" s="43"/>
      <c r="E226" s="44"/>
      <c r="F226" s="42"/>
      <c r="G226" s="43"/>
      <c r="H226" s="41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</row>
    <row r="227" spans="1:35" x14ac:dyDescent="0.2">
      <c r="A227" s="41"/>
      <c r="B227" s="42"/>
      <c r="C227" s="41"/>
      <c r="D227" s="43"/>
      <c r="E227" s="44"/>
      <c r="F227" s="42"/>
      <c r="G227" s="43"/>
      <c r="H227" s="41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</row>
    <row r="228" spans="1:35" x14ac:dyDescent="0.2">
      <c r="A228" s="41"/>
      <c r="B228" s="42"/>
      <c r="C228" s="41"/>
      <c r="D228" s="43"/>
      <c r="E228" s="44"/>
      <c r="F228" s="42"/>
      <c r="G228" s="43"/>
      <c r="H228" s="41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</row>
    <row r="229" spans="1:35" x14ac:dyDescent="0.2">
      <c r="A229" s="41"/>
      <c r="B229" s="42"/>
      <c r="C229" s="41"/>
      <c r="D229" s="43"/>
      <c r="E229" s="44"/>
      <c r="F229" s="42"/>
      <c r="G229" s="43"/>
      <c r="H229" s="41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</row>
    <row r="230" spans="1:35" x14ac:dyDescent="0.2">
      <c r="A230" s="41"/>
      <c r="B230" s="42"/>
      <c r="C230" s="41"/>
      <c r="D230" s="43"/>
      <c r="E230" s="44"/>
      <c r="F230" s="42"/>
      <c r="G230" s="43"/>
      <c r="H230" s="41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</row>
    <row r="231" spans="1:35" x14ac:dyDescent="0.2">
      <c r="A231" s="41"/>
      <c r="B231" s="42"/>
      <c r="C231" s="41"/>
      <c r="D231" s="43"/>
      <c r="E231" s="44"/>
      <c r="F231" s="42"/>
      <c r="G231" s="43"/>
      <c r="H231" s="41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</row>
    <row r="232" spans="1:35" x14ac:dyDescent="0.2">
      <c r="A232" s="41"/>
      <c r="B232" s="42"/>
      <c r="C232" s="41"/>
      <c r="D232" s="43"/>
      <c r="E232" s="44"/>
      <c r="F232" s="42"/>
      <c r="G232" s="43"/>
      <c r="H232" s="41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</row>
    <row r="233" spans="1:35" x14ac:dyDescent="0.2">
      <c r="A233" s="41"/>
      <c r="B233" s="42"/>
      <c r="C233" s="41"/>
      <c r="D233" s="43"/>
      <c r="E233" s="44"/>
      <c r="F233" s="42"/>
      <c r="G233" s="43"/>
      <c r="H233" s="41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</row>
    <row r="234" spans="1:35" x14ac:dyDescent="0.2">
      <c r="A234" s="41"/>
      <c r="B234" s="42"/>
      <c r="C234" s="41"/>
      <c r="D234" s="43"/>
      <c r="E234" s="44"/>
      <c r="F234" s="42"/>
      <c r="G234" s="43"/>
      <c r="H234" s="41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</row>
    <row r="235" spans="1:35" x14ac:dyDescent="0.2">
      <c r="A235" s="41"/>
      <c r="B235" s="42"/>
      <c r="C235" s="41"/>
      <c r="D235" s="43"/>
      <c r="E235" s="44"/>
      <c r="F235" s="42"/>
      <c r="G235" s="43"/>
      <c r="H235" s="41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</row>
    <row r="236" spans="1:35" x14ac:dyDescent="0.2">
      <c r="A236" s="41"/>
      <c r="B236" s="42"/>
      <c r="C236" s="41"/>
      <c r="D236" s="43"/>
      <c r="E236" s="44"/>
      <c r="F236" s="42"/>
      <c r="G236" s="43"/>
      <c r="H236" s="41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</row>
    <row r="237" spans="1:35" x14ac:dyDescent="0.2">
      <c r="A237" s="41"/>
      <c r="B237" s="42"/>
      <c r="C237" s="41"/>
      <c r="D237" s="43"/>
      <c r="E237" s="44"/>
      <c r="F237" s="42"/>
      <c r="G237" s="43"/>
      <c r="H237" s="41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</row>
    <row r="238" spans="1:35" x14ac:dyDescent="0.2">
      <c r="A238" s="41"/>
      <c r="B238" s="42"/>
      <c r="C238" s="41"/>
      <c r="D238" s="43"/>
      <c r="E238" s="44"/>
      <c r="F238" s="42"/>
      <c r="G238" s="43"/>
      <c r="H238" s="41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</row>
    <row r="239" spans="1:35" x14ac:dyDescent="0.2">
      <c r="A239" s="41"/>
      <c r="B239" s="42"/>
      <c r="C239" s="41"/>
      <c r="D239" s="43"/>
      <c r="E239" s="44"/>
      <c r="F239" s="42"/>
      <c r="G239" s="43"/>
      <c r="H239" s="41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</row>
    <row r="240" spans="1:35" x14ac:dyDescent="0.2">
      <c r="A240" s="41"/>
      <c r="B240" s="42"/>
      <c r="C240" s="41"/>
      <c r="D240" s="43"/>
      <c r="E240" s="44"/>
      <c r="F240" s="42"/>
      <c r="G240" s="43"/>
      <c r="H240" s="41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</row>
    <row r="241" spans="1:35" x14ac:dyDescent="0.2">
      <c r="A241" s="41"/>
      <c r="B241" s="42"/>
      <c r="C241" s="41"/>
      <c r="D241" s="43"/>
      <c r="E241" s="44"/>
      <c r="F241" s="42"/>
      <c r="G241" s="43"/>
      <c r="H241" s="41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</row>
    <row r="242" spans="1:35" x14ac:dyDescent="0.2">
      <c r="A242" s="41"/>
      <c r="B242" s="42"/>
      <c r="C242" s="41"/>
      <c r="D242" s="43"/>
      <c r="E242" s="44"/>
      <c r="F242" s="42"/>
      <c r="G242" s="43"/>
      <c r="H242" s="41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</row>
    <row r="243" spans="1:35" x14ac:dyDescent="0.2">
      <c r="A243" s="41"/>
      <c r="B243" s="42"/>
      <c r="C243" s="41"/>
      <c r="D243" s="43"/>
      <c r="E243" s="44"/>
      <c r="F243" s="42"/>
      <c r="G243" s="43"/>
      <c r="H243" s="41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</row>
    <row r="244" spans="1:35" x14ac:dyDescent="0.2">
      <c r="A244" s="41"/>
      <c r="B244" s="42"/>
      <c r="C244" s="41"/>
      <c r="D244" s="43"/>
      <c r="E244" s="44"/>
      <c r="F244" s="42"/>
      <c r="G244" s="43"/>
      <c r="H244" s="41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</row>
    <row r="245" spans="1:35" x14ac:dyDescent="0.2">
      <c r="A245" s="41"/>
      <c r="B245" s="42"/>
      <c r="C245" s="41"/>
      <c r="D245" s="43"/>
      <c r="E245" s="44"/>
      <c r="F245" s="42"/>
      <c r="G245" s="43"/>
      <c r="H245" s="41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</row>
    <row r="246" spans="1:35" x14ac:dyDescent="0.2">
      <c r="A246" s="41"/>
      <c r="B246" s="42"/>
      <c r="C246" s="41"/>
      <c r="D246" s="43"/>
      <c r="E246" s="44"/>
      <c r="F246" s="42"/>
      <c r="G246" s="43"/>
      <c r="H246" s="41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</row>
    <row r="247" spans="1:35" x14ac:dyDescent="0.2">
      <c r="A247" s="41"/>
      <c r="B247" s="42"/>
      <c r="C247" s="41"/>
      <c r="D247" s="43"/>
      <c r="E247" s="44"/>
      <c r="F247" s="42"/>
      <c r="G247" s="43"/>
      <c r="H247" s="41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</row>
    <row r="248" spans="1:35" x14ac:dyDescent="0.2">
      <c r="A248" s="41"/>
      <c r="B248" s="42"/>
      <c r="C248" s="41"/>
      <c r="D248" s="43"/>
      <c r="E248" s="44"/>
      <c r="F248" s="42"/>
      <c r="G248" s="43"/>
      <c r="H248" s="41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</row>
    <row r="249" spans="1:35" x14ac:dyDescent="0.2">
      <c r="A249" s="41"/>
      <c r="B249" s="42"/>
      <c r="C249" s="41"/>
      <c r="D249" s="43"/>
      <c r="E249" s="44"/>
      <c r="F249" s="42"/>
      <c r="G249" s="43"/>
      <c r="H249" s="41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</row>
    <row r="250" spans="1:35" x14ac:dyDescent="0.2">
      <c r="A250" s="41"/>
      <c r="B250" s="42"/>
      <c r="C250" s="41"/>
      <c r="D250" s="43"/>
      <c r="E250" s="44"/>
      <c r="F250" s="42"/>
      <c r="G250" s="43"/>
      <c r="H250" s="41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</row>
    <row r="251" spans="1:35" x14ac:dyDescent="0.2">
      <c r="A251" s="41"/>
      <c r="B251" s="42"/>
      <c r="C251" s="41"/>
      <c r="D251" s="43"/>
      <c r="E251" s="44"/>
      <c r="F251" s="42"/>
      <c r="G251" s="43"/>
      <c r="H251" s="41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</row>
    <row r="252" spans="1:35" x14ac:dyDescent="0.2">
      <c r="A252" s="41"/>
      <c r="B252" s="42"/>
      <c r="C252" s="41"/>
      <c r="D252" s="43"/>
      <c r="E252" s="44"/>
      <c r="F252" s="42"/>
      <c r="G252" s="43"/>
      <c r="H252" s="41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</row>
    <row r="253" spans="1:35" x14ac:dyDescent="0.2">
      <c r="A253" s="41"/>
      <c r="B253" s="42"/>
      <c r="C253" s="41"/>
      <c r="D253" s="43"/>
      <c r="E253" s="44"/>
      <c r="F253" s="42"/>
      <c r="G253" s="43"/>
      <c r="H253" s="41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</row>
    <row r="254" spans="1:35" x14ac:dyDescent="0.2">
      <c r="A254" s="41"/>
      <c r="B254" s="42"/>
      <c r="C254" s="41"/>
      <c r="D254" s="43"/>
      <c r="E254" s="44"/>
      <c r="F254" s="42"/>
      <c r="G254" s="43"/>
      <c r="H254" s="41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</row>
    <row r="255" spans="1:35" x14ac:dyDescent="0.2">
      <c r="A255" s="41"/>
      <c r="B255" s="42"/>
      <c r="C255" s="41"/>
      <c r="D255" s="43"/>
      <c r="E255" s="44"/>
      <c r="F255" s="42"/>
      <c r="G255" s="43"/>
      <c r="H255" s="41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</row>
    <row r="256" spans="1:35" x14ac:dyDescent="0.2">
      <c r="A256" s="41"/>
      <c r="B256" s="42"/>
      <c r="C256" s="41"/>
      <c r="D256" s="43"/>
      <c r="E256" s="44"/>
      <c r="F256" s="42"/>
      <c r="G256" s="43"/>
      <c r="H256" s="41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</row>
    <row r="257" spans="1:35" x14ac:dyDescent="0.2">
      <c r="A257" s="41"/>
      <c r="B257" s="42"/>
      <c r="C257" s="41"/>
      <c r="D257" s="43"/>
      <c r="E257" s="44"/>
      <c r="F257" s="42"/>
      <c r="G257" s="43"/>
      <c r="H257" s="41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</row>
    <row r="258" spans="1:35" x14ac:dyDescent="0.2">
      <c r="A258" s="41"/>
      <c r="B258" s="42"/>
      <c r="C258" s="41"/>
      <c r="D258" s="43"/>
      <c r="E258" s="44"/>
      <c r="F258" s="42"/>
      <c r="G258" s="43"/>
      <c r="H258" s="41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</row>
    <row r="259" spans="1:35" x14ac:dyDescent="0.2">
      <c r="A259" s="41"/>
      <c r="B259" s="42"/>
      <c r="C259" s="41"/>
      <c r="D259" s="43"/>
      <c r="E259" s="44"/>
      <c r="F259" s="42"/>
      <c r="G259" s="43"/>
      <c r="H259" s="41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</row>
    <row r="260" spans="1:35" x14ac:dyDescent="0.2">
      <c r="A260" s="41"/>
      <c r="B260" s="42"/>
      <c r="C260" s="41"/>
      <c r="D260" s="43"/>
      <c r="E260" s="44"/>
      <c r="F260" s="42"/>
      <c r="G260" s="43"/>
      <c r="H260" s="41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</row>
    <row r="261" spans="1:35" x14ac:dyDescent="0.2">
      <c r="A261" s="41"/>
      <c r="B261" s="42"/>
      <c r="C261" s="41"/>
      <c r="D261" s="43"/>
      <c r="E261" s="44"/>
      <c r="F261" s="42"/>
      <c r="G261" s="43"/>
      <c r="H261" s="41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</row>
    <row r="262" spans="1:35" x14ac:dyDescent="0.2">
      <c r="A262" s="41"/>
      <c r="B262" s="42"/>
      <c r="C262" s="41"/>
      <c r="D262" s="43"/>
      <c r="E262" s="44"/>
      <c r="F262" s="42"/>
      <c r="G262" s="43"/>
      <c r="H262" s="41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</row>
    <row r="263" spans="1:35" x14ac:dyDescent="0.2">
      <c r="A263" s="41"/>
      <c r="B263" s="42"/>
      <c r="C263" s="41"/>
      <c r="D263" s="43"/>
      <c r="E263" s="44"/>
      <c r="F263" s="42"/>
      <c r="G263" s="43"/>
      <c r="H263" s="41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</row>
    <row r="264" spans="1:35" x14ac:dyDescent="0.2">
      <c r="A264" s="41"/>
      <c r="B264" s="42"/>
      <c r="C264" s="41"/>
      <c r="D264" s="43"/>
      <c r="E264" s="44"/>
      <c r="F264" s="42"/>
      <c r="G264" s="43"/>
      <c r="H264" s="41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</row>
    <row r="265" spans="1:35" x14ac:dyDescent="0.2">
      <c r="A265" s="41"/>
      <c r="B265" s="42"/>
      <c r="C265" s="41"/>
      <c r="D265" s="43"/>
      <c r="E265" s="44"/>
      <c r="F265" s="42"/>
      <c r="G265" s="43"/>
      <c r="H265" s="41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</row>
    <row r="266" spans="1:35" x14ac:dyDescent="0.2">
      <c r="A266" s="41"/>
      <c r="B266" s="42"/>
      <c r="C266" s="41"/>
      <c r="D266" s="43"/>
      <c r="E266" s="44"/>
      <c r="F266" s="42"/>
      <c r="G266" s="43"/>
      <c r="H266" s="41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</row>
    <row r="267" spans="1:35" x14ac:dyDescent="0.2">
      <c r="A267" s="41"/>
      <c r="B267" s="42"/>
      <c r="C267" s="41"/>
      <c r="D267" s="43"/>
      <c r="E267" s="44"/>
      <c r="F267" s="42"/>
      <c r="G267" s="43"/>
      <c r="H267" s="41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</row>
    <row r="268" spans="1:35" x14ac:dyDescent="0.2">
      <c r="A268" s="41"/>
      <c r="B268" s="42"/>
      <c r="C268" s="41"/>
      <c r="D268" s="43"/>
      <c r="E268" s="44"/>
      <c r="F268" s="42"/>
      <c r="G268" s="43"/>
      <c r="H268" s="41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</row>
    <row r="269" spans="1:35" x14ac:dyDescent="0.2">
      <c r="A269" s="41"/>
      <c r="B269" s="42"/>
      <c r="C269" s="41"/>
      <c r="D269" s="43"/>
      <c r="E269" s="44"/>
      <c r="F269" s="42"/>
      <c r="G269" s="43"/>
      <c r="H269" s="41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</row>
    <row r="270" spans="1:35" x14ac:dyDescent="0.2">
      <c r="A270" s="41"/>
      <c r="B270" s="42"/>
      <c r="C270" s="41"/>
      <c r="D270" s="43"/>
      <c r="E270" s="44"/>
      <c r="F270" s="42"/>
      <c r="G270" s="43"/>
      <c r="H270" s="41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</row>
    <row r="271" spans="1:35" x14ac:dyDescent="0.2">
      <c r="A271" s="41"/>
      <c r="B271" s="42"/>
      <c r="C271" s="41"/>
      <c r="D271" s="43"/>
      <c r="E271" s="44"/>
      <c r="F271" s="42"/>
      <c r="G271" s="43"/>
      <c r="H271" s="41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</row>
    <row r="272" spans="1:35" x14ac:dyDescent="0.2">
      <c r="A272" s="41"/>
      <c r="B272" s="42"/>
      <c r="C272" s="41"/>
      <c r="D272" s="43"/>
      <c r="E272" s="44"/>
      <c r="F272" s="42"/>
      <c r="G272" s="43"/>
      <c r="H272" s="41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</row>
    <row r="273" spans="1:35" x14ac:dyDescent="0.2">
      <c r="A273" s="41"/>
      <c r="B273" s="42"/>
      <c r="C273" s="41"/>
      <c r="D273" s="43"/>
      <c r="E273" s="44"/>
      <c r="F273" s="42"/>
      <c r="G273" s="43"/>
      <c r="H273" s="41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</row>
    <row r="274" spans="1:35" x14ac:dyDescent="0.2">
      <c r="A274" s="41"/>
      <c r="B274" s="42"/>
      <c r="C274" s="41"/>
      <c r="D274" s="43"/>
      <c r="E274" s="44"/>
      <c r="F274" s="42"/>
      <c r="G274" s="43"/>
      <c r="H274" s="41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</row>
    <row r="275" spans="1:35" x14ac:dyDescent="0.2">
      <c r="A275" s="41"/>
      <c r="B275" s="42"/>
      <c r="C275" s="41"/>
      <c r="D275" s="43"/>
      <c r="E275" s="44"/>
      <c r="F275" s="42"/>
      <c r="G275" s="43"/>
      <c r="H275" s="41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</row>
    <row r="276" spans="1:35" x14ac:dyDescent="0.2">
      <c r="A276" s="41"/>
      <c r="B276" s="42"/>
      <c r="C276" s="41"/>
      <c r="D276" s="43"/>
      <c r="E276" s="44"/>
      <c r="F276" s="42"/>
      <c r="G276" s="43"/>
      <c r="H276" s="41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</row>
    <row r="277" spans="1:35" x14ac:dyDescent="0.2">
      <c r="A277" s="41"/>
      <c r="B277" s="42"/>
      <c r="C277" s="41"/>
      <c r="D277" s="43"/>
      <c r="E277" s="44"/>
      <c r="F277" s="42"/>
      <c r="G277" s="43"/>
      <c r="H277" s="41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</row>
    <row r="278" spans="1:35" x14ac:dyDescent="0.2">
      <c r="A278" s="41"/>
      <c r="B278" s="42"/>
      <c r="C278" s="41"/>
      <c r="D278" s="43"/>
      <c r="E278" s="44"/>
      <c r="F278" s="42"/>
      <c r="G278" s="43"/>
      <c r="H278" s="41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</row>
    <row r="279" spans="1:35" x14ac:dyDescent="0.2">
      <c r="A279" s="41"/>
      <c r="B279" s="42"/>
      <c r="C279" s="41"/>
      <c r="D279" s="43"/>
      <c r="E279" s="44"/>
      <c r="F279" s="42"/>
      <c r="G279" s="43"/>
      <c r="H279" s="41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</row>
    <row r="280" spans="1:35" x14ac:dyDescent="0.2">
      <c r="A280" s="41"/>
      <c r="B280" s="42"/>
      <c r="C280" s="41"/>
      <c r="D280" s="43"/>
      <c r="E280" s="44"/>
      <c r="F280" s="42"/>
      <c r="G280" s="43"/>
      <c r="H280" s="41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</row>
    <row r="281" spans="1:35" x14ac:dyDescent="0.2">
      <c r="A281" s="41"/>
      <c r="B281" s="42"/>
      <c r="C281" s="41"/>
      <c r="D281" s="43"/>
      <c r="E281" s="44"/>
      <c r="F281" s="42"/>
      <c r="G281" s="43"/>
      <c r="H281" s="41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</row>
    <row r="282" spans="1:35" x14ac:dyDescent="0.2">
      <c r="A282" s="41"/>
      <c r="B282" s="42"/>
      <c r="C282" s="41"/>
      <c r="D282" s="43"/>
      <c r="E282" s="44"/>
      <c r="F282" s="42"/>
      <c r="G282" s="43"/>
      <c r="H282" s="41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</row>
    <row r="283" spans="1:35" x14ac:dyDescent="0.2">
      <c r="A283" s="41"/>
      <c r="B283" s="42"/>
      <c r="C283" s="41"/>
      <c r="D283" s="43"/>
      <c r="E283" s="44"/>
      <c r="F283" s="42"/>
      <c r="G283" s="43"/>
      <c r="H283" s="41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</row>
    <row r="284" spans="1:35" x14ac:dyDescent="0.2">
      <c r="A284" s="41"/>
      <c r="B284" s="42"/>
      <c r="C284" s="41"/>
      <c r="D284" s="43"/>
      <c r="E284" s="44"/>
      <c r="F284" s="42"/>
      <c r="G284" s="43"/>
      <c r="H284" s="41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</row>
    <row r="285" spans="1:35" x14ac:dyDescent="0.2">
      <c r="A285" s="41"/>
      <c r="B285" s="42"/>
      <c r="C285" s="41"/>
      <c r="D285" s="43"/>
      <c r="E285" s="44"/>
      <c r="F285" s="42"/>
      <c r="G285" s="43"/>
      <c r="H285" s="41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</row>
    <row r="286" spans="1:35" x14ac:dyDescent="0.2">
      <c r="A286" s="41"/>
      <c r="B286" s="42"/>
      <c r="C286" s="41"/>
      <c r="D286" s="43"/>
      <c r="E286" s="44"/>
      <c r="F286" s="42"/>
      <c r="G286" s="43"/>
      <c r="H286" s="41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</row>
    <row r="287" spans="1:35" x14ac:dyDescent="0.2">
      <c r="A287" s="41"/>
      <c r="B287" s="42"/>
      <c r="C287" s="41"/>
      <c r="D287" s="43"/>
      <c r="E287" s="44"/>
      <c r="F287" s="42"/>
      <c r="G287" s="43"/>
      <c r="H287" s="41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</row>
    <row r="288" spans="1:35" x14ac:dyDescent="0.2">
      <c r="A288" s="41"/>
      <c r="B288" s="42"/>
      <c r="C288" s="41"/>
      <c r="D288" s="43"/>
      <c r="E288" s="44"/>
      <c r="F288" s="42"/>
      <c r="G288" s="43"/>
      <c r="H288" s="41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</row>
    <row r="289" spans="1:35" x14ac:dyDescent="0.2">
      <c r="A289" s="41"/>
      <c r="B289" s="42"/>
      <c r="C289" s="41"/>
      <c r="D289" s="43"/>
      <c r="E289" s="44"/>
      <c r="F289" s="42"/>
      <c r="G289" s="43"/>
      <c r="H289" s="41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</row>
    <row r="290" spans="1:35" x14ac:dyDescent="0.2">
      <c r="A290" s="41"/>
      <c r="B290" s="42"/>
      <c r="C290" s="41"/>
      <c r="D290" s="43"/>
      <c r="E290" s="44"/>
      <c r="F290" s="42"/>
      <c r="G290" s="43"/>
      <c r="H290" s="41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</row>
    <row r="291" spans="1:35" x14ac:dyDescent="0.2">
      <c r="A291" s="41"/>
      <c r="B291" s="42"/>
      <c r="C291" s="41"/>
      <c r="D291" s="43"/>
      <c r="E291" s="44"/>
      <c r="F291" s="42"/>
      <c r="G291" s="43"/>
      <c r="H291" s="41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</row>
    <row r="292" spans="1:35" x14ac:dyDescent="0.2">
      <c r="A292" s="41"/>
      <c r="B292" s="42"/>
      <c r="C292" s="41"/>
      <c r="D292" s="43"/>
      <c r="E292" s="44"/>
      <c r="F292" s="42"/>
      <c r="G292" s="43"/>
      <c r="H292" s="41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</row>
    <row r="293" spans="1:35" x14ac:dyDescent="0.2">
      <c r="A293" s="41"/>
      <c r="B293" s="42"/>
      <c r="C293" s="41"/>
      <c r="D293" s="43"/>
      <c r="E293" s="44"/>
      <c r="F293" s="42"/>
      <c r="G293" s="43"/>
      <c r="H293" s="41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</row>
    <row r="294" spans="1:35" x14ac:dyDescent="0.2">
      <c r="A294" s="41"/>
      <c r="B294" s="42"/>
      <c r="C294" s="41"/>
      <c r="D294" s="43"/>
      <c r="E294" s="44"/>
      <c r="F294" s="42"/>
      <c r="G294" s="43"/>
      <c r="H294" s="41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</row>
    <row r="295" spans="1:35" x14ac:dyDescent="0.2">
      <c r="A295" s="41"/>
      <c r="B295" s="42"/>
      <c r="C295" s="41"/>
      <c r="D295" s="43"/>
      <c r="E295" s="44"/>
      <c r="F295" s="42"/>
      <c r="G295" s="43"/>
      <c r="H295" s="41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</row>
    <row r="296" spans="1:35" x14ac:dyDescent="0.2">
      <c r="A296" s="41"/>
      <c r="B296" s="42"/>
      <c r="C296" s="41"/>
      <c r="D296" s="43"/>
      <c r="E296" s="44"/>
      <c r="F296" s="42"/>
      <c r="G296" s="43"/>
      <c r="H296" s="41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</row>
    <row r="297" spans="1:35" x14ac:dyDescent="0.2">
      <c r="A297" s="41"/>
      <c r="B297" s="42"/>
      <c r="C297" s="41"/>
      <c r="D297" s="43"/>
      <c r="E297" s="44"/>
      <c r="F297" s="42"/>
      <c r="G297" s="43"/>
      <c r="H297" s="41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</row>
    <row r="298" spans="1:35" x14ac:dyDescent="0.2">
      <c r="A298" s="41"/>
      <c r="B298" s="42"/>
      <c r="C298" s="41"/>
      <c r="D298" s="43"/>
      <c r="E298" s="44"/>
      <c r="F298" s="42"/>
      <c r="G298" s="43"/>
      <c r="H298" s="41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</row>
    <row r="299" spans="1:35" x14ac:dyDescent="0.2">
      <c r="A299" s="41"/>
      <c r="B299" s="42"/>
      <c r="C299" s="41"/>
      <c r="D299" s="43"/>
      <c r="E299" s="44"/>
      <c r="F299" s="42"/>
      <c r="G299" s="43"/>
      <c r="H299" s="41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</row>
    <row r="300" spans="1:35" x14ac:dyDescent="0.2">
      <c r="A300" s="41"/>
      <c r="B300" s="42"/>
      <c r="C300" s="41"/>
      <c r="D300" s="43"/>
      <c r="E300" s="44"/>
      <c r="F300" s="42"/>
      <c r="G300" s="43"/>
      <c r="H300" s="41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</row>
    <row r="301" spans="1:35" x14ac:dyDescent="0.2">
      <c r="A301" s="41"/>
      <c r="B301" s="42"/>
      <c r="C301" s="41"/>
      <c r="D301" s="43"/>
      <c r="E301" s="44"/>
      <c r="F301" s="42"/>
      <c r="G301" s="43"/>
      <c r="H301" s="41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</row>
    <row r="302" spans="1:35" x14ac:dyDescent="0.2">
      <c r="A302" s="41"/>
      <c r="B302" s="42"/>
      <c r="C302" s="41"/>
      <c r="D302" s="43"/>
      <c r="E302" s="44"/>
      <c r="F302" s="42"/>
      <c r="G302" s="43"/>
      <c r="H302" s="41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</row>
    <row r="303" spans="1:35" x14ac:dyDescent="0.2">
      <c r="A303" s="41"/>
      <c r="B303" s="42"/>
      <c r="C303" s="41"/>
      <c r="D303" s="43"/>
      <c r="E303" s="44"/>
      <c r="F303" s="42"/>
      <c r="G303" s="43"/>
      <c r="H303" s="41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</row>
    <row r="304" spans="1:35" x14ac:dyDescent="0.2">
      <c r="A304" s="41"/>
      <c r="B304" s="42"/>
      <c r="C304" s="41"/>
      <c r="D304" s="43"/>
      <c r="E304" s="44"/>
      <c r="F304" s="42"/>
      <c r="G304" s="43"/>
      <c r="H304" s="41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</row>
    <row r="305" spans="1:35" x14ac:dyDescent="0.2">
      <c r="A305" s="41"/>
      <c r="B305" s="42"/>
      <c r="C305" s="41"/>
      <c r="D305" s="43"/>
      <c r="E305" s="44"/>
      <c r="F305" s="42"/>
      <c r="G305" s="43"/>
      <c r="H305" s="41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</row>
    <row r="306" spans="1:35" x14ac:dyDescent="0.2">
      <c r="A306" s="41"/>
      <c r="B306" s="42"/>
      <c r="C306" s="41"/>
      <c r="D306" s="43"/>
      <c r="E306" s="44"/>
      <c r="F306" s="42"/>
      <c r="G306" s="43"/>
      <c r="H306" s="41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</row>
    <row r="307" spans="1:35" x14ac:dyDescent="0.2">
      <c r="A307" s="41"/>
      <c r="B307" s="42"/>
      <c r="C307" s="41"/>
      <c r="D307" s="43"/>
      <c r="E307" s="44"/>
      <c r="F307" s="42"/>
      <c r="G307" s="43"/>
      <c r="H307" s="41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</row>
    <row r="308" spans="1:35" x14ac:dyDescent="0.2">
      <c r="A308" s="41"/>
      <c r="B308" s="42"/>
      <c r="C308" s="41"/>
      <c r="D308" s="43"/>
      <c r="E308" s="44"/>
      <c r="F308" s="42"/>
      <c r="G308" s="43"/>
      <c r="H308" s="41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</row>
    <row r="309" spans="1:35" x14ac:dyDescent="0.2">
      <c r="A309" s="41"/>
      <c r="B309" s="42"/>
      <c r="C309" s="41"/>
      <c r="D309" s="43"/>
      <c r="E309" s="44"/>
      <c r="F309" s="42"/>
      <c r="G309" s="43"/>
      <c r="H309" s="41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</row>
    <row r="310" spans="1:35" x14ac:dyDescent="0.2">
      <c r="A310" s="41"/>
      <c r="B310" s="42"/>
      <c r="C310" s="41"/>
      <c r="D310" s="43"/>
      <c r="E310" s="44"/>
      <c r="F310" s="42"/>
      <c r="G310" s="43"/>
      <c r="H310" s="41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</row>
    <row r="311" spans="1:35" x14ac:dyDescent="0.2">
      <c r="A311" s="41"/>
      <c r="B311" s="42"/>
      <c r="C311" s="41"/>
      <c r="D311" s="43"/>
      <c r="E311" s="44"/>
      <c r="F311" s="42"/>
      <c r="G311" s="43"/>
      <c r="H311" s="41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</row>
    <row r="312" spans="1:35" x14ac:dyDescent="0.2">
      <c r="A312" s="41"/>
      <c r="B312" s="42"/>
      <c r="C312" s="41"/>
      <c r="D312" s="43"/>
      <c r="E312" s="44"/>
      <c r="F312" s="42"/>
      <c r="G312" s="43"/>
      <c r="H312" s="41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</row>
    <row r="313" spans="1:35" x14ac:dyDescent="0.2">
      <c r="A313" s="41"/>
      <c r="B313" s="42"/>
      <c r="C313" s="41"/>
      <c r="D313" s="43"/>
      <c r="E313" s="44"/>
      <c r="F313" s="42"/>
      <c r="G313" s="43"/>
      <c r="H313" s="41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</row>
    <row r="314" spans="1:35" x14ac:dyDescent="0.2">
      <c r="A314" s="41"/>
      <c r="B314" s="42"/>
      <c r="C314" s="41"/>
      <c r="D314" s="43"/>
      <c r="E314" s="44"/>
      <c r="F314" s="42"/>
      <c r="G314" s="43"/>
      <c r="H314" s="41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</row>
    <row r="315" spans="1:35" x14ac:dyDescent="0.2">
      <c r="A315" s="41"/>
      <c r="B315" s="42"/>
      <c r="C315" s="41"/>
      <c r="D315" s="43"/>
      <c r="E315" s="44"/>
      <c r="F315" s="42"/>
      <c r="G315" s="43"/>
      <c r="H315" s="41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</row>
    <row r="316" spans="1:35" x14ac:dyDescent="0.2">
      <c r="A316" s="41"/>
      <c r="B316" s="42"/>
      <c r="C316" s="41"/>
      <c r="D316" s="43"/>
      <c r="E316" s="44"/>
      <c r="F316" s="42"/>
      <c r="G316" s="43"/>
      <c r="H316" s="41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</row>
    <row r="317" spans="1:35" x14ac:dyDescent="0.2">
      <c r="A317" s="41"/>
      <c r="B317" s="42"/>
      <c r="C317" s="41"/>
      <c r="D317" s="43"/>
      <c r="E317" s="44"/>
      <c r="F317" s="42"/>
      <c r="G317" s="43"/>
      <c r="H317" s="41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</row>
    <row r="318" spans="1:35" x14ac:dyDescent="0.2">
      <c r="A318" s="41"/>
      <c r="B318" s="42"/>
      <c r="C318" s="41"/>
      <c r="D318" s="43"/>
      <c r="E318" s="44"/>
      <c r="F318" s="42"/>
      <c r="G318" s="43"/>
      <c r="H318" s="41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</row>
    <row r="319" spans="1:35" x14ac:dyDescent="0.2">
      <c r="A319" s="41"/>
      <c r="B319" s="42"/>
      <c r="C319" s="41"/>
      <c r="D319" s="43"/>
      <c r="E319" s="44"/>
      <c r="F319" s="42"/>
      <c r="G319" s="43"/>
      <c r="H319" s="41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</row>
    <row r="320" spans="1:35" x14ac:dyDescent="0.2">
      <c r="A320" s="41"/>
      <c r="B320" s="42"/>
      <c r="C320" s="41"/>
      <c r="D320" s="43"/>
      <c r="E320" s="44"/>
      <c r="F320" s="42"/>
      <c r="G320" s="43"/>
      <c r="H320" s="41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</row>
    <row r="321" spans="1:35" x14ac:dyDescent="0.2">
      <c r="A321" s="41"/>
      <c r="B321" s="42"/>
      <c r="C321" s="41"/>
      <c r="D321" s="43"/>
      <c r="E321" s="44"/>
      <c r="F321" s="42"/>
      <c r="G321" s="43"/>
      <c r="H321" s="41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</row>
    <row r="322" spans="1:35" x14ac:dyDescent="0.2">
      <c r="A322" s="41"/>
      <c r="B322" s="42"/>
      <c r="C322" s="41"/>
      <c r="D322" s="43"/>
      <c r="E322" s="44"/>
      <c r="F322" s="42"/>
      <c r="G322" s="43"/>
      <c r="H322" s="41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</row>
    <row r="323" spans="1:35" x14ac:dyDescent="0.2">
      <c r="A323" s="41"/>
      <c r="B323" s="42"/>
      <c r="C323" s="41"/>
      <c r="D323" s="43"/>
      <c r="E323" s="44"/>
      <c r="F323" s="42"/>
      <c r="G323" s="43"/>
      <c r="H323" s="41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</row>
    <row r="324" spans="1:35" x14ac:dyDescent="0.2">
      <c r="A324" s="41"/>
      <c r="B324" s="42"/>
      <c r="C324" s="41"/>
      <c r="D324" s="43"/>
      <c r="E324" s="44"/>
      <c r="F324" s="42"/>
      <c r="G324" s="43"/>
      <c r="H324" s="41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</row>
    <row r="325" spans="1:35" x14ac:dyDescent="0.2">
      <c r="A325" s="41"/>
      <c r="B325" s="42"/>
      <c r="C325" s="41"/>
      <c r="D325" s="43"/>
      <c r="E325" s="44"/>
      <c r="F325" s="42"/>
      <c r="G325" s="43"/>
      <c r="H325" s="41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</row>
    <row r="326" spans="1:35" x14ac:dyDescent="0.2">
      <c r="A326" s="41"/>
      <c r="B326" s="42"/>
      <c r="C326" s="41"/>
      <c r="D326" s="43"/>
      <c r="E326" s="44"/>
      <c r="F326" s="42"/>
      <c r="G326" s="43"/>
      <c r="H326" s="41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</row>
    <row r="327" spans="1:35" x14ac:dyDescent="0.2">
      <c r="A327" s="41"/>
      <c r="B327" s="42"/>
      <c r="C327" s="41"/>
      <c r="D327" s="43"/>
      <c r="E327" s="44"/>
      <c r="F327" s="42"/>
      <c r="G327" s="43"/>
      <c r="H327" s="41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</row>
    <row r="328" spans="1:35" x14ac:dyDescent="0.2">
      <c r="A328" s="41"/>
      <c r="B328" s="42"/>
      <c r="C328" s="41"/>
      <c r="D328" s="43"/>
      <c r="E328" s="44"/>
      <c r="F328" s="42"/>
      <c r="G328" s="43"/>
      <c r="H328" s="41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</row>
    <row r="329" spans="1:35" x14ac:dyDescent="0.2">
      <c r="A329" s="41"/>
      <c r="B329" s="42"/>
      <c r="C329" s="41"/>
      <c r="D329" s="43"/>
      <c r="E329" s="44"/>
      <c r="F329" s="42"/>
      <c r="G329" s="43"/>
      <c r="H329" s="41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</row>
    <row r="330" spans="1:35" x14ac:dyDescent="0.2">
      <c r="A330" s="41"/>
      <c r="B330" s="42"/>
      <c r="C330" s="41"/>
      <c r="D330" s="43"/>
      <c r="E330" s="44"/>
      <c r="F330" s="42"/>
      <c r="G330" s="43"/>
      <c r="H330" s="41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</row>
    <row r="331" spans="1:35" x14ac:dyDescent="0.2">
      <c r="A331" s="41"/>
      <c r="B331" s="42"/>
      <c r="C331" s="41"/>
      <c r="D331" s="43"/>
      <c r="E331" s="44"/>
      <c r="F331" s="42"/>
      <c r="G331" s="43"/>
      <c r="H331" s="41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</row>
    <row r="332" spans="1:35" x14ac:dyDescent="0.2">
      <c r="A332" s="41"/>
      <c r="B332" s="42"/>
      <c r="C332" s="41"/>
      <c r="D332" s="43"/>
      <c r="E332" s="44"/>
      <c r="F332" s="42"/>
      <c r="G332" s="43"/>
      <c r="H332" s="41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</row>
    <row r="333" spans="1:35" x14ac:dyDescent="0.2">
      <c r="A333" s="41"/>
      <c r="B333" s="42"/>
      <c r="C333" s="41"/>
      <c r="D333" s="43"/>
      <c r="E333" s="44"/>
      <c r="F333" s="42"/>
      <c r="G333" s="43"/>
      <c r="H333" s="41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</row>
    <row r="334" spans="1:35" x14ac:dyDescent="0.2">
      <c r="A334" s="41"/>
      <c r="B334" s="42"/>
      <c r="C334" s="41"/>
      <c r="D334" s="43"/>
      <c r="E334" s="44"/>
      <c r="F334" s="42"/>
      <c r="G334" s="43"/>
      <c r="H334" s="41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</row>
    <row r="335" spans="1:35" x14ac:dyDescent="0.2">
      <c r="A335" s="41"/>
      <c r="B335" s="42"/>
      <c r="C335" s="41"/>
      <c r="D335" s="43"/>
      <c r="E335" s="44"/>
      <c r="F335" s="42"/>
      <c r="G335" s="43"/>
      <c r="H335" s="41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</row>
    <row r="336" spans="1:35" x14ac:dyDescent="0.2">
      <c r="A336" s="41"/>
      <c r="B336" s="42"/>
      <c r="C336" s="41"/>
      <c r="D336" s="43"/>
      <c r="E336" s="44"/>
      <c r="F336" s="42"/>
      <c r="G336" s="43"/>
      <c r="H336" s="41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</row>
    <row r="337" spans="1:35" x14ac:dyDescent="0.2">
      <c r="A337" s="41"/>
      <c r="B337" s="42"/>
      <c r="C337" s="41"/>
      <c r="D337" s="43"/>
      <c r="E337" s="44"/>
      <c r="F337" s="42"/>
      <c r="G337" s="43"/>
      <c r="H337" s="41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</row>
    <row r="338" spans="1:35" x14ac:dyDescent="0.2">
      <c r="A338" s="41"/>
      <c r="B338" s="42"/>
      <c r="C338" s="41"/>
      <c r="D338" s="43"/>
      <c r="E338" s="44"/>
      <c r="F338" s="42"/>
      <c r="G338" s="43"/>
      <c r="H338" s="41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</row>
    <row r="339" spans="1:35" x14ac:dyDescent="0.2">
      <c r="A339" s="41"/>
      <c r="B339" s="42"/>
      <c r="C339" s="41"/>
      <c r="D339" s="43"/>
      <c r="E339" s="44"/>
      <c r="F339" s="42"/>
      <c r="G339" s="43"/>
      <c r="H339" s="41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</row>
    <row r="340" spans="1:35" x14ac:dyDescent="0.2">
      <c r="A340" s="41"/>
      <c r="B340" s="42"/>
      <c r="C340" s="41"/>
      <c r="D340" s="43"/>
      <c r="E340" s="44"/>
      <c r="F340" s="42"/>
      <c r="G340" s="43"/>
      <c r="H340" s="41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</row>
    <row r="341" spans="1:35" x14ac:dyDescent="0.2">
      <c r="A341" s="41"/>
      <c r="B341" s="42"/>
      <c r="C341" s="41"/>
      <c r="D341" s="43"/>
      <c r="E341" s="44"/>
      <c r="F341" s="42"/>
      <c r="G341" s="43"/>
      <c r="H341" s="41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</row>
    <row r="342" spans="1:35" x14ac:dyDescent="0.2">
      <c r="A342" s="41"/>
      <c r="B342" s="42"/>
      <c r="C342" s="41"/>
      <c r="D342" s="43"/>
      <c r="E342" s="44"/>
      <c r="F342" s="42"/>
      <c r="G342" s="43"/>
      <c r="H342" s="41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</row>
    <row r="343" spans="1:35" x14ac:dyDescent="0.2">
      <c r="A343" s="41"/>
      <c r="B343" s="42"/>
      <c r="C343" s="41"/>
      <c r="D343" s="43"/>
      <c r="E343" s="44"/>
      <c r="F343" s="42"/>
      <c r="G343" s="43"/>
      <c r="H343" s="41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</row>
    <row r="344" spans="1:35" x14ac:dyDescent="0.2">
      <c r="A344" s="41"/>
      <c r="B344" s="42"/>
      <c r="C344" s="41"/>
      <c r="D344" s="43"/>
      <c r="E344" s="44"/>
      <c r="F344" s="42"/>
      <c r="G344" s="43"/>
      <c r="H344" s="41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</row>
    <row r="345" spans="1:35" x14ac:dyDescent="0.2">
      <c r="A345" s="41"/>
      <c r="B345" s="42"/>
      <c r="C345" s="41"/>
      <c r="D345" s="43"/>
      <c r="E345" s="44"/>
      <c r="F345" s="42"/>
      <c r="G345" s="43"/>
      <c r="H345" s="41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</row>
    <row r="346" spans="1:35" x14ac:dyDescent="0.2">
      <c r="A346" s="41"/>
      <c r="B346" s="42"/>
      <c r="C346" s="41"/>
      <c r="D346" s="43"/>
      <c r="E346" s="44"/>
      <c r="F346" s="42"/>
      <c r="G346" s="43"/>
      <c r="H346" s="41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</row>
    <row r="347" spans="1:35" x14ac:dyDescent="0.2">
      <c r="A347" s="41"/>
      <c r="B347" s="42"/>
      <c r="C347" s="41"/>
      <c r="D347" s="43"/>
      <c r="E347" s="44"/>
      <c r="F347" s="42"/>
      <c r="G347" s="43"/>
      <c r="H347" s="41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</row>
    <row r="348" spans="1:35" x14ac:dyDescent="0.2">
      <c r="A348" s="41"/>
      <c r="B348" s="42"/>
      <c r="C348" s="41"/>
      <c r="D348" s="43"/>
      <c r="E348" s="44"/>
      <c r="F348" s="42"/>
      <c r="G348" s="43"/>
      <c r="H348" s="41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</row>
    <row r="349" spans="1:35" x14ac:dyDescent="0.2">
      <c r="A349" s="41"/>
      <c r="B349" s="42"/>
      <c r="C349" s="41"/>
      <c r="D349" s="43"/>
      <c r="E349" s="44"/>
      <c r="F349" s="42"/>
      <c r="G349" s="43"/>
      <c r="H349" s="41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</row>
    <row r="350" spans="1:35" x14ac:dyDescent="0.2">
      <c r="A350" s="41"/>
      <c r="B350" s="42"/>
      <c r="C350" s="41"/>
      <c r="D350" s="43"/>
      <c r="E350" s="44"/>
      <c r="F350" s="42"/>
      <c r="G350" s="43"/>
      <c r="H350" s="41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</row>
    <row r="351" spans="1:35" x14ac:dyDescent="0.2">
      <c r="A351" s="41"/>
      <c r="B351" s="42"/>
      <c r="C351" s="41"/>
      <c r="D351" s="43"/>
      <c r="E351" s="44"/>
      <c r="F351" s="42"/>
      <c r="G351" s="43"/>
      <c r="H351" s="41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</row>
    <row r="352" spans="1:35" x14ac:dyDescent="0.2">
      <c r="A352" s="41"/>
      <c r="B352" s="42"/>
      <c r="C352" s="41"/>
      <c r="D352" s="43"/>
      <c r="E352" s="43"/>
      <c r="F352" s="42"/>
      <c r="G352" s="43"/>
      <c r="H352" s="41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</row>
    <row r="353" spans="1:35" x14ac:dyDescent="0.2">
      <c r="A353" s="41"/>
      <c r="B353" s="42"/>
      <c r="C353" s="41"/>
      <c r="D353" s="43"/>
      <c r="E353" s="43"/>
      <c r="F353" s="42"/>
      <c r="G353" s="43"/>
      <c r="H353" s="41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</row>
    <row r="354" spans="1:35" x14ac:dyDescent="0.2">
      <c r="A354" s="41"/>
      <c r="B354" s="42"/>
      <c r="C354" s="41"/>
      <c r="D354" s="43"/>
      <c r="E354" s="43"/>
      <c r="F354" s="42"/>
      <c r="G354" s="43"/>
      <c r="H354" s="41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</row>
    <row r="355" spans="1:35" x14ac:dyDescent="0.2">
      <c r="A355" s="41"/>
      <c r="B355" s="42"/>
      <c r="C355" s="41"/>
      <c r="D355" s="43"/>
      <c r="E355" s="43"/>
      <c r="F355" s="42"/>
      <c r="G355" s="43"/>
      <c r="H355" s="41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</row>
    <row r="356" spans="1:35" x14ac:dyDescent="0.2">
      <c r="A356" s="41"/>
      <c r="B356" s="42"/>
      <c r="C356" s="41"/>
      <c r="D356" s="43"/>
      <c r="E356" s="43"/>
      <c r="F356" s="42"/>
      <c r="G356" s="43"/>
      <c r="H356" s="41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</row>
    <row r="357" spans="1:35" x14ac:dyDescent="0.2">
      <c r="A357" s="41"/>
      <c r="B357" s="42"/>
      <c r="C357" s="41"/>
      <c r="D357" s="43"/>
      <c r="E357" s="43"/>
      <c r="F357" s="42"/>
      <c r="G357" s="43"/>
      <c r="H357" s="41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</row>
    <row r="358" spans="1:35" x14ac:dyDescent="0.2">
      <c r="A358" s="41"/>
      <c r="B358" s="42"/>
      <c r="C358" s="41"/>
      <c r="D358" s="43"/>
      <c r="E358" s="43"/>
      <c r="F358" s="42"/>
      <c r="G358" s="43"/>
      <c r="H358" s="41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</row>
    <row r="359" spans="1:35" x14ac:dyDescent="0.2">
      <c r="A359" s="41"/>
      <c r="B359" s="42"/>
      <c r="C359" s="41"/>
      <c r="D359" s="43"/>
      <c r="E359" s="43"/>
      <c r="F359" s="42"/>
      <c r="G359" s="43"/>
      <c r="H359" s="41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</row>
    <row r="360" spans="1:35" x14ac:dyDescent="0.2">
      <c r="A360" s="41"/>
      <c r="B360" s="42"/>
      <c r="C360" s="41"/>
      <c r="D360" s="43"/>
      <c r="E360" s="43"/>
      <c r="F360" s="42"/>
      <c r="G360" s="43"/>
      <c r="H360" s="41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</row>
    <row r="361" spans="1:35" x14ac:dyDescent="0.2">
      <c r="A361" s="41"/>
      <c r="B361" s="42"/>
      <c r="C361" s="41"/>
      <c r="D361" s="43"/>
      <c r="E361" s="43"/>
      <c r="F361" s="42"/>
      <c r="G361" s="43"/>
      <c r="H361" s="41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</row>
    <row r="362" spans="1:35" x14ac:dyDescent="0.2">
      <c r="A362" s="41"/>
      <c r="B362" s="42"/>
      <c r="C362" s="41"/>
      <c r="D362" s="43"/>
      <c r="E362" s="43"/>
      <c r="F362" s="42"/>
      <c r="G362" s="43"/>
      <c r="H362" s="41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</row>
    <row r="363" spans="1:35" x14ac:dyDescent="0.2">
      <c r="A363" s="41"/>
      <c r="B363" s="42"/>
      <c r="C363" s="41"/>
      <c r="D363" s="43"/>
      <c r="E363" s="43"/>
      <c r="F363" s="42"/>
      <c r="G363" s="43"/>
      <c r="H363" s="41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</row>
    <row r="364" spans="1:35" x14ac:dyDescent="0.2">
      <c r="A364" s="41"/>
      <c r="B364" s="42"/>
      <c r="C364" s="41"/>
      <c r="D364" s="43"/>
      <c r="E364" s="43"/>
      <c r="F364" s="42"/>
      <c r="G364" s="43"/>
      <c r="H364" s="41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</row>
    <row r="365" spans="1:35" x14ac:dyDescent="0.2">
      <c r="A365" s="41"/>
      <c r="B365" s="42"/>
      <c r="C365" s="41"/>
      <c r="D365" s="43"/>
      <c r="E365" s="43"/>
      <c r="F365" s="42"/>
      <c r="G365" s="43"/>
      <c r="H365" s="41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</row>
    <row r="366" spans="1:35" x14ac:dyDescent="0.2">
      <c r="A366" s="41"/>
      <c r="B366" s="42"/>
      <c r="C366" s="41"/>
      <c r="D366" s="43"/>
      <c r="E366" s="43"/>
      <c r="F366" s="42"/>
      <c r="G366" s="43"/>
      <c r="H366" s="41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</row>
    <row r="367" spans="1:35" x14ac:dyDescent="0.2">
      <c r="A367" s="41"/>
      <c r="B367" s="42"/>
      <c r="C367" s="41"/>
      <c r="D367" s="43"/>
      <c r="E367" s="43"/>
      <c r="F367" s="42"/>
      <c r="G367" s="43"/>
      <c r="H367" s="41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</row>
    <row r="368" spans="1:35" x14ac:dyDescent="0.2">
      <c r="A368" s="41"/>
      <c r="B368" s="42"/>
      <c r="C368" s="41"/>
      <c r="D368" s="43"/>
      <c r="E368" s="43"/>
      <c r="F368" s="42"/>
      <c r="G368" s="43"/>
      <c r="H368" s="41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</row>
    <row r="369" spans="1:35" x14ac:dyDescent="0.2">
      <c r="A369" s="41"/>
      <c r="B369" s="42"/>
      <c r="C369" s="41"/>
      <c r="D369" s="43"/>
      <c r="E369" s="43"/>
      <c r="F369" s="42"/>
      <c r="G369" s="43"/>
      <c r="H369" s="41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</row>
    <row r="370" spans="1:35" x14ac:dyDescent="0.2">
      <c r="A370" s="41"/>
      <c r="B370" s="42"/>
      <c r="C370" s="41"/>
      <c r="D370" s="43"/>
      <c r="E370" s="43"/>
      <c r="F370" s="42"/>
      <c r="G370" s="43"/>
      <c r="H370" s="41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</row>
    <row r="371" spans="1:35" x14ac:dyDescent="0.2">
      <c r="A371" s="41"/>
      <c r="B371" s="42"/>
      <c r="C371" s="41"/>
      <c r="D371" s="43"/>
      <c r="E371" s="43"/>
      <c r="F371" s="42"/>
      <c r="G371" s="43"/>
      <c r="H371" s="41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</row>
    <row r="372" spans="1:35" x14ac:dyDescent="0.2">
      <c r="A372" s="41"/>
      <c r="B372" s="42"/>
      <c r="C372" s="41"/>
      <c r="D372" s="43"/>
      <c r="E372" s="43"/>
      <c r="F372" s="42"/>
      <c r="G372" s="43"/>
      <c r="H372" s="41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</row>
    <row r="373" spans="1:35" x14ac:dyDescent="0.2">
      <c r="A373" s="41"/>
      <c r="B373" s="42"/>
      <c r="C373" s="41"/>
      <c r="D373" s="43"/>
      <c r="E373" s="43"/>
      <c r="F373" s="42"/>
      <c r="G373" s="43"/>
      <c r="H373" s="41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</row>
    <row r="374" spans="1:35" x14ac:dyDescent="0.2">
      <c r="A374" s="41"/>
      <c r="B374" s="42"/>
      <c r="C374" s="41"/>
      <c r="D374" s="43"/>
      <c r="E374" s="43"/>
      <c r="F374" s="42"/>
      <c r="G374" s="43"/>
      <c r="H374" s="41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</row>
    <row r="375" spans="1:35" x14ac:dyDescent="0.2">
      <c r="A375" s="41"/>
      <c r="B375" s="42"/>
      <c r="C375" s="41"/>
      <c r="D375" s="43"/>
      <c r="E375" s="43"/>
      <c r="F375" s="42"/>
      <c r="G375" s="43"/>
      <c r="H375" s="41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</row>
    <row r="376" spans="1:35" x14ac:dyDescent="0.2">
      <c r="A376" s="41"/>
      <c r="B376" s="42"/>
      <c r="C376" s="41"/>
      <c r="D376" s="43"/>
      <c r="E376" s="43"/>
      <c r="F376" s="42"/>
      <c r="G376" s="43"/>
      <c r="H376" s="41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</row>
    <row r="377" spans="1:35" x14ac:dyDescent="0.2">
      <c r="A377" s="41"/>
      <c r="B377" s="42"/>
      <c r="C377" s="41"/>
      <c r="D377" s="43"/>
      <c r="E377" s="43"/>
      <c r="F377" s="42"/>
      <c r="G377" s="43"/>
      <c r="H377" s="41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</row>
    <row r="378" spans="1:35" x14ac:dyDescent="0.2">
      <c r="A378" s="41"/>
      <c r="B378" s="42"/>
      <c r="C378" s="41"/>
      <c r="D378" s="43"/>
      <c r="E378" s="43"/>
      <c r="F378" s="42"/>
      <c r="G378" s="43"/>
      <c r="H378" s="41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</row>
    <row r="379" spans="1:35" x14ac:dyDescent="0.2">
      <c r="A379" s="41"/>
      <c r="B379" s="42"/>
      <c r="C379" s="41"/>
      <c r="D379" s="43"/>
      <c r="E379" s="43"/>
      <c r="F379" s="42"/>
      <c r="G379" s="43"/>
      <c r="H379" s="41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</row>
    <row r="380" spans="1:35" x14ac:dyDescent="0.2">
      <c r="A380" s="41"/>
      <c r="B380" s="42"/>
      <c r="C380" s="41"/>
      <c r="D380" s="43"/>
      <c r="E380" s="43"/>
      <c r="F380" s="42"/>
      <c r="G380" s="43"/>
      <c r="H380" s="41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</row>
    <row r="381" spans="1:35" x14ac:dyDescent="0.2">
      <c r="A381" s="41"/>
      <c r="B381" s="42"/>
      <c r="C381" s="41"/>
      <c r="D381" s="43"/>
      <c r="E381" s="43"/>
      <c r="F381" s="42"/>
      <c r="G381" s="43"/>
      <c r="H381" s="41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</row>
    <row r="382" spans="1:35" x14ac:dyDescent="0.2">
      <c r="A382" s="41"/>
      <c r="B382" s="42"/>
      <c r="C382" s="41"/>
      <c r="D382" s="43"/>
      <c r="E382" s="43"/>
      <c r="F382" s="42"/>
      <c r="G382" s="43"/>
      <c r="H382" s="41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</row>
    <row r="383" spans="1:35" x14ac:dyDescent="0.2">
      <c r="A383" s="41"/>
      <c r="B383" s="42"/>
      <c r="C383" s="41"/>
      <c r="D383" s="43"/>
      <c r="E383" s="43"/>
      <c r="F383" s="42"/>
      <c r="G383" s="43"/>
      <c r="H383" s="41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</row>
    <row r="384" spans="1:35" x14ac:dyDescent="0.2">
      <c r="A384" s="41"/>
      <c r="B384" s="42"/>
      <c r="C384" s="41"/>
      <c r="D384" s="43"/>
      <c r="E384" s="43"/>
      <c r="F384" s="42"/>
      <c r="G384" s="43"/>
      <c r="H384" s="41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</row>
    <row r="385" spans="1:35" x14ac:dyDescent="0.2">
      <c r="A385" s="41"/>
      <c r="B385" s="42"/>
      <c r="C385" s="41"/>
      <c r="D385" s="43"/>
      <c r="E385" s="43"/>
      <c r="F385" s="42"/>
      <c r="G385" s="43"/>
      <c r="H385" s="41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</row>
    <row r="386" spans="1:35" x14ac:dyDescent="0.2">
      <c r="A386" s="41"/>
      <c r="B386" s="42"/>
      <c r="C386" s="41"/>
      <c r="D386" s="43"/>
      <c r="E386" s="43"/>
      <c r="F386" s="42"/>
      <c r="G386" s="43"/>
      <c r="H386" s="41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</row>
    <row r="387" spans="1:35" x14ac:dyDescent="0.2">
      <c r="A387" s="41"/>
      <c r="B387" s="42"/>
      <c r="C387" s="41"/>
      <c r="D387" s="43"/>
      <c r="E387" s="43"/>
      <c r="F387" s="42"/>
      <c r="G387" s="43"/>
      <c r="H387" s="41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</row>
    <row r="388" spans="1:35" x14ac:dyDescent="0.2">
      <c r="A388" s="41"/>
      <c r="B388" s="42"/>
      <c r="C388" s="41"/>
      <c r="D388" s="43"/>
      <c r="E388" s="43"/>
      <c r="F388" s="42"/>
      <c r="G388" s="43"/>
      <c r="H388" s="41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</row>
    <row r="389" spans="1:35" x14ac:dyDescent="0.2">
      <c r="A389" s="41"/>
      <c r="B389" s="42"/>
      <c r="C389" s="41"/>
      <c r="D389" s="43"/>
      <c r="E389" s="43"/>
      <c r="F389" s="42"/>
      <c r="G389" s="43"/>
      <c r="H389" s="41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</row>
    <row r="390" spans="1:35" x14ac:dyDescent="0.2">
      <c r="A390" s="41"/>
      <c r="B390" s="42"/>
      <c r="C390" s="41"/>
      <c r="D390" s="43"/>
      <c r="E390" s="43"/>
      <c r="F390" s="42"/>
      <c r="G390" s="43"/>
      <c r="H390" s="41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</row>
    <row r="391" spans="1:35" x14ac:dyDescent="0.2">
      <c r="A391" s="41"/>
      <c r="B391" s="42"/>
      <c r="C391" s="41"/>
      <c r="D391" s="43"/>
      <c r="E391" s="43"/>
      <c r="F391" s="42"/>
      <c r="G391" s="43"/>
      <c r="H391" s="41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</row>
    <row r="392" spans="1:35" x14ac:dyDescent="0.2">
      <c r="A392" s="41"/>
      <c r="B392" s="42"/>
      <c r="C392" s="41"/>
      <c r="D392" s="43"/>
      <c r="E392" s="43"/>
      <c r="F392" s="42"/>
      <c r="G392" s="43"/>
      <c r="H392" s="41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</row>
    <row r="393" spans="1:35" x14ac:dyDescent="0.2">
      <c r="A393" s="41"/>
      <c r="B393" s="42"/>
      <c r="C393" s="41"/>
      <c r="D393" s="43"/>
      <c r="E393" s="43"/>
      <c r="F393" s="42"/>
      <c r="G393" s="43"/>
      <c r="H393" s="41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</row>
    <row r="394" spans="1:35" x14ac:dyDescent="0.2">
      <c r="A394" s="41"/>
      <c r="B394" s="42"/>
      <c r="C394" s="41"/>
      <c r="D394" s="43"/>
      <c r="E394" s="43"/>
      <c r="F394" s="42"/>
      <c r="G394" s="43"/>
      <c r="H394" s="41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</row>
    <row r="395" spans="1:35" x14ac:dyDescent="0.2">
      <c r="A395" s="41"/>
      <c r="B395" s="42"/>
      <c r="C395" s="41"/>
      <c r="D395" s="43"/>
      <c r="E395" s="43"/>
      <c r="F395" s="42"/>
      <c r="G395" s="43"/>
      <c r="H395" s="41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</row>
    <row r="396" spans="1:35" x14ac:dyDescent="0.2">
      <c r="A396" s="41"/>
      <c r="B396" s="42"/>
      <c r="C396" s="41"/>
      <c r="D396" s="43"/>
      <c r="E396" s="43"/>
      <c r="F396" s="42"/>
      <c r="G396" s="43"/>
      <c r="H396" s="41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</row>
    <row r="397" spans="1:35" x14ac:dyDescent="0.2">
      <c r="A397" s="41"/>
      <c r="B397" s="42"/>
      <c r="C397" s="41"/>
      <c r="D397" s="43"/>
      <c r="E397" s="43"/>
      <c r="F397" s="42"/>
      <c r="G397" s="43"/>
      <c r="H397" s="41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</row>
    <row r="398" spans="1:35" x14ac:dyDescent="0.2">
      <c r="A398" s="41"/>
      <c r="B398" s="42"/>
      <c r="C398" s="41"/>
      <c r="D398" s="43"/>
      <c r="E398" s="43"/>
      <c r="F398" s="42"/>
      <c r="G398" s="43"/>
      <c r="H398" s="41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</row>
    <row r="399" spans="1:35" x14ac:dyDescent="0.2">
      <c r="A399" s="41"/>
      <c r="B399" s="42"/>
      <c r="C399" s="41"/>
      <c r="D399" s="43"/>
      <c r="E399" s="43"/>
      <c r="F399" s="42"/>
      <c r="G399" s="43"/>
      <c r="H399" s="41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</row>
    <row r="400" spans="1:35" x14ac:dyDescent="0.2">
      <c r="A400" s="41"/>
      <c r="B400" s="42"/>
      <c r="C400" s="41"/>
      <c r="D400" s="43"/>
      <c r="E400" s="43"/>
      <c r="F400" s="42"/>
      <c r="G400" s="43"/>
      <c r="H400" s="41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</row>
    <row r="401" spans="1:35" x14ac:dyDescent="0.2">
      <c r="A401" s="41"/>
      <c r="B401" s="42"/>
      <c r="C401" s="41"/>
      <c r="D401" s="43"/>
      <c r="E401" s="43"/>
      <c r="F401" s="42"/>
      <c r="G401" s="43"/>
      <c r="H401" s="41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</row>
    <row r="402" spans="1:35" x14ac:dyDescent="0.2">
      <c r="A402" s="41"/>
      <c r="B402" s="42"/>
      <c r="C402" s="41"/>
      <c r="D402" s="43"/>
      <c r="E402" s="43"/>
      <c r="F402" s="42"/>
      <c r="G402" s="43"/>
      <c r="H402" s="41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</row>
    <row r="403" spans="1:35" x14ac:dyDescent="0.2">
      <c r="A403" s="41"/>
      <c r="B403" s="42"/>
      <c r="C403" s="41"/>
      <c r="D403" s="43"/>
      <c r="E403" s="43"/>
      <c r="F403" s="42"/>
      <c r="G403" s="43"/>
      <c r="H403" s="41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</row>
    <row r="404" spans="1:35" x14ac:dyDescent="0.2">
      <c r="A404" s="41"/>
      <c r="B404" s="42"/>
      <c r="C404" s="41"/>
      <c r="D404" s="43"/>
      <c r="E404" s="43"/>
      <c r="F404" s="42"/>
      <c r="G404" s="43"/>
      <c r="H404" s="41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</row>
    <row r="405" spans="1:35" x14ac:dyDescent="0.2">
      <c r="A405" s="41"/>
      <c r="B405" s="42"/>
      <c r="C405" s="41"/>
      <c r="D405" s="43"/>
      <c r="E405" s="43"/>
      <c r="F405" s="42"/>
      <c r="G405" s="43"/>
      <c r="H405" s="41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</row>
    <row r="406" spans="1:35" x14ac:dyDescent="0.2">
      <c r="A406" s="41"/>
      <c r="B406" s="42"/>
      <c r="C406" s="41"/>
      <c r="D406" s="43"/>
      <c r="E406" s="43"/>
      <c r="F406" s="42"/>
      <c r="G406" s="43"/>
      <c r="H406" s="41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</row>
    <row r="407" spans="1:35" x14ac:dyDescent="0.2">
      <c r="A407" s="41"/>
      <c r="B407" s="42"/>
      <c r="C407" s="41"/>
      <c r="D407" s="43"/>
      <c r="E407" s="43"/>
      <c r="F407" s="42"/>
      <c r="G407" s="43"/>
      <c r="H407" s="41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</row>
    <row r="408" spans="1:35" x14ac:dyDescent="0.2">
      <c r="A408" s="41"/>
      <c r="B408" s="42"/>
      <c r="C408" s="41"/>
      <c r="D408" s="43"/>
      <c r="E408" s="43"/>
      <c r="F408" s="42"/>
      <c r="G408" s="43"/>
      <c r="H408" s="41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</row>
    <row r="409" spans="1:35" x14ac:dyDescent="0.2">
      <c r="A409" s="41"/>
      <c r="B409" s="42"/>
      <c r="C409" s="41"/>
      <c r="D409" s="43"/>
      <c r="E409" s="43"/>
      <c r="F409" s="42"/>
      <c r="G409" s="43"/>
      <c r="H409" s="41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</row>
    <row r="410" spans="1:35" x14ac:dyDescent="0.2">
      <c r="A410" s="41"/>
      <c r="B410" s="42"/>
      <c r="C410" s="41"/>
      <c r="D410" s="43"/>
      <c r="E410" s="43"/>
      <c r="F410" s="42"/>
      <c r="G410" s="43"/>
      <c r="H410" s="41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</row>
    <row r="411" spans="1:35" x14ac:dyDescent="0.2">
      <c r="A411" s="41"/>
      <c r="B411" s="42"/>
      <c r="C411" s="41"/>
      <c r="D411" s="43"/>
      <c r="E411" s="43"/>
      <c r="F411" s="42"/>
      <c r="G411" s="43"/>
      <c r="H411" s="41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</row>
    <row r="412" spans="1:35" x14ac:dyDescent="0.2">
      <c r="A412" s="41"/>
      <c r="B412" s="42"/>
      <c r="C412" s="41"/>
      <c r="D412" s="43"/>
      <c r="E412" s="43"/>
      <c r="F412" s="42"/>
      <c r="G412" s="43"/>
      <c r="H412" s="41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</row>
    <row r="413" spans="1:35" x14ac:dyDescent="0.2">
      <c r="A413" s="41"/>
      <c r="B413" s="42"/>
      <c r="C413" s="41"/>
      <c r="D413" s="43"/>
      <c r="E413" s="43"/>
      <c r="F413" s="42"/>
      <c r="G413" s="43"/>
      <c r="H413" s="41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</row>
    <row r="414" spans="1:35" x14ac:dyDescent="0.2">
      <c r="A414" s="41"/>
      <c r="B414" s="42"/>
      <c r="C414" s="41"/>
      <c r="D414" s="43"/>
      <c r="E414" s="43"/>
      <c r="F414" s="42"/>
      <c r="G414" s="43"/>
      <c r="H414" s="41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</row>
    <row r="415" spans="1:35" x14ac:dyDescent="0.2">
      <c r="A415" s="41"/>
      <c r="B415" s="42"/>
      <c r="C415" s="41"/>
      <c r="D415" s="43"/>
      <c r="E415" s="43"/>
      <c r="F415" s="42"/>
      <c r="G415" s="43"/>
      <c r="H415" s="41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</row>
    <row r="416" spans="1:35" x14ac:dyDescent="0.2">
      <c r="A416" s="41"/>
      <c r="B416" s="42"/>
      <c r="C416" s="41"/>
      <c r="D416" s="43"/>
      <c r="E416" s="43"/>
      <c r="F416" s="42"/>
      <c r="G416" s="43"/>
      <c r="H416" s="41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2023-05-31T06:49:55Z</dcterms:modified>
</cp:coreProperties>
</file>