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D48D3F-1AC0-4FB4-9F59-82746101E6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A21" i="1"/>
  <c r="C21" i="1"/>
  <c r="E21" i="1"/>
  <c r="F21" i="1"/>
  <c r="G21" i="1"/>
  <c r="H21" i="1"/>
  <c r="D8" i="1"/>
  <c r="H20" i="1"/>
  <c r="E14" i="1"/>
  <c r="E15" i="1" s="1"/>
  <c r="C17" i="1"/>
  <c r="Q21" i="1"/>
  <c r="C11" i="1"/>
  <c r="C12" i="1"/>
  <c r="C16" i="1" l="1"/>
  <c r="D18" i="1" s="1"/>
  <c r="O22" i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<sst xmlns="http://schemas.openxmlformats.org/spreadsheetml/2006/main" count="53" uniqueCount="49">
  <si>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</si>
  <si>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</si>
  <si>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</si>
  <si>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</si>
  <si>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</si>
  <si>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</si>
  <si>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</si>
  <si>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</si>
  <si>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</si>
  <si>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</si>
  <si>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</si>
  <si>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</si>
  <si>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</si>
  <si>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</si>
  <si>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</si>
  <si>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</si>
  <si>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</si>
  <si>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</si>
  <si>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</si>
  <si>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</si>
  <si>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</si>
  <si>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</si>
  <si>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</si>
  <si>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</si>
  <si>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</si>
  <si>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</si>
  <si>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</si>
  <si>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</si>
  <si>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</si>
  <si>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</si>
  <si>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</si>
  <si>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</si>
  <si>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</si>
  <si>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</si>
  <si>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</si>
  <si>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</si>
  <si>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</si>
  <si>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</si>
  <si>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</si>
  <si>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</si>
  <si>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</si>
  <si>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</si>
  <si>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</si>
  <si>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V0389 And / GSC 3243-1131</t>
  </si>
  <si>
    <t>And</t>
  </si>
  <si>
    <t>E</t>
  </si>
  <si>
    <t>VSX</t>
  </si>
  <si>
    <t>IBVS 6114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</si>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</sst>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V0389 And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1-452E-98D7-A25EC44BCC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3.7400000001071021E-3</c:v>
                </c:pt>
                <c:pt idx="2">
                  <c:v>1.2400000050547533E-3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1-452E-98D7-A25EC44BCC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51-452E-98D7-A25EC44BCC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51-452E-98D7-A25EC44BCC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51-452E-98D7-A25EC44BCC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51-452E-98D7-A25EC44BCC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51-452E-98D7-A25EC44BCC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1.6597142831804895E-2</c:v>
                </c:pt>
                <c:pt idx="1">
                  <c:v>3.7400000001071021E-3</c:v>
                </c:pt>
                <c:pt idx="2">
                  <c:v>1.2400000050547533E-3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51-452E-98D7-A25EC44BCC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51-452E-98D7-A25EC44BC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343744"/>
        <c:axId val="1"/>
      </c:scatterChart>
      <c:valAx>
        <c:axId val="64134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343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16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C8DB10-8468-3D66-B735-2D38EB006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44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  <c r="C6" s="8"/>
      <c r="D6" s="8"/>
    </row>
    <row r="7" spans="1:7" x14ac:dyDescent="0.2">
      <c r="A7" t="s">
        <v>2</v>
      </c>
      <c r="C7" s="8">
        <v>54347.546999999999</v>
      </c>
      <c r="D7" s="30" t="s">
        <v>46</v>
      </c>
    </row>
    <row r="8" spans="1:7" x14ac:dyDescent="0.2">
      <c r="A8" t="s">
        <v>3</v>
      </c>
      <c r="C8" s="8">
        <v>25.778269999999999</v>
      </c>
      <c r="D8" s="30" t="str">
        <f>D7</f>
        <v>VSX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1.6597142831804895E-2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-1.785714282180249E-4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60095.79129872685</v>
      </c>
    </row>
    <row r="15" spans="1:7" x14ac:dyDescent="0.2">
      <c r="A15" s="12" t="s">
        <v>17</v>
      </c>
      <c r="B15" s="10"/>
      <c r="C15" s="13">
        <f ca="1">(C7+C11)+(C8+C12)*INT(MAX(F21:F3533))</f>
        <v>56564.479460000002</v>
      </c>
      <c r="D15" s="14" t="s">
        <v>39</v>
      </c>
      <c r="E15" s="15">
        <f ca="1">ROUND(2*(E14-$C$7)/$C$8,0)/2+E13</f>
        <v>224</v>
      </c>
    </row>
    <row r="16" spans="1:7" x14ac:dyDescent="0.2">
      <c r="A16" s="16" t="s">
        <v>4</v>
      </c>
      <c r="B16" s="10"/>
      <c r="C16" s="17">
        <f ca="1">+C8+C12</f>
        <v>25.778091428571781</v>
      </c>
      <c r="D16" s="14" t="s">
        <v>40</v>
      </c>
      <c r="E16" s="24">
        <f ca="1">ROUND(2*(E14-$C$15)/$C$16,0)/2+E13</f>
        <v>138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45103.751910476247</v>
      </c>
    </row>
    <row r="18" spans="1:19" ht="14.25" thickTop="1" thickBot="1" x14ac:dyDescent="0.25">
      <c r="A18" s="16" t="s">
        <v>5</v>
      </c>
      <c r="B18" s="10"/>
      <c r="C18" s="19">
        <f ca="1">+C15</f>
        <v>56564.479460000002</v>
      </c>
      <c r="D18" s="20">
        <f ca="1">+C16</f>
        <v>25.778091428571781</v>
      </c>
      <c r="E18" s="21" t="s">
        <v>35</v>
      </c>
    </row>
    <row r="19" spans="1:19" ht="13.5" thickTop="1" x14ac:dyDescent="0.2">
      <c r="A19" s="25" t="s">
        <v>36</v>
      </c>
      <c r="E19" s="26">
        <v>22</v>
      </c>
      <c r="S19">
        <f ca="1">SQRT(SUM(S21:S50)/(COUNT(S21:S50)-1))</f>
        <v>1.1735952244690939E-2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D$7</f>
        <v>VSX</v>
      </c>
      <c r="C21" s="8">
        <f>C$7</f>
        <v>54347.546999999999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1.6597142831804895E-2</v>
      </c>
      <c r="Q21" s="2">
        <f>+C21-15018.5</f>
        <v>39329.046999999999</v>
      </c>
      <c r="S21">
        <f ca="1">+(O21-G21)^2</f>
        <v>2.7546515017933259E-4</v>
      </c>
    </row>
    <row r="22" spans="1:19" x14ac:dyDescent="0.2">
      <c r="A22" s="32" t="s">
        <v>47</v>
      </c>
      <c r="B22" s="33" t="s">
        <v>48</v>
      </c>
      <c r="C22" s="32">
        <v>56203.586179999998</v>
      </c>
      <c r="D22" s="32">
        <v>1.25E-3</v>
      </c>
      <c r="E22">
        <f>+(C22-C$7)/C$8</f>
        <v>72.00014508343655</v>
      </c>
      <c r="F22">
        <f>ROUND(2*E22,0)/2</f>
        <v>72</v>
      </c>
      <c r="G22">
        <f>+C22-(C$7+F22*C$8)</f>
        <v>3.7400000001071021E-3</v>
      </c>
      <c r="I22">
        <f>+G22</f>
        <v>3.7400000001071021E-3</v>
      </c>
      <c r="O22">
        <f ca="1">+C$11+C$12*$F22</f>
        <v>3.7400000001071021E-3</v>
      </c>
      <c r="Q22" s="2">
        <f>+C22-15018.5</f>
        <v>41185.086179999998</v>
      </c>
      <c r="S22">
        <f ca="1">+(O22-G22)^2</f>
        <v>0</v>
      </c>
    </row>
    <row r="23" spans="1:19" x14ac:dyDescent="0.2">
      <c r="A23" s="32" t="s">
        <v>47</v>
      </c>
      <c r="B23" s="33" t="s">
        <v>48</v>
      </c>
      <c r="C23" s="32">
        <v>56564.479460000002</v>
      </c>
      <c r="D23" s="32">
        <v>3.2000000000000003E-4</v>
      </c>
      <c r="E23">
        <f>+(C23-C$7)/C$8</f>
        <v>86.000048102529917</v>
      </c>
      <c r="F23">
        <f>ROUND(2*E23,0)/2</f>
        <v>86</v>
      </c>
      <c r="G23">
        <f>+C23-(C$7+F23*C$8)</f>
        <v>1.2400000050547533E-3</v>
      </c>
      <c r="I23">
        <f>+G23</f>
        <v>1.2400000050547533E-3</v>
      </c>
      <c r="O23">
        <f ca="1">+C$11+C$12*$F23</f>
        <v>1.2400000050547533E-3</v>
      </c>
      <c r="Q23" s="2">
        <f>+C23-15018.5</f>
        <v>41545.979460000002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2023-05-31T06:59:28Z</dcterms:modified>
</cp:coreProperties>
</file>