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C3E69FC-4ECD-4E81-A70C-7D044833EE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2" i="1" l="1"/>
  <c r="E21" i="1"/>
  <c r="F21" i="1" s="1"/>
  <c r="G21" i="1" s="1"/>
  <c r="I21" i="1" s="1"/>
  <c r="E22" i="1"/>
  <c r="F22" i="1"/>
  <c r="G22" i="1" s="1"/>
  <c r="I22" i="1" s="1"/>
  <c r="E24" i="1"/>
  <c r="F24" i="1" s="1"/>
  <c r="G24" i="1" s="1"/>
  <c r="I24" i="1" s="1"/>
  <c r="E27" i="1"/>
  <c r="F27" i="1" s="1"/>
  <c r="G27" i="1" s="1"/>
  <c r="I27" i="1" s="1"/>
  <c r="E29" i="1"/>
  <c r="F29" i="1"/>
  <c r="G29" i="1" s="1"/>
  <c r="H29" i="1" s="1"/>
  <c r="E31" i="1"/>
  <c r="F31" i="1" s="1"/>
  <c r="G31" i="1" s="1"/>
  <c r="J31" i="1" s="1"/>
  <c r="F11" i="1"/>
  <c r="Q30" i="1"/>
  <c r="Q31" i="1"/>
  <c r="Q21" i="1"/>
  <c r="Q22" i="1"/>
  <c r="Q23" i="1"/>
  <c r="Q24" i="1"/>
  <c r="Q25" i="1"/>
  <c r="Q26" i="1"/>
  <c r="Q27" i="1"/>
  <c r="Q28" i="1"/>
  <c r="E30" i="1"/>
  <c r="F30" i="1" s="1"/>
  <c r="G30" i="1" s="1"/>
  <c r="I30" i="1" s="1"/>
  <c r="E14" i="1"/>
  <c r="E15" i="1" s="1"/>
  <c r="G11" i="1"/>
  <c r="R21" i="1"/>
  <c r="C17" i="1"/>
  <c r="Q29" i="1"/>
  <c r="E26" i="1"/>
  <c r="F26" i="1"/>
  <c r="G26" i="1" s="1"/>
  <c r="I26" i="1" s="1"/>
  <c r="E23" i="1"/>
  <c r="F23" i="1" s="1"/>
  <c r="G23" i="1" s="1"/>
  <c r="I23" i="1" s="1"/>
  <c r="E28" i="1"/>
  <c r="F28" i="1" s="1"/>
  <c r="G28" i="1" s="1"/>
  <c r="I28" i="1" s="1"/>
  <c r="E32" i="1"/>
  <c r="F32" i="1"/>
  <c r="G32" i="1" s="1"/>
  <c r="J32" i="1" s="1"/>
  <c r="E25" i="1"/>
  <c r="F25" i="1" s="1"/>
  <c r="G25" i="1" s="1"/>
  <c r="I25" i="1" s="1"/>
  <c r="C11" i="1"/>
  <c r="C12" i="1"/>
  <c r="C16" i="1" l="1"/>
  <c r="D18" i="1" s="1"/>
  <c r="O28" i="1"/>
  <c r="O30" i="1"/>
  <c r="O25" i="1"/>
  <c r="C15" i="1"/>
  <c r="O29" i="1"/>
  <c r="O26" i="1"/>
  <c r="O23" i="1"/>
  <c r="O22" i="1"/>
  <c r="O32" i="1"/>
  <c r="O24" i="1"/>
  <c r="O27" i="1"/>
  <c r="O21" i="1"/>
  <c r="O31" i="1"/>
  <c r="C18" i="1" l="1"/>
  <c r="E16" i="1"/>
  <c r="E17" i="1" s="1"/>
</calcChain>
</file>

<file path=xl/sharedStrings.xml><?xml version="1.0" encoding="utf-8"?>
<sst xmlns="http://schemas.openxmlformats.org/spreadsheetml/2006/main" count="75" uniqueCount="50">
  <si>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</si>
  <si>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</si>
  <si>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</si>
  <si>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</si>
  <si>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</si>
  <si>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</si>
  <si>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</si>
  <si>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</si>
  <si>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</si>
  <si>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</si>
  <si>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</si>
  <si>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</si>
  <si>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</si>
  <si>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</si>
  <si>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</si>
  <si>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</si>
  <si>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</si>
  <si>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</si>
  <si>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</si>
  <si>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</si>
  <si>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</si>
  <si>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</si>
  <si>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</si>
  <si>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</si>
  <si>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</si>
  <si>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</si>
  <si>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</si>
  <si>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</si>
  <si>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</si>
  <si>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</si>
  <si>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</si>
  <si>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</si>
  <si>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</si>
  <si>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</si>
  <si>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</si>
  <si>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</si>
  <si>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</si>
  <si>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</si>
  <si>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</si>
  <si>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</si>
  <si>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</si>
  <si>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</si>
  <si>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V406 And / GSC 3295-2164</t>
  </si>
  <si>
    <t>IBVS 4557</t>
  </si>
  <si>
    <t>I</t>
  </si>
  <si>
    <t>PE</t>
  </si>
  <si>
    <t>II</t>
  </si>
  <si>
    <t>OEJV 0147</t>
  </si>
  <si>
    <t>EB</t>
  </si>
  <si>
    <t>IBVS 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</si>
</sst>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V406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B0-4449-854A-6A7C75B05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-3.8399999975808896E-3</c:v>
                </c:pt>
                <c:pt idx="1">
                  <c:v>2.9744000006758142E-2</c:v>
                </c:pt>
                <c:pt idx="2">
                  <c:v>-4.0880000015022233E-3</c:v>
                </c:pt>
                <c:pt idx="3">
                  <c:v>-5.0079999928129837E-3</c:v>
                </c:pt>
                <c:pt idx="4">
                  <c:v>6.3600000430596992E-4</c:v>
                </c:pt>
                <c:pt idx="5">
                  <c:v>5.4440000094473362E-3</c:v>
                </c:pt>
                <c:pt idx="6">
                  <c:v>5.7000000015250407E-3</c:v>
                </c:pt>
                <c:pt idx="7">
                  <c:v>5.1840000014635734E-3</c:v>
                </c:pt>
                <c:pt idx="9">
                  <c:v>-3.2039999932749197E-3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B0-4449-854A-6A7C75B05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-1.3623999999254011E-2</c:v>
                </c:pt>
                <c:pt idx="11">
                  <c:v>-1.8623999996634666E-2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B0-4449-854A-6A7C75B05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B0-4449-854A-6A7C75B05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B0-4449-854A-6A7C75B05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B0-4449-854A-6A7C75B05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7.4999999999999997E-3</c:v>
                  </c:pt>
                  <c:pt idx="10">
                    <c:v>0.02</c:v>
                  </c:pt>
                  <c:pt idx="1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B0-4449-854A-6A7C75B05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-1880</c:v>
                </c:pt>
                <c:pt idx="1">
                  <c:v>-1879.5</c:v>
                </c:pt>
                <c:pt idx="2">
                  <c:v>-1878.5</c:v>
                </c:pt>
                <c:pt idx="3">
                  <c:v>-1793.5</c:v>
                </c:pt>
                <c:pt idx="4">
                  <c:v>-823</c:v>
                </c:pt>
                <c:pt idx="5">
                  <c:v>-817</c:v>
                </c:pt>
                <c:pt idx="6">
                  <c:v>-787.5</c:v>
                </c:pt>
                <c:pt idx="7">
                  <c:v>-787</c:v>
                </c:pt>
                <c:pt idx="8">
                  <c:v>0</c:v>
                </c:pt>
                <c:pt idx="9">
                  <c:v>1547</c:v>
                </c:pt>
                <c:pt idx="10">
                  <c:v>1582</c:v>
                </c:pt>
                <c:pt idx="11">
                  <c:v>2582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6.7054032426067563E-3</c:v>
                </c:pt>
                <c:pt idx="1">
                  <c:v>6.703072892567925E-3</c:v>
                </c:pt>
                <c:pt idx="2">
                  <c:v>6.6984121924902607E-3</c:v>
                </c:pt>
                <c:pt idx="3">
                  <c:v>6.3022526858887585E-3</c:v>
                </c:pt>
                <c:pt idx="4">
                  <c:v>1.7790432605151465E-3</c:v>
                </c:pt>
                <c:pt idx="5">
                  <c:v>1.7510790600491584E-3</c:v>
                </c:pt>
                <c:pt idx="6">
                  <c:v>1.6135884077580491E-3</c:v>
                </c:pt>
                <c:pt idx="7">
                  <c:v>1.6112580577192165E-3</c:v>
                </c:pt>
                <c:pt idx="8">
                  <c:v>-2.0567129034029189E-3</c:v>
                </c:pt>
                <c:pt idx="9">
                  <c:v>-9.2668159235502427E-3</c:v>
                </c:pt>
                <c:pt idx="10">
                  <c:v>-9.4299404262685078E-3</c:v>
                </c:pt>
                <c:pt idx="11">
                  <c:v>-1.409064050393323E-2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B0-4449-854A-6A7C75B0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0224"/>
        <c:axId val="1"/>
      </c:scatterChart>
      <c:valAx>
        <c:axId val="67664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1D23A69E-5C93-8E43-C193-FC3357620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26</v>
      </c>
      <c r="B2" s="29" t="s">
        <v>48</v>
      </c>
      <c r="D2" s="3"/>
    </row>
    <row r="3" spans="1:7" ht="13.5" thickBot="1" x14ac:dyDescent="0.25"/>
    <row r="4" spans="1:7" ht="14.25" thickTop="1" thickBot="1" x14ac:dyDescent="0.25">
      <c r="A4" s="5" t="s">
        <v>1</v>
      </c>
      <c r="C4" s="8">
        <v>52500.27</v>
      </c>
      <c r="D4" s="9">
        <v>2.1650320000000001</v>
      </c>
    </row>
    <row r="6" spans="1:7" x14ac:dyDescent="0.2">
      <c r="A6" s="5" t="s">
        <v>2</v>
      </c>
    </row>
    <row r="7" spans="1:7" x14ac:dyDescent="0.2">
      <c r="A7" t="s">
        <v>3</v>
      </c>
      <c r="C7">
        <v>52500.27</v>
      </c>
    </row>
    <row r="8" spans="1:7" x14ac:dyDescent="0.2">
      <c r="A8" t="s">
        <v>4</v>
      </c>
      <c r="C8">
        <v>2.1650320000000001</v>
      </c>
    </row>
    <row r="9" spans="1:7" x14ac:dyDescent="0.2">
      <c r="A9" s="11" t="s">
        <v>33</v>
      </c>
      <c r="B9" s="12"/>
      <c r="C9" s="13">
        <v>-9.5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17</v>
      </c>
      <c r="B11" s="12"/>
      <c r="C11" s="24">
        <f ca="1">INTERCEPT(INDIRECT($G$11):G992,INDIRECT($F$11):F992)</f>
        <v>-2.0567129034029189E-3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18</v>
      </c>
      <c r="B12" s="12"/>
      <c r="C12" s="24">
        <f ca="1">SLOPE(INDIRECT($G$11):G992,INDIRECT($F$11):F992)</f>
        <v>-4.6607000776647213E-6</v>
      </c>
      <c r="D12" s="3"/>
      <c r="E12" s="12"/>
    </row>
    <row r="13" spans="1:7" x14ac:dyDescent="0.2">
      <c r="A13" s="12" t="s">
        <v>21</v>
      </c>
      <c r="B13" s="12"/>
      <c r="C13" s="3" t="s">
        <v>15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35</v>
      </c>
      <c r="E14" s="17">
        <f ca="1">NOW()+15018.5+$C$9/24</f>
        <v>60095.793981828698</v>
      </c>
    </row>
    <row r="15" spans="1:7" x14ac:dyDescent="0.2">
      <c r="A15" s="14" t="s">
        <v>19</v>
      </c>
      <c r="B15" s="12"/>
      <c r="C15" s="15">
        <f ca="1">(C7+C11)+(C8+C12)*INT(MAX(F21:F3533))</f>
        <v>58090.368533359491</v>
      </c>
      <c r="D15" s="16" t="s">
        <v>40</v>
      </c>
      <c r="E15" s="17">
        <f ca="1">ROUND(2*(E14-$C$7)/$C$8,0)/2+E13</f>
        <v>3509.5</v>
      </c>
    </row>
    <row r="16" spans="1:7" x14ac:dyDescent="0.2">
      <c r="A16" s="18" t="s">
        <v>5</v>
      </c>
      <c r="B16" s="12"/>
      <c r="C16" s="19">
        <f ca="1">+C8+C12</f>
        <v>2.1650273392999222</v>
      </c>
      <c r="D16" s="16" t="s">
        <v>41</v>
      </c>
      <c r="E16" s="26">
        <f ca="1">ROUND(2*(E14-$C$15)/$C$16,0)/2+E13</f>
        <v>927.5</v>
      </c>
    </row>
    <row r="17" spans="1:18" ht="13.5" thickBot="1" x14ac:dyDescent="0.25">
      <c r="A17" s="16" t="s">
        <v>32</v>
      </c>
      <c r="B17" s="12"/>
      <c r="C17" s="12">
        <f>COUNT(C21:C2191)</f>
        <v>12</v>
      </c>
      <c r="D17" s="16" t="s">
        <v>36</v>
      </c>
      <c r="E17" s="20">
        <f ca="1">+$C$15+$C$16*E16-15018.5-$C$9/24</f>
        <v>45080.327223893502</v>
      </c>
    </row>
    <row r="18" spans="1:18" ht="14.25" thickTop="1" thickBot="1" x14ac:dyDescent="0.25">
      <c r="A18" s="18" t="s">
        <v>6</v>
      </c>
      <c r="B18" s="12"/>
      <c r="C18" s="21">
        <f ca="1">+C15</f>
        <v>58090.368533359491</v>
      </c>
      <c r="D18" s="22">
        <f ca="1">+C16</f>
        <v>2.1650273392999222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31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8" x14ac:dyDescent="0.2">
      <c r="A21" s="30" t="s">
        <v>43</v>
      </c>
      <c r="B21" s="31" t="s">
        <v>44</v>
      </c>
      <c r="C21" s="30">
        <v>48430.006000000001</v>
      </c>
      <c r="D21" s="30" t="s">
        <v>45</v>
      </c>
      <c r="E21" s="32">
        <f>+(C21-C$7)/C$8</f>
        <v>-1880.0017736458378</v>
      </c>
      <c r="F21">
        <f>ROUND(2*E21,0)/2</f>
        <v>-1880</v>
      </c>
      <c r="G21">
        <f>+C21-(C$7+F21*C$8)</f>
        <v>-3.8399999975808896E-3</v>
      </c>
      <c r="I21">
        <f t="shared" ref="I21:I28" si="0">+G21</f>
        <v>-3.8399999975808896E-3</v>
      </c>
      <c r="O21">
        <f ca="1">+C$11+C$12*$F21</f>
        <v>6.7054032426067563E-3</v>
      </c>
      <c r="Q21" s="2">
        <f>+C21-15018.5</f>
        <v>33411.506000000001</v>
      </c>
      <c r="R21" t="e">
        <f>IF(ABS(#REF!-C20)&lt;0.00001,1,"")</f>
        <v>#REF!</v>
      </c>
    </row>
    <row r="22" spans="1:18" x14ac:dyDescent="0.2">
      <c r="A22" s="30" t="s">
        <v>43</v>
      </c>
      <c r="B22" s="31" t="s">
        <v>46</v>
      </c>
      <c r="C22" s="30">
        <v>48431.122100000001</v>
      </c>
      <c r="D22" s="30" t="s">
        <v>45</v>
      </c>
      <c r="E22" s="32">
        <f>+(C22-C$7)/C$8</f>
        <v>-1879.4862616349301</v>
      </c>
      <c r="F22">
        <f>ROUND(2*E22,0)/2</f>
        <v>-1879.5</v>
      </c>
      <c r="G22">
        <f>+C22-(C$7+F22*C$8)</f>
        <v>2.9744000006758142E-2</v>
      </c>
      <c r="I22">
        <f t="shared" si="0"/>
        <v>2.9744000006758142E-2</v>
      </c>
      <c r="O22">
        <f ca="1">+C$11+C$12*$F22</f>
        <v>6.703072892567925E-3</v>
      </c>
      <c r="Q22" s="2">
        <f>+C22-15018.5</f>
        <v>33412.622100000001</v>
      </c>
    </row>
    <row r="23" spans="1:18" x14ac:dyDescent="0.2">
      <c r="A23" s="30" t="s">
        <v>43</v>
      </c>
      <c r="B23" s="31" t="s">
        <v>46</v>
      </c>
      <c r="C23" s="30">
        <v>48433.253299999997</v>
      </c>
      <c r="D23" s="30" t="s">
        <v>45</v>
      </c>
      <c r="E23" s="32">
        <f>+(C23-C$7)/C$8</f>
        <v>-1878.5018881938004</v>
      </c>
      <c r="F23">
        <f>ROUND(2*E23,0)/2</f>
        <v>-1878.5</v>
      </c>
      <c r="G23">
        <f>+C23-(C$7+F23*C$8)</f>
        <v>-4.0880000015022233E-3</v>
      </c>
      <c r="I23">
        <f t="shared" si="0"/>
        <v>-4.0880000015022233E-3</v>
      </c>
      <c r="O23">
        <f ca="1">+C$11+C$12*$F23</f>
        <v>6.6984121924902607E-3</v>
      </c>
      <c r="Q23" s="2">
        <f>+C23-15018.5</f>
        <v>33414.753299999997</v>
      </c>
    </row>
    <row r="24" spans="1:18" x14ac:dyDescent="0.2">
      <c r="A24" s="30" t="s">
        <v>43</v>
      </c>
      <c r="B24" s="31" t="s">
        <v>46</v>
      </c>
      <c r="C24" s="30">
        <v>48617.280100000004</v>
      </c>
      <c r="D24" s="30" t="s">
        <v>45</v>
      </c>
      <c r="E24" s="32">
        <f>+(C24-C$7)/C$8</f>
        <v>-1793.5023131297796</v>
      </c>
      <c r="F24">
        <f>ROUND(2*E24,0)/2</f>
        <v>-1793.5</v>
      </c>
      <c r="G24">
        <f>+C24-(C$7+F24*C$8)</f>
        <v>-5.0079999928129837E-3</v>
      </c>
      <c r="I24">
        <f t="shared" si="0"/>
        <v>-5.0079999928129837E-3</v>
      </c>
      <c r="O24">
        <f ca="1">+C$11+C$12*$F24</f>
        <v>6.3022526858887585E-3</v>
      </c>
      <c r="Q24" s="2">
        <f>+C24-15018.5</f>
        <v>33598.780100000004</v>
      </c>
    </row>
    <row r="25" spans="1:18" x14ac:dyDescent="0.2">
      <c r="A25" s="30" t="s">
        <v>43</v>
      </c>
      <c r="B25" s="31" t="s">
        <v>44</v>
      </c>
      <c r="C25" s="30">
        <v>50718.4493</v>
      </c>
      <c r="D25" s="30" t="s">
        <v>45</v>
      </c>
      <c r="E25" s="32">
        <f>+(C25-C$7)/C$8</f>
        <v>-822.99970623990612</v>
      </c>
      <c r="F25">
        <f>ROUND(2*E25,0)/2</f>
        <v>-823</v>
      </c>
      <c r="G25">
        <f>+C25-(C$7+F25*C$8)</f>
        <v>6.3600000430596992E-4</v>
      </c>
      <c r="I25">
        <f t="shared" si="0"/>
        <v>6.3600000430596992E-4</v>
      </c>
      <c r="O25">
        <f ca="1">+C$11+C$12*$F25</f>
        <v>1.7790432605151465E-3</v>
      </c>
      <c r="Q25" s="2">
        <f>+C25-15018.5</f>
        <v>35699.9493</v>
      </c>
    </row>
    <row r="26" spans="1:18" x14ac:dyDescent="0.2">
      <c r="A26" s="30" t="s">
        <v>43</v>
      </c>
      <c r="B26" s="31" t="s">
        <v>44</v>
      </c>
      <c r="C26" s="30">
        <v>50731.444300000003</v>
      </c>
      <c r="D26" s="30" t="s">
        <v>45</v>
      </c>
      <c r="E26" s="32">
        <f t="shared" ref="E26:E32" si="1">+(C26-C$7)/C$8</f>
        <v>-816.99748548750961</v>
      </c>
      <c r="F26">
        <f t="shared" ref="F26:F32" si="2">ROUND(2*E26,0)/2</f>
        <v>-817</v>
      </c>
      <c r="G26">
        <f t="shared" ref="G26:G32" si="3">+C26-(C$7+F26*C$8)</f>
        <v>5.4440000094473362E-3</v>
      </c>
      <c r="I26">
        <f t="shared" si="0"/>
        <v>5.4440000094473362E-3</v>
      </c>
      <c r="O26">
        <f t="shared" ref="O26:O32" ca="1" si="4">+C$11+C$12*$F26</f>
        <v>1.7510790600491584E-3</v>
      </c>
      <c r="Q26" s="2">
        <f t="shared" ref="Q26:Q32" si="5">+C26-15018.5</f>
        <v>35712.944300000003</v>
      </c>
    </row>
    <row r="27" spans="1:18" x14ac:dyDescent="0.2">
      <c r="A27" s="30" t="s">
        <v>43</v>
      </c>
      <c r="B27" s="31" t="s">
        <v>46</v>
      </c>
      <c r="C27" s="30">
        <v>50795.313000000002</v>
      </c>
      <c r="D27" s="30" t="s">
        <v>45</v>
      </c>
      <c r="E27" s="32">
        <f t="shared" si="1"/>
        <v>-787.49736724445404</v>
      </c>
      <c r="F27">
        <f t="shared" si="2"/>
        <v>-787.5</v>
      </c>
      <c r="G27">
        <f t="shared" si="3"/>
        <v>5.7000000015250407E-3</v>
      </c>
      <c r="I27">
        <f t="shared" si="0"/>
        <v>5.7000000015250407E-3</v>
      </c>
      <c r="O27">
        <f t="shared" ca="1" si="4"/>
        <v>1.6135884077580491E-3</v>
      </c>
      <c r="Q27" s="2">
        <f t="shared" si="5"/>
        <v>35776.813000000002</v>
      </c>
    </row>
    <row r="28" spans="1:18" x14ac:dyDescent="0.2">
      <c r="A28" s="30" t="s">
        <v>43</v>
      </c>
      <c r="B28" s="31" t="s">
        <v>44</v>
      </c>
      <c r="C28" s="30">
        <v>50796.394999999997</v>
      </c>
      <c r="D28" s="30" t="s">
        <v>45</v>
      </c>
      <c r="E28" s="32">
        <f t="shared" si="1"/>
        <v>-786.99760557811612</v>
      </c>
      <c r="F28">
        <f t="shared" si="2"/>
        <v>-787</v>
      </c>
      <c r="G28">
        <f t="shared" si="3"/>
        <v>5.1840000014635734E-3</v>
      </c>
      <c r="I28">
        <f t="shared" si="0"/>
        <v>5.1840000014635734E-3</v>
      </c>
      <c r="O28">
        <f t="shared" ca="1" si="4"/>
        <v>1.6112580577192165E-3</v>
      </c>
      <c r="Q28" s="2">
        <f t="shared" si="5"/>
        <v>35777.894999999997</v>
      </c>
    </row>
    <row r="29" spans="1:18" x14ac:dyDescent="0.2">
      <c r="A29" s="32" t="s">
        <v>13</v>
      </c>
      <c r="B29" s="32"/>
      <c r="C29" s="33">
        <v>52500.27</v>
      </c>
      <c r="D29" s="33" t="s">
        <v>15</v>
      </c>
      <c r="E29" s="32">
        <f t="shared" si="1"/>
        <v>0</v>
      </c>
      <c r="F29">
        <f t="shared" si="2"/>
        <v>0</v>
      </c>
      <c r="G29">
        <f t="shared" si="3"/>
        <v>0</v>
      </c>
      <c r="H29">
        <f>+G29</f>
        <v>0</v>
      </c>
      <c r="O29">
        <f t="shared" ca="1" si="4"/>
        <v>-2.0567129034029189E-3</v>
      </c>
      <c r="Q29" s="2">
        <f t="shared" si="5"/>
        <v>37481.769999999997</v>
      </c>
    </row>
    <row r="30" spans="1:18" x14ac:dyDescent="0.2">
      <c r="A30" s="34" t="s">
        <v>49</v>
      </c>
      <c r="B30" s="35" t="s">
        <v>44</v>
      </c>
      <c r="C30" s="33">
        <v>55849.571300000003</v>
      </c>
      <c r="D30" s="33">
        <v>7.4999999999999997E-3</v>
      </c>
      <c r="E30" s="32">
        <f t="shared" si="1"/>
        <v>1546.9985201142554</v>
      </c>
      <c r="F30">
        <f t="shared" si="2"/>
        <v>1547</v>
      </c>
      <c r="G30">
        <f t="shared" si="3"/>
        <v>-3.2039999932749197E-3</v>
      </c>
      <c r="I30">
        <f>+G30</f>
        <v>-3.2039999932749197E-3</v>
      </c>
      <c r="O30">
        <f t="shared" ca="1" si="4"/>
        <v>-9.2668159235502427E-3</v>
      </c>
      <c r="Q30" s="2">
        <f t="shared" si="5"/>
        <v>40831.071300000003</v>
      </c>
    </row>
    <row r="31" spans="1:18" x14ac:dyDescent="0.2">
      <c r="A31" s="34" t="s">
        <v>47</v>
      </c>
      <c r="B31" s="35" t="s">
        <v>44</v>
      </c>
      <c r="C31" s="33">
        <v>55925.337</v>
      </c>
      <c r="D31" s="33">
        <v>0.02</v>
      </c>
      <c r="E31" s="32">
        <f t="shared" si="1"/>
        <v>1581.9937072523651</v>
      </c>
      <c r="F31">
        <f t="shared" si="2"/>
        <v>1582</v>
      </c>
      <c r="G31">
        <f t="shared" si="3"/>
        <v>-1.3623999999254011E-2</v>
      </c>
      <c r="J31">
        <f>+G31</f>
        <v>-1.3623999999254011E-2</v>
      </c>
      <c r="O31">
        <f t="shared" ca="1" si="4"/>
        <v>-9.4299404262685078E-3</v>
      </c>
      <c r="Q31" s="2">
        <f t="shared" si="5"/>
        <v>40906.837</v>
      </c>
    </row>
    <row r="32" spans="1:18" x14ac:dyDescent="0.2">
      <c r="A32" s="36" t="s">
        <v>0</v>
      </c>
      <c r="B32" s="37" t="s">
        <v>44</v>
      </c>
      <c r="C32" s="38">
        <v>58090.364000000001</v>
      </c>
      <c r="D32" s="38">
        <v>0.02</v>
      </c>
      <c r="E32" s="32">
        <f t="shared" si="1"/>
        <v>2581.9913978176787</v>
      </c>
      <c r="F32">
        <f t="shared" si="2"/>
        <v>2582</v>
      </c>
      <c r="G32">
        <f t="shared" si="3"/>
        <v>-1.8623999996634666E-2</v>
      </c>
      <c r="J32">
        <f>+G32</f>
        <v>-1.8623999996634666E-2</v>
      </c>
      <c r="O32">
        <f t="shared" ca="1" si="4"/>
        <v>-1.409064050393323E-2</v>
      </c>
      <c r="Q32" s="2">
        <f t="shared" si="5"/>
        <v>43071.864000000001</v>
      </c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891" r:id="rId1" display="http://vsolj.cetus-net.org/bulletin.html"/>
    <hyperlink ref="H64884" r:id="rId2" display="https://www.aavso.org/ejaavso"/>
    <hyperlink ref="AP1742" r:id="rId3" display="http://cdsbib.u-strasbg.fr/cgi-bin/cdsbib?1990RMxAA..21..381G"/>
    <hyperlink ref="AP1739" r:id="rId4" display="http://cdsbib.u-strasbg.fr/cgi-bin/cdsbib?1990RMxAA..21..381G"/>
    <hyperlink ref="AP1741" r:id="rId5" display="http://cdsbib.u-strasbg.fr/cgi-bin/cdsbib?1990RMxAA..21..381G"/>
    <hyperlink ref="AP1717" r:id="rId6" display="http://cdsbib.u-strasbg.fr/cgi-bin/cdsbib?1990RMxAA..21..381G"/>
    <hyperlink ref="I64891" r:id="rId7" display="http://vsolj.cetus-net.org/bulletin.html"/>
    <hyperlink ref="AQ1878" r:id="rId8" display="http://cdsbib.u-strasbg.fr/cgi-bin/cdsbib?1990RMxAA..21..381G"/>
    <hyperlink ref="AQ3522" r:id="rId9" display="http://cdsbib.u-strasbg.fr/cgi-bin/cdsbib?1990RMxAA..21..381G"/>
    <hyperlink ref="AQ1879" r:id="rId10" display="http://cdsbib.u-strasbg.fr/cgi-bin/cdsbib?1990RMxAA..21..381G"/>
    <hyperlink ref="H64888" r:id="rId11" display="https://www.aavso.org/ejaavso"/>
    <hyperlink ref="H2729" r:id="rId12" display="http://vsolj.cetus-net.org/bulletin.html"/>
    <hyperlink ref="AP5967" r:id="rId13" display="http://cdsbib.u-strasbg.fr/cgi-bin/cdsbib?1990RMxAA..21..381G"/>
    <hyperlink ref="AP5970" r:id="rId14" display="http://cdsbib.u-strasbg.fr/cgi-bin/cdsbib?1990RMxAA..21..381G"/>
    <hyperlink ref="AP5968" r:id="rId15" display="http://cdsbib.u-strasbg.fr/cgi-bin/cdsbib?1990RMxAA..21..381G"/>
    <hyperlink ref="AP5946" r:id="rId16" display="http://cdsbib.u-strasbg.fr/cgi-bin/cdsbib?1990RMxAA..21..381G"/>
    <hyperlink ref="I2729" r:id="rId17" display="http://vsolj.cetus-net.org/bulletin.html"/>
    <hyperlink ref="AQ6080" r:id="rId18" display="http://cdsbib.u-strasbg.fr/cgi-bin/cdsbib?1990RMxAA..21..381G"/>
    <hyperlink ref="AQ632" r:id="rId19" display="http://cdsbib.u-strasbg.fr/cgi-bin/cdsbib?1990RMxAA..21..381G"/>
    <hyperlink ref="AQ608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2023-05-31T07:03:20Z</dcterms:modified>
</cp:coreProperties>
</file>