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E972AA2-C227-4F5F-BD7F-4ABEC7950C5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" sheetId="1" r:id="rId2"/>
  </sheets>
  <calcPr calcId="181029"/>
</workbook>
</file>

<file path=xl/calcChain.xml><?xml version="1.0" encoding="utf-8"?>
<calcChain xmlns="http://schemas.openxmlformats.org/spreadsheetml/2006/main">
  <c r="E28" i="2" l="1"/>
  <c r="F28" i="2"/>
  <c r="G28" i="2"/>
  <c r="I28" i="2"/>
  <c r="Q28" i="2"/>
  <c r="E27" i="2"/>
  <c r="F27" i="2"/>
  <c r="G27" i="2"/>
  <c r="I27" i="2"/>
  <c r="E21" i="2"/>
  <c r="F21" i="2"/>
  <c r="G21" i="2"/>
  <c r="I21" i="2"/>
  <c r="E22" i="2"/>
  <c r="F22" i="2"/>
  <c r="G22" i="2"/>
  <c r="H22" i="2"/>
  <c r="E23" i="2"/>
  <c r="F23" i="2"/>
  <c r="G23" i="2"/>
  <c r="E24" i="2"/>
  <c r="F24" i="2"/>
  <c r="G24" i="2"/>
  <c r="I24" i="2"/>
  <c r="E25" i="2"/>
  <c r="F25" i="2"/>
  <c r="G25" i="2"/>
  <c r="J25" i="2"/>
  <c r="E26" i="2"/>
  <c r="F26" i="2"/>
  <c r="G26" i="2"/>
  <c r="I26" i="2"/>
  <c r="F11" i="2"/>
  <c r="Q27" i="2"/>
  <c r="G11" i="2"/>
  <c r="Q21" i="2"/>
  <c r="Q24" i="2"/>
  <c r="I23" i="2"/>
  <c r="Q23" i="2"/>
  <c r="Q26" i="2"/>
  <c r="E15" i="2"/>
  <c r="C17" i="2"/>
  <c r="Q22" i="2"/>
  <c r="Q25" i="2"/>
  <c r="F11" i="1"/>
  <c r="Q26" i="1"/>
  <c r="G11" i="1"/>
  <c r="E15" i="1"/>
  <c r="C17" i="1"/>
  <c r="C7" i="1"/>
  <c r="E22" i="1"/>
  <c r="F22" i="1"/>
  <c r="C8" i="1"/>
  <c r="Q25" i="1"/>
  <c r="Q21" i="1"/>
  <c r="Q23" i="1"/>
  <c r="Q24" i="1"/>
  <c r="Q22" i="1"/>
  <c r="E24" i="1"/>
  <c r="F24" i="1"/>
  <c r="E26" i="1"/>
  <c r="F26" i="1"/>
  <c r="G26" i="1"/>
  <c r="J26" i="1"/>
  <c r="E21" i="1"/>
  <c r="F21" i="1"/>
  <c r="G21" i="1"/>
  <c r="E23" i="1"/>
  <c r="F23" i="1"/>
  <c r="G23" i="1"/>
  <c r="I23" i="1"/>
  <c r="G25" i="1"/>
  <c r="I25" i="1"/>
  <c r="G22" i="1"/>
  <c r="H22" i="1"/>
  <c r="E25" i="1"/>
  <c r="F25" i="1"/>
  <c r="G24" i="1"/>
  <c r="I24" i="1"/>
  <c r="I21" i="1"/>
  <c r="C11" i="1"/>
  <c r="C12" i="2"/>
  <c r="C16" i="2" l="1"/>
  <c r="D18" i="2" s="1"/>
  <c r="C12" i="1"/>
  <c r="C11" i="2"/>
  <c r="O26" i="2" l="1"/>
  <c r="O24" i="2"/>
  <c r="C15" i="2"/>
  <c r="O27" i="2"/>
  <c r="O22" i="2"/>
  <c r="O28" i="2"/>
  <c r="O25" i="2"/>
  <c r="O23" i="2"/>
  <c r="O21" i="2"/>
  <c r="C16" i="1"/>
  <c r="D18" i="1" s="1"/>
  <c r="O26" i="1"/>
  <c r="O21" i="1"/>
  <c r="O22" i="1"/>
  <c r="C15" i="1"/>
  <c r="O25" i="1"/>
  <c r="O23" i="1"/>
  <c r="O24" i="1"/>
  <c r="C18" i="1" l="1"/>
  <c r="E16" i="1"/>
  <c r="E17" i="1" s="1"/>
  <c r="E16" i="2"/>
  <c r="E17" i="2" s="1"/>
  <c r="C18" i="2"/>
</calcChain>
</file>

<file path=xl/sharedStrings.xml><?xml version="1.0" encoding="utf-8"?>
<sst xmlns="http://schemas.openxmlformats.org/spreadsheetml/2006/main" count="109" uniqueCount="53">
  <si>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</si>
  <si>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</si>
  <si>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</si>
  <si>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</si>
  <si>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</si>
  <si>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</si>
  <si>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</si>
  <si>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</si>
  <si>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</si>
  <si>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</si>
  <si>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</si>
  <si>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</si>
  <si>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</si>
  <si>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</si>
  <si>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</si>
  <si>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</si>
  <si>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</si>
  <si>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</si>
  <si>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</si>
  <si>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</si>
  <si>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</si>
  <si>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</si>
  <si>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</si>
  <si>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</si>
  <si>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</si>
  <si>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</si>
  <si>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</si>
  <si>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</si>
  <si>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</si>
  <si>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</si>
  <si>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V444 And / GSC 2808-0139</t>
  </si>
  <si>
    <t>EW</t>
  </si>
  <si>
    <t>IBVS 5784</t>
  </si>
  <si>
    <t>I</t>
  </si>
  <si>
    <t>II</t>
  </si>
  <si>
    <t>IBVS 5781</t>
  </si>
  <si>
    <t>IBVS 5645</t>
  </si>
  <si>
    <t>IBVS 5600 Eph.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</si>
  <si>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</si>
  <si>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</si>
  <si>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</si>
  <si>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</si>
  <si>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</si>
  <si>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</si>
  <si>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</si>
  <si>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RHN 2008</t>
  </si>
  <si>
    <t>Nelson</t>
  </si>
  <si>
    <t>IBVS 5875</t>
  </si>
  <si>
    <t>IBVS 5871</t>
  </si>
  <si>
    <t>IBVS 6011</t>
  </si>
  <si>
    <t>IBVS 6118</t>
  </si>
  <si>
    <t>Period confirmed by ToMcat 2015-02-03</t>
  </si>
  <si>
    <t>V0444 And / GSC 2808-0139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</si>
</sst>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1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8" fillId="0" borderId="0" xfId="0" applyFont="1" applyAlignment="1">
      <alignment horizontal="right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4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2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V0444 And - O-C Diagr.</a:t>
            </a:r>
          </a:p>
        </c:rich>
      </c:tx>
      <c:layout>
        <c:manualLayout>
          <c:xMode val="edge"/>
          <c:yMode val="edge"/>
          <c:x val="0.3634898384067096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23926380368099"/>
          <c:w val="0.8012930391863760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-4382.5</c:v>
                </c:pt>
                <c:pt idx="1">
                  <c:v>-3894</c:v>
                </c:pt>
                <c:pt idx="2">
                  <c:v>-1648.5</c:v>
                </c:pt>
                <c:pt idx="3">
                  <c:v>-1370.5</c:v>
                </c:pt>
                <c:pt idx="4">
                  <c:v>0</c:v>
                </c:pt>
                <c:pt idx="5">
                  <c:v>130</c:v>
                </c:pt>
                <c:pt idx="6">
                  <c:v>2468</c:v>
                </c:pt>
                <c:pt idx="7">
                  <c:v>4076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">
                  <c:v>-1.052177838573698E-3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25-4535-ABBB-64D6F13655D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4.0000000000000002E-4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4.0000000000000002E-4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-4382.5</c:v>
                </c:pt>
                <c:pt idx="1">
                  <c:v>-3894</c:v>
                </c:pt>
                <c:pt idx="2">
                  <c:v>-1648.5</c:v>
                </c:pt>
                <c:pt idx="3">
                  <c:v>-1370.5</c:v>
                </c:pt>
                <c:pt idx="4">
                  <c:v>0</c:v>
                </c:pt>
                <c:pt idx="5">
                  <c:v>130</c:v>
                </c:pt>
                <c:pt idx="6">
                  <c:v>2468</c:v>
                </c:pt>
                <c:pt idx="7">
                  <c:v>4076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6.6885645355796441E-4</c:v>
                </c:pt>
                <c:pt idx="2">
                  <c:v>6.3772493740543723E-4</c:v>
                </c:pt>
                <c:pt idx="3">
                  <c:v>-6.9537156377919018E-5</c:v>
                </c:pt>
                <c:pt idx="5">
                  <c:v>2.7966615089098923E-3</c:v>
                </c:pt>
                <c:pt idx="6">
                  <c:v>1.140040549216792E-4</c:v>
                </c:pt>
                <c:pt idx="7">
                  <c:v>4.5202002947917208E-3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25-4535-ABBB-64D6F13655D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4.0000000000000002E-4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4.0000000000000002E-4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-4382.5</c:v>
                </c:pt>
                <c:pt idx="1">
                  <c:v>-3894</c:v>
                </c:pt>
                <c:pt idx="2">
                  <c:v>-1648.5</c:v>
                </c:pt>
                <c:pt idx="3">
                  <c:v>-1370.5</c:v>
                </c:pt>
                <c:pt idx="4">
                  <c:v>0</c:v>
                </c:pt>
                <c:pt idx="5">
                  <c:v>130</c:v>
                </c:pt>
                <c:pt idx="6">
                  <c:v>2468</c:v>
                </c:pt>
                <c:pt idx="7">
                  <c:v>4076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4">
                  <c:v>-3.121727640973404E-4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25-4535-ABBB-64D6F13655D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4.0000000000000002E-4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4.0000000000000002E-4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-4382.5</c:v>
                </c:pt>
                <c:pt idx="1">
                  <c:v>-3894</c:v>
                </c:pt>
                <c:pt idx="2">
                  <c:v>-1648.5</c:v>
                </c:pt>
                <c:pt idx="3">
                  <c:v>-1370.5</c:v>
                </c:pt>
                <c:pt idx="4">
                  <c:v>0</c:v>
                </c:pt>
                <c:pt idx="5">
                  <c:v>130</c:v>
                </c:pt>
                <c:pt idx="6">
                  <c:v>2468</c:v>
                </c:pt>
                <c:pt idx="7">
                  <c:v>4076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325-4535-ABBB-64D6F13655D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4.0000000000000002E-4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4.0000000000000002E-4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-4382.5</c:v>
                </c:pt>
                <c:pt idx="1">
                  <c:v>-3894</c:v>
                </c:pt>
                <c:pt idx="2">
                  <c:v>-1648.5</c:v>
                </c:pt>
                <c:pt idx="3">
                  <c:v>-1370.5</c:v>
                </c:pt>
                <c:pt idx="4">
                  <c:v>0</c:v>
                </c:pt>
                <c:pt idx="5">
                  <c:v>130</c:v>
                </c:pt>
                <c:pt idx="6">
                  <c:v>2468</c:v>
                </c:pt>
                <c:pt idx="7">
                  <c:v>4076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325-4535-ABBB-64D6F13655D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4.0000000000000002E-4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4.0000000000000002E-4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-4382.5</c:v>
                </c:pt>
                <c:pt idx="1">
                  <c:v>-3894</c:v>
                </c:pt>
                <c:pt idx="2">
                  <c:v>-1648.5</c:v>
                </c:pt>
                <c:pt idx="3">
                  <c:v>-1370.5</c:v>
                </c:pt>
                <c:pt idx="4">
                  <c:v>0</c:v>
                </c:pt>
                <c:pt idx="5">
                  <c:v>130</c:v>
                </c:pt>
                <c:pt idx="6">
                  <c:v>2468</c:v>
                </c:pt>
                <c:pt idx="7">
                  <c:v>4076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25-4535-ABBB-64D6F13655D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4.0000000000000002E-4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1.2999999999999999E-3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4.0000000000000002E-4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8.9999999999999998E-4</c:v>
                  </c:pt>
                  <c:pt idx="4">
                    <c:v>2.9999999999999997E-4</c:v>
                  </c:pt>
                  <c:pt idx="5">
                    <c:v>6.9999999999999999E-4</c:v>
                  </c:pt>
                  <c:pt idx="6">
                    <c:v>4.0000000000000002E-4</c:v>
                  </c:pt>
                  <c:pt idx="7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-4382.5</c:v>
                </c:pt>
                <c:pt idx="1">
                  <c:v>-3894</c:v>
                </c:pt>
                <c:pt idx="2">
                  <c:v>-1648.5</c:v>
                </c:pt>
                <c:pt idx="3">
                  <c:v>-1370.5</c:v>
                </c:pt>
                <c:pt idx="4">
                  <c:v>0</c:v>
                </c:pt>
                <c:pt idx="5">
                  <c:v>130</c:v>
                </c:pt>
                <c:pt idx="6">
                  <c:v>2468</c:v>
                </c:pt>
                <c:pt idx="7">
                  <c:v>4076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325-4535-ABBB-64D6F13655D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-4382.5</c:v>
                </c:pt>
                <c:pt idx="1">
                  <c:v>-3894</c:v>
                </c:pt>
                <c:pt idx="2">
                  <c:v>-1648.5</c:v>
                </c:pt>
                <c:pt idx="3">
                  <c:v>-1370.5</c:v>
                </c:pt>
                <c:pt idx="4">
                  <c:v>0</c:v>
                </c:pt>
                <c:pt idx="5">
                  <c:v>130</c:v>
                </c:pt>
                <c:pt idx="6">
                  <c:v>2468</c:v>
                </c:pt>
                <c:pt idx="7">
                  <c:v>4076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-6.0198221611748137E-4</c:v>
                </c:pt>
                <c:pt idx="1">
                  <c:v>-4.074806699928431E-4</c:v>
                </c:pt>
                <c:pt idx="2">
                  <c:v>4.865893849158062E-4</c:v>
                </c:pt>
                <c:pt idx="3">
                  <c:v>5.9727808465510901E-4</c:v>
                </c:pt>
                <c:pt idx="4">
                  <c:v>1.1429574479382548E-3</c:v>
                </c:pt>
                <c:pt idx="5">
                  <c:v>1.1947183506940439E-3</c:v>
                </c:pt>
                <c:pt idx="6">
                  <c:v>2.1256182787173896E-3</c:v>
                </c:pt>
                <c:pt idx="7">
                  <c:v>2.7658608297274575E-3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325-4535-ABBB-64D6F1365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383016"/>
        <c:axId val="1"/>
      </c:scatterChart>
      <c:valAx>
        <c:axId val="640383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8872535924932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383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063021807249861"/>
          <c:y val="0.92024539877300615"/>
          <c:w val="0.7560588367487989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V444 And - O-C Diagr.</a:t>
            </a:r>
          </a:p>
        </c:rich>
      </c:tx>
      <c:layout>
        <c:manualLayout>
          <c:xMode val="edge"/>
          <c:yMode val="edge"/>
          <c:x val="0.3634898384067096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1098610014427575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-488.5</c:v>
                </c:pt>
                <c:pt idx="1">
                  <c:v>0</c:v>
                </c:pt>
                <c:pt idx="2">
                  <c:v>2245</c:v>
                </c:pt>
                <c:pt idx="3">
                  <c:v>2245.5</c:v>
                </c:pt>
                <c:pt idx="4">
                  <c:v>2523.5</c:v>
                </c:pt>
                <c:pt idx="5">
                  <c:v>3894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24-434F-B981-CF9D64CE3615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-488.5</c:v>
                </c:pt>
                <c:pt idx="1">
                  <c:v>0</c:v>
                </c:pt>
                <c:pt idx="2">
                  <c:v>2245</c:v>
                </c:pt>
                <c:pt idx="3">
                  <c:v>2245.5</c:v>
                </c:pt>
                <c:pt idx="4">
                  <c:v>2523.5</c:v>
                </c:pt>
                <c:pt idx="5">
                  <c:v>3894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0">
                  <c:v>1.1900000004970934E-2</c:v>
                </c:pt>
                <c:pt idx="2">
                  <c:v>-4.559999999764841E-2</c:v>
                </c:pt>
                <c:pt idx="3">
                  <c:v>-4.5099999995727558E-2</c:v>
                </c:pt>
                <c:pt idx="4">
                  <c:v>-5.1599999991594814E-2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24-434F-B981-CF9D64CE3615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-488.5</c:v>
                </c:pt>
                <c:pt idx="1">
                  <c:v>0</c:v>
                </c:pt>
                <c:pt idx="2">
                  <c:v>2245</c:v>
                </c:pt>
                <c:pt idx="3">
                  <c:v>2245.5</c:v>
                </c:pt>
                <c:pt idx="4">
                  <c:v>2523.5</c:v>
                </c:pt>
                <c:pt idx="5">
                  <c:v>3894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  <c:pt idx="5">
                  <c:v>-8.0399999998917338E-2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24-434F-B981-CF9D64CE3615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-488.5</c:v>
                </c:pt>
                <c:pt idx="1">
                  <c:v>0</c:v>
                </c:pt>
                <c:pt idx="2">
                  <c:v>2245</c:v>
                </c:pt>
                <c:pt idx="3">
                  <c:v>2245.5</c:v>
                </c:pt>
                <c:pt idx="4">
                  <c:v>2523.5</c:v>
                </c:pt>
                <c:pt idx="5">
                  <c:v>3894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24-434F-B981-CF9D64CE3615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-488.5</c:v>
                </c:pt>
                <c:pt idx="1">
                  <c:v>0</c:v>
                </c:pt>
                <c:pt idx="2">
                  <c:v>2245</c:v>
                </c:pt>
                <c:pt idx="3">
                  <c:v>2245.5</c:v>
                </c:pt>
                <c:pt idx="4">
                  <c:v>2523.5</c:v>
                </c:pt>
                <c:pt idx="5">
                  <c:v>3894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24-434F-B981-CF9D64CE3615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-488.5</c:v>
                </c:pt>
                <c:pt idx="1">
                  <c:v>0</c:v>
                </c:pt>
                <c:pt idx="2">
                  <c:v>2245</c:v>
                </c:pt>
                <c:pt idx="3">
                  <c:v>2245.5</c:v>
                </c:pt>
                <c:pt idx="4">
                  <c:v>2523.5</c:v>
                </c:pt>
                <c:pt idx="5">
                  <c:v>3894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24-434F-B981-CF9D64CE3615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2.9999999999999997E-4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4.0000000000000002E-4</c:v>
                  </c:pt>
                  <c:pt idx="1">
                    <c:v>0</c:v>
                  </c:pt>
                  <c:pt idx="2">
                    <c:v>1.4E-3</c:v>
                  </c:pt>
                  <c:pt idx="3">
                    <c:v>8.9999999999999998E-4</c:v>
                  </c:pt>
                  <c:pt idx="4">
                    <c:v>8.9999999999999998E-4</c:v>
                  </c:pt>
                  <c:pt idx="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-488.5</c:v>
                </c:pt>
                <c:pt idx="1">
                  <c:v>0</c:v>
                </c:pt>
                <c:pt idx="2">
                  <c:v>2245</c:v>
                </c:pt>
                <c:pt idx="3">
                  <c:v>2245.5</c:v>
                </c:pt>
                <c:pt idx="4">
                  <c:v>2523.5</c:v>
                </c:pt>
                <c:pt idx="5">
                  <c:v>3894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24-434F-B981-CF9D64CE3615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-488.5</c:v>
                </c:pt>
                <c:pt idx="1">
                  <c:v>0</c:v>
                </c:pt>
                <c:pt idx="2">
                  <c:v>2245</c:v>
                </c:pt>
                <c:pt idx="3">
                  <c:v>2245.5</c:v>
                </c:pt>
                <c:pt idx="4">
                  <c:v>2523.5</c:v>
                </c:pt>
                <c:pt idx="5">
                  <c:v>3894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1.1231143547147505E-2</c:v>
                </c:pt>
                <c:pt idx="1">
                  <c:v>1.0521778360213022E-3</c:v>
                </c:pt>
                <c:pt idx="2">
                  <c:v>-4.572730634305408E-2</c:v>
                </c:pt>
                <c:pt idx="3">
                  <c:v>-4.5737724936412448E-2</c:v>
                </c:pt>
                <c:pt idx="4">
                  <c:v>-5.1530462843665435E-2</c:v>
                </c:pt>
                <c:pt idx="5">
                  <c:v>-8.0087827238953996E-2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24-434F-B981-CF9D64CE3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380496"/>
        <c:axId val="1"/>
      </c:scatterChart>
      <c:valAx>
        <c:axId val="640380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0380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39920030190085"/>
          <c:y val="0.92024539877300615"/>
          <c:w val="0.7560588367487989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28575</xdr:rowOff>
    </xdr:from>
    <xdr:to>
      <xdr:col>15</xdr:col>
      <xdr:colOff>276225</xdr:colOff>
      <xdr:row>18</xdr:row>
      <xdr:rowOff>66675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912AB84C-97E8-2DBA-7F35-602EAA089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28575</xdr:rowOff>
    </xdr:from>
    <xdr:to>
      <xdr:col>15</xdr:col>
      <xdr:colOff>276225</xdr:colOff>
      <xdr:row>18</xdr:row>
      <xdr:rowOff>66675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C2740E9-30D5-A903-DB5B-A2EA0B447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4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</row>
    <row r="2" spans="1:7" x14ac:dyDescent="0.2">
      <c r="A2" t="s">
        <v>23</v>
      </c>
      <c r="B2" t="s">
        <v>31</v>
      </c>
      <c r="C2" s="3"/>
      <c r="D2" s="3"/>
    </row>
    <row r="3" spans="1:7" ht="13.5" thickBot="1" x14ac:dyDescent="0.25"/>
    <row r="4" spans="1:7" ht="13.5" thickBot="1" x14ac:dyDescent="0.25">
      <c r="A4" s="12" t="s">
        <v>37</v>
      </c>
      <c r="B4" s="3"/>
      <c r="C4" s="13">
        <v>52914.286099999998</v>
      </c>
      <c r="D4" s="14">
        <v>0.46879999999999999</v>
      </c>
    </row>
    <row r="6" spans="1:7" x14ac:dyDescent="0.2">
      <c r="A6" s="5" t="s">
        <v>0</v>
      </c>
    </row>
    <row r="7" spans="1:7" x14ac:dyDescent="0.2">
      <c r="A7" t="s">
        <v>1</v>
      </c>
      <c r="C7">
        <v>54739.713212172763</v>
      </c>
      <c r="D7" s="42" t="s">
        <v>51</v>
      </c>
    </row>
    <row r="8" spans="1:7" x14ac:dyDescent="0.2">
      <c r="A8" t="s">
        <v>2</v>
      </c>
      <c r="C8">
        <v>0.46877916281328325</v>
      </c>
    </row>
    <row r="9" spans="1:7" x14ac:dyDescent="0.2">
      <c r="A9" s="15" t="s">
        <v>38</v>
      </c>
      <c r="B9" s="16"/>
      <c r="C9" s="17">
        <v>-9.5</v>
      </c>
      <c r="D9" s="16" t="s">
        <v>39</v>
      </c>
      <c r="E9" s="16"/>
    </row>
    <row r="10" spans="1:7" ht="13.5" thickBot="1" x14ac:dyDescent="0.25">
      <c r="A10" s="16"/>
      <c r="B10" s="16"/>
      <c r="C10" s="4" t="s">
        <v>19</v>
      </c>
      <c r="D10" s="4" t="s">
        <v>20</v>
      </c>
      <c r="E10" s="16"/>
    </row>
    <row r="11" spans="1:7" x14ac:dyDescent="0.2">
      <c r="A11" s="16" t="s">
        <v>15</v>
      </c>
      <c r="B11" s="16"/>
      <c r="C11" s="18">
        <f ca="1">INTERCEPT(INDIRECT($G$11):G986,INDIRECT($F$11):F986)</f>
        <v>1.1429574479382548E-3</v>
      </c>
      <c r="D11" s="3"/>
      <c r="E11" s="16"/>
      <c r="F11" s="19" t="str">
        <f>"F"&amp;E19</f>
        <v>F21</v>
      </c>
      <c r="G11" s="20" t="str">
        <f>"G"&amp;E19</f>
        <v>G21</v>
      </c>
    </row>
    <row r="12" spans="1:7" x14ac:dyDescent="0.2">
      <c r="A12" s="16" t="s">
        <v>16</v>
      </c>
      <c r="B12" s="16"/>
      <c r="C12" s="18">
        <f ca="1">SLOPE(INDIRECT($G$11):G986,INDIRECT($F$11):F986)</f>
        <v>3.9816079042914688E-7</v>
      </c>
      <c r="D12" s="3"/>
      <c r="E12" s="16"/>
    </row>
    <row r="13" spans="1:7" x14ac:dyDescent="0.2">
      <c r="A13" s="16" t="s">
        <v>18</v>
      </c>
      <c r="B13" s="16"/>
      <c r="C13" s="3" t="s">
        <v>13</v>
      </c>
      <c r="D13" s="3"/>
      <c r="E13" s="16"/>
    </row>
    <row r="14" spans="1:7" x14ac:dyDescent="0.2">
      <c r="A14" s="16"/>
      <c r="B14" s="16"/>
      <c r="C14" s="16"/>
      <c r="D14" s="16"/>
      <c r="E14" s="16"/>
    </row>
    <row r="15" spans="1:7" x14ac:dyDescent="0.2">
      <c r="A15" s="21" t="s">
        <v>17</v>
      </c>
      <c r="B15" s="16"/>
      <c r="C15" s="22">
        <f ca="1">(C7+C11)+(C8+C12)*INT(MAX(F21:F3527))</f>
        <v>56650.459845660538</v>
      </c>
      <c r="D15" s="23" t="s">
        <v>40</v>
      </c>
      <c r="E15" s="24">
        <f ca="1">TODAY()+15018.5-B9/24</f>
        <v>60095.5</v>
      </c>
    </row>
    <row r="16" spans="1:7" x14ac:dyDescent="0.2">
      <c r="A16" s="25" t="s">
        <v>3</v>
      </c>
      <c r="B16" s="16"/>
      <c r="C16" s="26">
        <f ca="1">+C8+C12</f>
        <v>0.46877956097407369</v>
      </c>
      <c r="D16" s="23" t="s">
        <v>41</v>
      </c>
      <c r="E16" s="24">
        <f ca="1">ROUND(2*(E15-C15)/C16,0)/2+1</f>
        <v>7350</v>
      </c>
    </row>
    <row r="17" spans="1:17" ht="13.5" thickBot="1" x14ac:dyDescent="0.25">
      <c r="A17" s="23" t="s">
        <v>29</v>
      </c>
      <c r="B17" s="16"/>
      <c r="C17" s="16">
        <f>COUNT(C21:C2185)</f>
        <v>8</v>
      </c>
      <c r="D17" s="23" t="s">
        <v>42</v>
      </c>
      <c r="E17" s="27">
        <f ca="1">+C15+C16*E16-15018.5-C9/24</f>
        <v>45077.885452153314</v>
      </c>
    </row>
    <row r="18" spans="1:17" ht="14.25" thickTop="1" thickBot="1" x14ac:dyDescent="0.25">
      <c r="A18" s="25" t="s">
        <v>4</v>
      </c>
      <c r="B18" s="16"/>
      <c r="C18" s="28">
        <f ca="1">+C15</f>
        <v>56650.459845660538</v>
      </c>
      <c r="D18" s="29">
        <f ca="1">+C16</f>
        <v>0.46877956097407369</v>
      </c>
      <c r="E18" s="30" t="s">
        <v>43</v>
      </c>
    </row>
    <row r="19" spans="1:17" ht="13.5" thickTop="1" x14ac:dyDescent="0.2">
      <c r="A19" s="31" t="s">
        <v>44</v>
      </c>
      <c r="E19" s="32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12</v>
      </c>
      <c r="E20" s="4" t="s">
        <v>8</v>
      </c>
      <c r="F20" s="4" t="s">
        <v>9</v>
      </c>
      <c r="G20" s="4" t="s">
        <v>10</v>
      </c>
      <c r="H20" s="7" t="s">
        <v>11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x14ac:dyDescent="0.2">
      <c r="A21" s="9" t="s">
        <v>36</v>
      </c>
      <c r="B21" s="33" t="s">
        <v>34</v>
      </c>
      <c r="C21" s="9">
        <v>52685.289199999999</v>
      </c>
      <c r="D21" s="9">
        <v>4.0000000000000002E-4</v>
      </c>
      <c r="E21">
        <f t="shared" ref="E21:E27" si="0">+(C21-C$7)/C$8</f>
        <v>-4382.4985731950064</v>
      </c>
      <c r="F21">
        <f t="shared" ref="F21:F28" si="1">ROUND(2*E21,0)/2</f>
        <v>-4382.5</v>
      </c>
      <c r="G21">
        <f t="shared" ref="G21:G27" si="2">+C21-(C$7+F21*C$8)</f>
        <v>6.6885645355796441E-4</v>
      </c>
      <c r="I21">
        <f>+G21</f>
        <v>6.6885645355796441E-4</v>
      </c>
      <c r="O21">
        <f t="shared" ref="O21:O27" ca="1" si="3">+C$11+C$12*$F21</f>
        <v>-6.0198221611748137E-4</v>
      </c>
      <c r="Q21" s="2">
        <f t="shared" ref="Q21:Q27" si="4">+C21-15018.5</f>
        <v>37666.789199999999</v>
      </c>
    </row>
    <row r="22" spans="1:17" x14ac:dyDescent="0.2">
      <c r="A22" s="34" t="s">
        <v>11</v>
      </c>
      <c r="B22" s="35"/>
      <c r="C22" s="36">
        <v>52914.286099999998</v>
      </c>
      <c r="D22" s="36" t="s">
        <v>13</v>
      </c>
      <c r="E22">
        <f t="shared" si="0"/>
        <v>-3894.0022445064196</v>
      </c>
      <c r="F22">
        <f t="shared" si="1"/>
        <v>-3894</v>
      </c>
      <c r="G22">
        <f t="shared" si="2"/>
        <v>-1.052177838573698E-3</v>
      </c>
      <c r="H22">
        <f>+G22</f>
        <v>-1.052177838573698E-3</v>
      </c>
      <c r="O22">
        <f t="shared" ca="1" si="3"/>
        <v>-4.074806699928431E-4</v>
      </c>
      <c r="Q22" s="2">
        <f t="shared" si="4"/>
        <v>37895.786099999998</v>
      </c>
    </row>
    <row r="23" spans="1:17" x14ac:dyDescent="0.2">
      <c r="A23" s="9" t="s">
        <v>32</v>
      </c>
      <c r="B23" s="33" t="s">
        <v>34</v>
      </c>
      <c r="C23" s="9">
        <v>53966.931400000001</v>
      </c>
      <c r="D23" s="9">
        <v>8.9999999999999998E-4</v>
      </c>
      <c r="E23">
        <f t="shared" si="0"/>
        <v>-1648.4986396047721</v>
      </c>
      <c r="F23">
        <f t="shared" si="1"/>
        <v>-1648.5</v>
      </c>
      <c r="G23">
        <f t="shared" si="2"/>
        <v>6.3772493740543723E-4</v>
      </c>
      <c r="I23">
        <f>+G23</f>
        <v>6.3772493740543723E-4</v>
      </c>
      <c r="O23">
        <f t="shared" ca="1" si="3"/>
        <v>4.865893849158062E-4</v>
      </c>
      <c r="Q23" s="2">
        <f t="shared" si="4"/>
        <v>38948.431400000001</v>
      </c>
    </row>
    <row r="24" spans="1:17" x14ac:dyDescent="0.2">
      <c r="A24" s="9" t="s">
        <v>35</v>
      </c>
      <c r="B24" s="33" t="s">
        <v>34</v>
      </c>
      <c r="C24" s="9">
        <v>54097.251300000004</v>
      </c>
      <c r="D24" s="9">
        <v>8.9999999999999998E-4</v>
      </c>
      <c r="E24">
        <f t="shared" si="0"/>
        <v>-1370.5001483367009</v>
      </c>
      <c r="F24">
        <f t="shared" si="1"/>
        <v>-1370.5</v>
      </c>
      <c r="G24">
        <f t="shared" si="2"/>
        <v>-6.9537156377919018E-5</v>
      </c>
      <c r="I24">
        <f>+G24</f>
        <v>-6.9537156377919018E-5</v>
      </c>
      <c r="O24">
        <f t="shared" ca="1" si="3"/>
        <v>5.9727808465510901E-4</v>
      </c>
      <c r="Q24" s="2">
        <f t="shared" si="4"/>
        <v>39078.751300000004</v>
      </c>
    </row>
    <row r="25" spans="1:17" x14ac:dyDescent="0.2">
      <c r="A25" s="37" t="s">
        <v>47</v>
      </c>
      <c r="B25" s="35"/>
      <c r="C25" s="36">
        <v>54739.712899999999</v>
      </c>
      <c r="D25" s="36">
        <v>2.9999999999999997E-4</v>
      </c>
      <c r="E25">
        <f t="shared" si="0"/>
        <v>-6.6592713341586849E-4</v>
      </c>
      <c r="F25">
        <f t="shared" si="1"/>
        <v>0</v>
      </c>
      <c r="G25">
        <f t="shared" si="2"/>
        <v>-3.121727640973404E-4</v>
      </c>
      <c r="J25">
        <f>+G25</f>
        <v>-3.121727640973404E-4</v>
      </c>
      <c r="O25">
        <f t="shared" ca="1" si="3"/>
        <v>1.1429574479382548E-3</v>
      </c>
      <c r="Q25" s="2">
        <f t="shared" si="4"/>
        <v>39721.212899999999</v>
      </c>
    </row>
    <row r="26" spans="1:17" x14ac:dyDescent="0.2">
      <c r="A26" s="9" t="s">
        <v>48</v>
      </c>
      <c r="B26" s="33" t="s">
        <v>33</v>
      </c>
      <c r="C26" s="9">
        <v>54800.657299999999</v>
      </c>
      <c r="D26" s="9">
        <v>6.9999999999999999E-4</v>
      </c>
      <c r="E26">
        <f t="shared" si="0"/>
        <v>130.00596584006126</v>
      </c>
      <c r="F26">
        <f t="shared" si="1"/>
        <v>130</v>
      </c>
      <c r="G26">
        <f t="shared" si="2"/>
        <v>2.7966615089098923E-3</v>
      </c>
      <c r="I26">
        <f>+G26</f>
        <v>2.7966615089098923E-3</v>
      </c>
      <c r="O26">
        <f t="shared" ca="1" si="3"/>
        <v>1.1947183506940439E-3</v>
      </c>
      <c r="Q26" s="2">
        <f t="shared" si="4"/>
        <v>39782.157299999999</v>
      </c>
    </row>
    <row r="27" spans="1:17" x14ac:dyDescent="0.2">
      <c r="A27" s="9" t="s">
        <v>49</v>
      </c>
      <c r="B27" s="33" t="s">
        <v>33</v>
      </c>
      <c r="C27" s="9">
        <v>55896.660300000003</v>
      </c>
      <c r="D27" s="9">
        <v>4.0000000000000002E-4</v>
      </c>
      <c r="E27">
        <f t="shared" si="0"/>
        <v>2468.0002431935259</v>
      </c>
      <c r="F27">
        <f t="shared" si="1"/>
        <v>2468</v>
      </c>
      <c r="G27">
        <f t="shared" si="2"/>
        <v>1.140040549216792E-4</v>
      </c>
      <c r="I27">
        <f>+G27</f>
        <v>1.140040549216792E-4</v>
      </c>
      <c r="O27">
        <f t="shared" ca="1" si="3"/>
        <v>2.1256182787173896E-3</v>
      </c>
      <c r="Q27" s="2">
        <f t="shared" si="4"/>
        <v>40878.160300000003</v>
      </c>
    </row>
    <row r="28" spans="1:17" x14ac:dyDescent="0.2">
      <c r="A28" s="38" t="s">
        <v>50</v>
      </c>
      <c r="B28" s="39" t="s">
        <v>33</v>
      </c>
      <c r="C28" s="40">
        <v>56650.461600000002</v>
      </c>
      <c r="D28" s="41">
        <v>1.2999999999999999E-3</v>
      </c>
      <c r="E28">
        <f>+(C28-C$7)/C$8</f>
        <v>4076.0096424940689</v>
      </c>
      <c r="F28">
        <f t="shared" si="1"/>
        <v>4076</v>
      </c>
      <c r="G28">
        <f>+C28-(C$7+F28*C$8)</f>
        <v>4.5202002947917208E-3</v>
      </c>
      <c r="I28">
        <f>+G28</f>
        <v>4.5202002947917208E-3</v>
      </c>
      <c r="O28">
        <f ca="1">+C$11+C$12*$F28</f>
        <v>2.7658608297274575E-3</v>
      </c>
      <c r="Q28" s="2">
        <f>+C28-15018.5</f>
        <v>41631.961600000002</v>
      </c>
    </row>
    <row r="29" spans="1:17" x14ac:dyDescent="0.2">
      <c r="A29" s="34"/>
      <c r="B29" s="34"/>
      <c r="C29" s="36"/>
      <c r="D29" s="36"/>
    </row>
    <row r="30" spans="1:17" x14ac:dyDescent="0.2">
      <c r="C30" s="8"/>
      <c r="D30" s="8"/>
    </row>
    <row r="31" spans="1:17" x14ac:dyDescent="0.2">
      <c r="C31" s="8"/>
      <c r="D31" s="8"/>
    </row>
    <row r="32" spans="1:17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workbookViewId="0">
      <selection activeCell="C18" sqref="C18:D1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30</v>
      </c>
    </row>
    <row r="2" spans="1:7" x14ac:dyDescent="0.2">
      <c r="A2" t="s">
        <v>23</v>
      </c>
      <c r="B2" t="s">
        <v>31</v>
      </c>
      <c r="C2" s="3"/>
      <c r="D2" s="3"/>
    </row>
    <row r="3" spans="1:7" ht="13.5" thickBot="1" x14ac:dyDescent="0.25"/>
    <row r="4" spans="1:7" ht="13.5" thickBot="1" x14ac:dyDescent="0.25">
      <c r="A4" s="12" t="s">
        <v>37</v>
      </c>
      <c r="B4" s="3"/>
      <c r="C4" s="13">
        <v>52914.286099999998</v>
      </c>
      <c r="D4" s="14">
        <v>0.46879999999999999</v>
      </c>
    </row>
    <row r="6" spans="1:7" x14ac:dyDescent="0.2">
      <c r="A6" s="5" t="s">
        <v>0</v>
      </c>
    </row>
    <row r="7" spans="1:7" x14ac:dyDescent="0.2">
      <c r="A7" t="s">
        <v>1</v>
      </c>
      <c r="C7">
        <f>+C4</f>
        <v>52914.286099999998</v>
      </c>
    </row>
    <row r="8" spans="1:7" x14ac:dyDescent="0.2">
      <c r="A8" t="s">
        <v>2</v>
      </c>
      <c r="C8">
        <f>+D4</f>
        <v>0.46879999999999999</v>
      </c>
    </row>
    <row r="9" spans="1:7" x14ac:dyDescent="0.2">
      <c r="A9" s="15" t="s">
        <v>38</v>
      </c>
      <c r="B9" s="16"/>
      <c r="C9" s="17">
        <v>8</v>
      </c>
      <c r="D9" s="16" t="s">
        <v>39</v>
      </c>
      <c r="E9" s="16"/>
    </row>
    <row r="10" spans="1:7" ht="13.5" thickBot="1" x14ac:dyDescent="0.25">
      <c r="A10" s="16"/>
      <c r="B10" s="16"/>
      <c r="C10" s="4" t="s">
        <v>19</v>
      </c>
      <c r="D10" s="4" t="s">
        <v>20</v>
      </c>
      <c r="E10" s="16"/>
    </row>
    <row r="11" spans="1:7" x14ac:dyDescent="0.2">
      <c r="A11" s="16" t="s">
        <v>15</v>
      </c>
      <c r="B11" s="16"/>
      <c r="C11" s="18">
        <f ca="1">INTERCEPT(INDIRECT($G$11):G992,INDIRECT($F$11):F992)</f>
        <v>1.0521778360213022E-3</v>
      </c>
      <c r="D11" s="3"/>
      <c r="E11" s="16"/>
      <c r="F11" s="19" t="str">
        <f>"F"&amp;E19</f>
        <v>F21</v>
      </c>
      <c r="G11" s="20" t="str">
        <f>"G"&amp;E19</f>
        <v>G21</v>
      </c>
    </row>
    <row r="12" spans="1:7" x14ac:dyDescent="0.2">
      <c r="A12" s="16" t="s">
        <v>16</v>
      </c>
      <c r="B12" s="16"/>
      <c r="C12" s="18">
        <f ca="1">SLOPE(INDIRECT($G$11):G992,INDIRECT($F$11):F992)</f>
        <v>-2.0837186716737365E-5</v>
      </c>
      <c r="D12" s="3"/>
      <c r="E12" s="16"/>
    </row>
    <row r="13" spans="1:7" x14ac:dyDescent="0.2">
      <c r="A13" s="16" t="s">
        <v>18</v>
      </c>
      <c r="B13" s="16"/>
      <c r="C13" s="3" t="s">
        <v>13</v>
      </c>
      <c r="D13" s="3"/>
      <c r="E13" s="16"/>
    </row>
    <row r="14" spans="1:7" x14ac:dyDescent="0.2">
      <c r="A14" s="16"/>
      <c r="B14" s="16"/>
      <c r="C14" s="16"/>
      <c r="D14" s="16"/>
      <c r="E14" s="16"/>
    </row>
    <row r="15" spans="1:7" x14ac:dyDescent="0.2">
      <c r="A15" s="21" t="s">
        <v>17</v>
      </c>
      <c r="B15" s="16"/>
      <c r="C15" s="22">
        <f ca="1">(C7+C11)+(C8+C12)*INT(MAX(F21:F3533))</f>
        <v>54739.713212172763</v>
      </c>
      <c r="D15" s="23" t="s">
        <v>40</v>
      </c>
      <c r="E15" s="24">
        <f ca="1">TODAY()+15018.5-B9/24</f>
        <v>60095.5</v>
      </c>
    </row>
    <row r="16" spans="1:7" x14ac:dyDescent="0.2">
      <c r="A16" s="25" t="s">
        <v>3</v>
      </c>
      <c r="B16" s="16"/>
      <c r="C16" s="26">
        <f ca="1">+C8+C12</f>
        <v>0.46877916281328325</v>
      </c>
      <c r="D16" s="23" t="s">
        <v>41</v>
      </c>
      <c r="E16" s="24">
        <f ca="1">ROUND(2*(E15-C15)/C16,0)/2+1</f>
        <v>11426</v>
      </c>
    </row>
    <row r="17" spans="1:17" ht="13.5" thickBot="1" x14ac:dyDescent="0.25">
      <c r="A17" s="23" t="s">
        <v>29</v>
      </c>
      <c r="B17" s="16"/>
      <c r="C17" s="16">
        <f>COUNT(C21:C2191)</f>
        <v>6</v>
      </c>
      <c r="D17" s="23" t="s">
        <v>42</v>
      </c>
      <c r="E17" s="27">
        <f ca="1">+C15+C16*E16-15018.5-C9/24</f>
        <v>45077.150593144004</v>
      </c>
    </row>
    <row r="18" spans="1:17" ht="14.25" thickTop="1" thickBot="1" x14ac:dyDescent="0.25">
      <c r="A18" s="25" t="s">
        <v>4</v>
      </c>
      <c r="B18" s="16"/>
      <c r="C18" s="28">
        <f ca="1">+C15</f>
        <v>54739.713212172763</v>
      </c>
      <c r="D18" s="29">
        <f ca="1">+C16</f>
        <v>0.46877916281328325</v>
      </c>
      <c r="E18" s="30" t="s">
        <v>43</v>
      </c>
    </row>
    <row r="19" spans="1:17" ht="13.5" thickTop="1" x14ac:dyDescent="0.2">
      <c r="A19" s="31" t="s">
        <v>44</v>
      </c>
      <c r="E19" s="32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12</v>
      </c>
      <c r="E20" s="4" t="s">
        <v>8</v>
      </c>
      <c r="F20" s="4" t="s">
        <v>9</v>
      </c>
      <c r="G20" s="4" t="s">
        <v>10</v>
      </c>
      <c r="H20" s="7" t="s">
        <v>11</v>
      </c>
      <c r="I20" s="7" t="s">
        <v>28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</row>
    <row r="21" spans="1:17" x14ac:dyDescent="0.2">
      <c r="A21" t="s">
        <v>36</v>
      </c>
      <c r="B21" s="11" t="s">
        <v>34</v>
      </c>
      <c r="C21" s="10">
        <v>52685.289199999999</v>
      </c>
      <c r="D21" s="10">
        <v>4.0000000000000002E-4</v>
      </c>
      <c r="E21">
        <f t="shared" ref="E21:E26" si="0">+(C21-C$7)/C$8</f>
        <v>-488.47461604095196</v>
      </c>
      <c r="F21">
        <f t="shared" ref="F21:F26" si="1">ROUND(2*E21,0)/2</f>
        <v>-488.5</v>
      </c>
      <c r="G21">
        <f t="shared" ref="G21:G26" si="2">+C21-(C$7+F21*C$8)</f>
        <v>1.1900000004970934E-2</v>
      </c>
      <c r="I21">
        <f>+G21</f>
        <v>1.1900000004970934E-2</v>
      </c>
      <c r="O21">
        <f t="shared" ref="O21:O26" ca="1" si="3">+C$11+C$12*$F21</f>
        <v>1.1231143547147505E-2</v>
      </c>
      <c r="Q21" s="2">
        <f t="shared" ref="Q21:Q26" si="4">+C21-15018.5</f>
        <v>37666.789199999999</v>
      </c>
    </row>
    <row r="22" spans="1:17" x14ac:dyDescent="0.2">
      <c r="A22" t="s">
        <v>11</v>
      </c>
      <c r="B22" s="3"/>
      <c r="C22" s="8">
        <v>52914.286099999998</v>
      </c>
      <c r="D22" s="8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ca="1" si="3"/>
        <v>1.0521778360213022E-3</v>
      </c>
      <c r="Q22" s="2">
        <f t="shared" si="4"/>
        <v>37895.786099999998</v>
      </c>
    </row>
    <row r="23" spans="1:17" x14ac:dyDescent="0.2">
      <c r="A23" s="9" t="s">
        <v>32</v>
      </c>
      <c r="B23" s="11" t="s">
        <v>33</v>
      </c>
      <c r="C23" s="10">
        <v>53966.696499999998</v>
      </c>
      <c r="D23" s="10">
        <v>1.4E-3</v>
      </c>
      <c r="E23">
        <f t="shared" si="0"/>
        <v>2244.9027303754278</v>
      </c>
      <c r="F23">
        <f t="shared" si="1"/>
        <v>2245</v>
      </c>
      <c r="G23">
        <f t="shared" si="2"/>
        <v>-4.559999999764841E-2</v>
      </c>
      <c r="I23">
        <f>+G23</f>
        <v>-4.559999999764841E-2</v>
      </c>
      <c r="O23">
        <f t="shared" ca="1" si="3"/>
        <v>-4.572730634305408E-2</v>
      </c>
      <c r="Q23" s="2">
        <f t="shared" si="4"/>
        <v>38948.196499999998</v>
      </c>
    </row>
    <row r="24" spans="1:17" x14ac:dyDescent="0.2">
      <c r="A24" s="9" t="s">
        <v>32</v>
      </c>
      <c r="B24" s="11" t="s">
        <v>34</v>
      </c>
      <c r="C24" s="10">
        <v>53966.931400000001</v>
      </c>
      <c r="D24" s="10">
        <v>8.9999999999999998E-4</v>
      </c>
      <c r="E24">
        <f t="shared" si="0"/>
        <v>2245.4037969283359</v>
      </c>
      <c r="F24">
        <f t="shared" si="1"/>
        <v>2245.5</v>
      </c>
      <c r="G24">
        <f t="shared" si="2"/>
        <v>-4.5099999995727558E-2</v>
      </c>
      <c r="I24">
        <f>+G24</f>
        <v>-4.5099999995727558E-2</v>
      </c>
      <c r="O24">
        <f t="shared" ca="1" si="3"/>
        <v>-4.5737724936412448E-2</v>
      </c>
      <c r="Q24" s="2">
        <f t="shared" si="4"/>
        <v>38948.431400000001</v>
      </c>
    </row>
    <row r="25" spans="1:17" x14ac:dyDescent="0.2">
      <c r="A25" t="s">
        <v>35</v>
      </c>
      <c r="B25" s="11" t="s">
        <v>34</v>
      </c>
      <c r="C25" s="8">
        <v>54097.251300000004</v>
      </c>
      <c r="D25" s="8">
        <v>8.9999999999999998E-4</v>
      </c>
      <c r="E25">
        <f t="shared" si="0"/>
        <v>2523.3899317406272</v>
      </c>
      <c r="F25">
        <f t="shared" si="1"/>
        <v>2523.5</v>
      </c>
      <c r="G25">
        <f t="shared" si="2"/>
        <v>-5.1599999991594814E-2</v>
      </c>
      <c r="I25">
        <f>+G25</f>
        <v>-5.1599999991594814E-2</v>
      </c>
      <c r="O25">
        <f t="shared" ca="1" si="3"/>
        <v>-5.1530462843665435E-2</v>
      </c>
      <c r="Q25" s="2">
        <f t="shared" si="4"/>
        <v>39078.751300000004</v>
      </c>
    </row>
    <row r="26" spans="1:17" x14ac:dyDescent="0.2">
      <c r="A26" s="5" t="s">
        <v>45</v>
      </c>
      <c r="B26" s="3"/>
      <c r="C26" s="8">
        <v>54739.712899999999</v>
      </c>
      <c r="D26" s="8">
        <v>2.9999999999999997E-4</v>
      </c>
      <c r="E26">
        <f t="shared" si="0"/>
        <v>3893.8284982935179</v>
      </c>
      <c r="F26">
        <f t="shared" si="1"/>
        <v>3894</v>
      </c>
      <c r="G26">
        <f t="shared" si="2"/>
        <v>-8.0399999998917338E-2</v>
      </c>
      <c r="J26">
        <f>+G26</f>
        <v>-8.0399999998917338E-2</v>
      </c>
      <c r="O26">
        <f t="shared" ca="1" si="3"/>
        <v>-8.0087827238953996E-2</v>
      </c>
      <c r="Q26" s="2">
        <f t="shared" si="4"/>
        <v>39721.212899999999</v>
      </c>
    </row>
    <row r="27" spans="1:17" x14ac:dyDescent="0.2">
      <c r="B27" s="3"/>
      <c r="C27" s="8"/>
      <c r="D27" s="8"/>
      <c r="Q27" s="2"/>
    </row>
    <row r="28" spans="1:17" x14ac:dyDescent="0.2">
      <c r="B28" s="3"/>
      <c r="C28" s="8"/>
      <c r="D28" s="8"/>
      <c r="Q28" s="2"/>
    </row>
    <row r="29" spans="1:17" x14ac:dyDescent="0.2">
      <c r="B29" s="3"/>
      <c r="C29" s="8"/>
      <c r="D29" s="8"/>
      <c r="Q29" s="2"/>
    </row>
    <row r="30" spans="1:17" x14ac:dyDescent="0.2">
      <c r="B30" s="3"/>
      <c r="C30" s="8"/>
      <c r="D30" s="8"/>
      <c r="Q30" s="2"/>
    </row>
    <row r="31" spans="1:17" x14ac:dyDescent="0.2">
      <c r="B31" s="3"/>
      <c r="C31" s="8"/>
      <c r="D31" s="8"/>
      <c r="Q31" s="2"/>
    </row>
    <row r="32" spans="1:17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2023-05-31T07:10:41Z</dcterms:modified>
</cp:coreProperties>
</file>