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4E9E18D-D0EB-4688-8C9B-3F7E1EC625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E22" i="1"/>
  <c r="F22" i="1"/>
  <c r="G22" i="1" s="1"/>
  <c r="I22" i="1" s="1"/>
  <c r="E23" i="1"/>
  <c r="F23" i="1" s="1"/>
  <c r="G23" i="1" s="1"/>
  <c r="I23" i="1" s="1"/>
  <c r="G11" i="1"/>
  <c r="F11" i="1"/>
  <c r="E21" i="1"/>
  <c r="F21" i="1"/>
  <c r="G21" i="1" s="1"/>
  <c r="H21" i="1" s="1"/>
  <c r="Q22" i="1"/>
  <c r="Q23" i="1"/>
  <c r="Q24" i="1"/>
  <c r="E14" i="1"/>
  <c r="C17" i="1"/>
  <c r="Q21" i="1"/>
  <c r="C11" i="1"/>
  <c r="E15" i="1" l="1"/>
  <c r="C12" i="1"/>
  <c r="C16" i="1" l="1"/>
  <c r="D18" i="1" s="1"/>
  <c r="O22" i="1"/>
  <c r="C15" i="1"/>
  <c r="O21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<sst xmlns="http://schemas.openxmlformats.org/spreadsheetml/2006/main" count="55" uniqueCount="48">
  <si>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</si>
  <si>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</si>
  <si>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</si>
  <si>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</si>
  <si>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</si>
  <si>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</si>
  <si>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</si>
  <si>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</si>
  <si>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</si>
  <si>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</si>
  <si>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</si>
  <si>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</si>
  <si>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</si>
  <si>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</si>
  <si>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</si>
  <si>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</si>
  <si>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</si>
  <si>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</si>
  <si>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</si>
  <si>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</si>
  <si>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</si>
  <si>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</si>
  <si>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</si>
  <si>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</si>
  <si>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</si>
  <si>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</si>
  <si>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</si>
  <si>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</si>
  <si>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</si>
  <si>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</si>
  <si>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</si>
  <si>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</si>
  <si>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</si>
  <si>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</si>
  <si>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</si>
  <si>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</si>
  <si>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</si>
  <si>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</si>
  <si>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</si>
  <si>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</si>
  <si>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</si>
  <si>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V0467 And / GSC 2267-0690</t>
  </si>
  <si>
    <t>IBVS 5918</t>
  </si>
  <si>
    <t>I</t>
  </si>
  <si>
    <t>.0030</t>
  </si>
  <si>
    <t>GCVS</t>
  </si>
  <si>
    <t>Period checked by ToMcat 2012-03-08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</si>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</sst>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V464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D0-4777-B420-F0C5A13B89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-4.9999999973806553E-3</c:v>
                </c:pt>
                <c:pt idx="2">
                  <c:v>-5.9999999939464033E-4</c:v>
                </c:pt>
                <c:pt idx="3">
                  <c:v>-2.5000000023283064E-3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D0-4777-B420-F0C5A13B89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D0-4777-B420-F0C5A13B89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D0-4777-B420-F0C5A13B89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D0-4777-B420-F0C5A13B89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D0-4777-B420-F0C5A13B89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D0-4777-B420-F0C5A13B89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-2.219887849089807E-3</c:v>
                </c:pt>
                <c:pt idx="1">
                  <c:v>-2.1456448588749854E-3</c:v>
                </c:pt>
                <c:pt idx="2">
                  <c:v>-1.8734205614206398E-3</c:v>
                </c:pt>
                <c:pt idx="3">
                  <c:v>-1.8610467297181695E-3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D0-4777-B420-F0C5A13B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018328"/>
        <c:axId val="1"/>
      </c:scatterChart>
      <c:valAx>
        <c:axId val="63401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018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920B42-E829-01FC-DB4E-0E3807613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t="s">
        <v>47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54337.385399999999</v>
      </c>
      <c r="D4" s="9">
        <v>0.35339999999999999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54337.385399999999</v>
      </c>
    </row>
    <row r="8" spans="1:7" x14ac:dyDescent="0.2">
      <c r="A8" t="s">
        <v>3</v>
      </c>
      <c r="C8">
        <v>0.35339999999999999</v>
      </c>
      <c r="D8" s="31" t="s">
        <v>46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-2.219887849089807E-3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2.4747663404940515E-5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60095.80322430555</v>
      </c>
    </row>
    <row r="15" spans="1:7" x14ac:dyDescent="0.2">
      <c r="A15" s="14" t="s">
        <v>18</v>
      </c>
      <c r="B15" s="12"/>
      <c r="C15" s="15">
        <f ca="1">(C7+C11)+(C8+C12)*INT(MAX(F21:F3532))</f>
        <v>54342.331126579433</v>
      </c>
      <c r="D15" s="16" t="s">
        <v>39</v>
      </c>
      <c r="E15" s="17">
        <f ca="1">ROUND(2*(E14-$C$7)/$C$8,0)/2+E13</f>
        <v>16295.5</v>
      </c>
    </row>
    <row r="16" spans="1:7" x14ac:dyDescent="0.2">
      <c r="A16" s="18" t="s">
        <v>4</v>
      </c>
      <c r="B16" s="12"/>
      <c r="C16" s="19">
        <f ca="1">+C8+C12</f>
        <v>0.35342474766340493</v>
      </c>
      <c r="D16" s="16" t="s">
        <v>40</v>
      </c>
      <c r="E16" s="26">
        <f ca="1">ROUND(2*(E14-$C$15)/$C$16,0)/2+E13</f>
        <v>16280</v>
      </c>
    </row>
    <row r="17" spans="1:17" ht="13.5" thickBot="1" x14ac:dyDescent="0.25">
      <c r="A17" s="16" t="s">
        <v>31</v>
      </c>
      <c r="B17" s="12"/>
      <c r="C17" s="12">
        <f>COUNT(C21:C2190)</f>
        <v>4</v>
      </c>
      <c r="D17" s="16" t="s">
        <v>35</v>
      </c>
      <c r="E17" s="20">
        <f ca="1">+$C$15+$C$16*E16-15018.5-$C$9/24</f>
        <v>45077.981851873003</v>
      </c>
    </row>
    <row r="18" spans="1:17" ht="14.25" thickTop="1" thickBot="1" x14ac:dyDescent="0.25">
      <c r="A18" s="18" t="s">
        <v>5</v>
      </c>
      <c r="B18" s="12"/>
      <c r="C18" s="21">
        <f ca="1">+C15</f>
        <v>54342.331126579433</v>
      </c>
      <c r="D18" s="22">
        <f ca="1">+C16</f>
        <v>0.35342474766340493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54337.385399999999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-2.219887849089807E-3</v>
      </c>
      <c r="Q21" s="2">
        <f>+C21-15018.5</f>
        <v>39318.885399999999</v>
      </c>
    </row>
    <row r="22" spans="1:17" x14ac:dyDescent="0.2">
      <c r="A22" s="29" t="s">
        <v>42</v>
      </c>
      <c r="B22" s="30" t="s">
        <v>43</v>
      </c>
      <c r="C22" s="29">
        <v>54338.440600000002</v>
      </c>
      <c r="D22" s="29" t="s">
        <v>44</v>
      </c>
      <c r="E22">
        <f>+(C22-C$7)/C$8</f>
        <v>2.9858517260965325</v>
      </c>
      <c r="F22">
        <f>ROUND(2*E22,0)/2</f>
        <v>3</v>
      </c>
      <c r="G22">
        <f>+C22-(C$7+F22*C$8)</f>
        <v>-4.9999999973806553E-3</v>
      </c>
      <c r="I22">
        <f>+G22</f>
        <v>-4.9999999973806553E-3</v>
      </c>
      <c r="O22">
        <f ca="1">+C$11+C$12*$F22</f>
        <v>-2.1456448588749854E-3</v>
      </c>
      <c r="Q22" s="2">
        <f>+C22-15018.5</f>
        <v>39319.940600000002</v>
      </c>
    </row>
    <row r="23" spans="1:17" x14ac:dyDescent="0.2">
      <c r="A23" s="29" t="s">
        <v>42</v>
      </c>
      <c r="B23" s="30" t="s">
        <v>43</v>
      </c>
      <c r="C23" s="29">
        <v>54342.332399999999</v>
      </c>
      <c r="D23" s="29" t="s">
        <v>44</v>
      </c>
      <c r="E23">
        <f>+(C23-C$7)/C$8</f>
        <v>13.99830220713106</v>
      </c>
      <c r="F23">
        <f>ROUND(2*E23,0)/2</f>
        <v>14</v>
      </c>
      <c r="G23">
        <f>+C23-(C$7+F23*C$8)</f>
        <v>-5.9999999939464033E-4</v>
      </c>
      <c r="I23">
        <f>+G23</f>
        <v>-5.9999999939464033E-4</v>
      </c>
      <c r="O23">
        <f ca="1">+C$11+C$12*$F23</f>
        <v>-1.8734205614206398E-3</v>
      </c>
      <c r="Q23" s="2">
        <f>+C23-15018.5</f>
        <v>39323.832399999999</v>
      </c>
    </row>
    <row r="24" spans="1:17" x14ac:dyDescent="0.2">
      <c r="A24" s="29" t="s">
        <v>42</v>
      </c>
      <c r="B24" s="30" t="s">
        <v>43</v>
      </c>
      <c r="C24" s="29">
        <v>54342.5072</v>
      </c>
      <c r="D24" s="29" t="s">
        <v>44</v>
      </c>
      <c r="E24">
        <f>+(C24-C$7)/C$8</f>
        <v>14.492925863046981</v>
      </c>
      <c r="F24">
        <f>ROUND(2*E24,0)/2</f>
        <v>14.5</v>
      </c>
      <c r="G24">
        <f>+C24-(C$7+F24*C$8)</f>
        <v>-2.5000000023283064E-3</v>
      </c>
      <c r="I24">
        <f>+G24</f>
        <v>-2.5000000023283064E-3</v>
      </c>
      <c r="O24">
        <f ca="1">+C$11+C$12*$F24</f>
        <v>-1.8610467297181695E-3</v>
      </c>
      <c r="Q24" s="2">
        <f>+C24-15018.5</f>
        <v>39324.0072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2023-05-31T07:16:38Z</dcterms:modified>
</cp:coreProperties>
</file>