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A11925B-56ED-4B98-B4D9-267D5BF2E8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Q23" i="1"/>
  <c r="E22" i="1"/>
  <c r="F22" i="1"/>
  <c r="G22" i="1"/>
  <c r="K22" i="1"/>
  <c r="E21" i="1"/>
  <c r="F21" i="1"/>
  <c r="G21" i="1"/>
  <c r="I21" i="1"/>
  <c r="Q22" i="1"/>
  <c r="F16" i="1"/>
  <c r="F17" i="1" s="1"/>
  <c r="C17" i="1"/>
  <c r="Q21" i="1"/>
  <c r="C11" i="1"/>
  <c r="C12" i="1"/>
  <c r="C16" i="1" l="1"/>
  <c r="D18" i="1" s="1"/>
  <c r="O21" i="1"/>
  <c r="C15" i="1"/>
  <c r="O22" i="1"/>
  <c r="O23" i="1"/>
  <c r="C18" i="1" l="1"/>
  <c r="F18" i="1"/>
  <c r="F19" i="1" s="1"/>
</calcChain>
</file>

<file path=xl/sharedStrings.xml><?xml version="1.0" encoding="utf-8"?>
<sst xmlns="http://schemas.openxmlformats.org/spreadsheetml/2006/main" count="54" uniqueCount="49">
  <si>
    <t>PE</t>
  </si>
  <si>
    <t>IBVS 6196</t>
  </si>
  <si>
    <t>CCD</t>
  </si>
  <si>
    <t>pg</t>
  </si>
  <si>
    <t>0.0039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</si>
  <si>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</si>
  <si>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</si>
  <si>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</si>
  <si>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</si>
  <si>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</si>
  <si>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</si>
  <si>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</si>
  <si>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</si>
  <si>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</si>
  <si>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</si>
  <si>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</si>
  <si>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</si>
  <si>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</si>
  <si>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</si>
  <si>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</si>
  <si>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</si>
  <si>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</si>
  <si>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</si>
  <si>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</si>
  <si>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</si>
  <si>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</si>
  <si>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</si>
  <si>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</si>
  <si>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</si>
  <si>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</si>
  <si>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</si>
  <si>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</si>
  <si>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</si>
  <si>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</si>
  <si>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</si>
  <si>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</si>
  <si>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</si>
  <si>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</si>
  <si>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</si>
  <si>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</si>
  <si>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</si>
  <si>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</si>
  <si>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</si>
  <si>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V0480 And / GSC 2265-1199</t>
  </si>
  <si>
    <t>EW</t>
  </si>
  <si>
    <t>VSX</t>
  </si>
  <si>
    <t>IBVS 6033</t>
  </si>
  <si>
    <t>I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</si>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</sst>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E-48E0-8997-A8470159F9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E-48E0-8997-A8470159F9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5E-48E0-8997-A8470159F9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-4.8499999997147825E-2</c:v>
                </c:pt>
                <c:pt idx="2">
                  <c:v>-6.9215000003168825E-2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5E-48E0-8997-A8470159F9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5E-48E0-8997-A8470159F9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5E-48E0-8997-A8470159F9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5E-48E0-8997-A8470159F9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4.8333498450774809E-4</c:v>
                </c:pt>
                <c:pt idx="1">
                  <c:v>-5.0396173228333299E-2</c:v>
                </c:pt>
                <c:pt idx="2">
                  <c:v>-6.7802161756491092E-2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5E-48E0-8997-A8470159F9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5E-48E0-8997-A8470159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579344"/>
        <c:axId val="1"/>
      </c:scatterChart>
      <c:valAx>
        <c:axId val="67657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7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7B8D52-2CCB-4C73-67D5-4C3741F76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28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5</v>
      </c>
      <c r="C4" s="27" t="s">
        <v>42</v>
      </c>
      <c r="D4" s="28" t="s">
        <v>42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8">
        <v>51541.898000000001</v>
      </c>
      <c r="D7" s="8" t="s">
        <v>45</v>
      </c>
    </row>
    <row r="8" spans="1:6" x14ac:dyDescent="0.2">
      <c r="A8" t="s">
        <v>8</v>
      </c>
      <c r="C8" s="8">
        <v>0.51002999999999998</v>
      </c>
      <c r="D8" s="8" t="s">
        <v>45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4.8333498450774809E-4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-6.0426969373920483E-6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57305.169200859593</v>
      </c>
      <c r="E15" s="14" t="s">
        <v>39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0.5100239573030626</v>
      </c>
      <c r="E16" s="14" t="s">
        <v>35</v>
      </c>
      <c r="F16" s="15">
        <f ca="1">NOW()+15018.5+$C$5/24</f>
        <v>60095.8051037037</v>
      </c>
    </row>
    <row r="17" spans="1:18" ht="13.5" thickBot="1" x14ac:dyDescent="0.25">
      <c r="A17" s="14" t="s">
        <v>32</v>
      </c>
      <c r="B17" s="10"/>
      <c r="C17" s="10">
        <f>COUNT(C21:C2191)</f>
        <v>3</v>
      </c>
      <c r="E17" s="14" t="s">
        <v>40</v>
      </c>
      <c r="F17" s="15">
        <f ca="1">ROUND(2*(F16-$C$7)/$C$8,0)/2+F15</f>
        <v>16772.5</v>
      </c>
    </row>
    <row r="18" spans="1:18" ht="14.25" thickTop="1" thickBot="1" x14ac:dyDescent="0.25">
      <c r="A18" s="16" t="s">
        <v>10</v>
      </c>
      <c r="B18" s="10"/>
      <c r="C18" s="19">
        <f ca="1">+C15</f>
        <v>57305.169200859593</v>
      </c>
      <c r="D18" s="20">
        <f ca="1">+C16</f>
        <v>0.5100239573030626</v>
      </c>
      <c r="E18" s="14" t="s">
        <v>41</v>
      </c>
      <c r="F18" s="23">
        <f ca="1">ROUND(2*(F16-$C$15)/$C$16,0)/2+F15</f>
        <v>5472.5</v>
      </c>
    </row>
    <row r="19" spans="1:18" ht="13.5" thickTop="1" x14ac:dyDescent="0.2">
      <c r="E19" s="14" t="s">
        <v>36</v>
      </c>
      <c r="F19" s="18">
        <f ca="1">+$C$15+$C$16*F18-15018.5-$C$5/24</f>
        <v>45078.171140533937</v>
      </c>
    </row>
    <row r="20" spans="1:18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R20" s="26" t="s">
        <v>38</v>
      </c>
    </row>
    <row r="21" spans="1:18" x14ac:dyDescent="0.2">
      <c r="A21" s="8" t="s">
        <v>45</v>
      </c>
      <c r="C21" s="8">
        <v>51541.898000000001</v>
      </c>
      <c r="D21" s="8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4.8333498450774809E-4</v>
      </c>
      <c r="Q21" s="2">
        <f>+C21-15018.5</f>
        <v>36523.398000000001</v>
      </c>
    </row>
    <row r="22" spans="1:18" x14ac:dyDescent="0.2">
      <c r="A22" s="29" t="s">
        <v>46</v>
      </c>
      <c r="B22" s="30" t="s">
        <v>47</v>
      </c>
      <c r="C22" s="31">
        <v>55836.302100000001</v>
      </c>
      <c r="D22" s="31">
        <v>6.9999999999999999E-4</v>
      </c>
      <c r="E22">
        <f>+(C22-C$7)/C$8</f>
        <v>8419.9049075544572</v>
      </c>
      <c r="F22">
        <f>ROUND(2*E22,0)/2</f>
        <v>8420</v>
      </c>
      <c r="G22">
        <f>+C22-(C$7+F22*C$8)</f>
        <v>-4.8499999997147825E-2</v>
      </c>
      <c r="K22">
        <f>+G22</f>
        <v>-4.8499999997147825E-2</v>
      </c>
      <c r="O22">
        <f ca="1">+C$11+C$12*$F22</f>
        <v>-5.0396173228333299E-2</v>
      </c>
      <c r="Q22" s="2">
        <f>+C22-15018.5</f>
        <v>40817.802100000001</v>
      </c>
    </row>
    <row r="23" spans="1:18" x14ac:dyDescent="0.2">
      <c r="A23" s="32" t="s">
        <v>1</v>
      </c>
      <c r="B23" s="33" t="s">
        <v>47</v>
      </c>
      <c r="C23" s="34">
        <v>57305.4228</v>
      </c>
      <c r="D23" s="34" t="s">
        <v>4</v>
      </c>
      <c r="E23">
        <f>+(C23-C$7)/C$8</f>
        <v>11300.36429229653</v>
      </c>
      <c r="F23">
        <f>ROUND(2*E23,0)/2</f>
        <v>11300.5</v>
      </c>
      <c r="G23">
        <f>+C23-(C$7+F23*C$8)</f>
        <v>-6.9215000003168825E-2</v>
      </c>
      <c r="K23">
        <f>+G23</f>
        <v>-6.9215000003168825E-2</v>
      </c>
      <c r="O23">
        <f ca="1">+C$11+C$12*$F23</f>
        <v>-6.7802161756491092E-2</v>
      </c>
      <c r="Q23" s="2">
        <f>+C23-15018.5</f>
        <v>42286.9228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6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2023-05-31T07:19:20Z</dcterms:modified>
</cp:coreProperties>
</file>