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0BE0DF-7672-4632-B4EC-80FAB3B62C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C9" i="1"/>
  <c r="C21" i="1"/>
  <c r="E21" i="1"/>
  <c r="F21" i="1"/>
  <c r="D9" i="1"/>
  <c r="A21" i="1"/>
  <c r="F16" i="1"/>
  <c r="C17" i="1"/>
  <c r="Q21" i="1"/>
  <c r="G21" i="1"/>
  <c r="I21" i="1"/>
  <c r="C12" i="1"/>
  <c r="C11" i="1"/>
  <c r="O22" i="1" l="1"/>
  <c r="C15" i="1"/>
  <c r="F18" i="1" s="1"/>
  <c r="O23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<sst xmlns="http://schemas.openxmlformats.org/spreadsheetml/2006/main" count="427" uniqueCount="65">
  <si>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</si>
  <si>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</si>
  <si>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</si>
  <si>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</si>
  <si>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</si>
  <si>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</si>
  <si>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</si>
  <si>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</si>
  <si>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</si>
  <si>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</si>
  <si>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</si>
  <si>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</si>
  <si>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</si>
  <si>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</si>
  <si>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</si>
  <si>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</si>
  <si>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</si>
  <si>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</si>
  <si>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</si>
  <si>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</si>
  <si>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</si>
  <si>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</si>
  <si>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</si>
  <si>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</si>
  <si>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</si>
  <si>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</si>
  <si>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</si>
  <si>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</si>
  <si>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</si>
  <si>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</si>
  <si>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</si>
  <si>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</si>
  <si>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</si>
  <si>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</si>
  <si>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</si>
  <si>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</si>
  <si>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</si>
  <si>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</si>
  <si>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</si>
  <si>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</si>
  <si>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</si>
  <si>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</si>
  <si>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</si>
  <si>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</si>
  <si>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</si>
  <si>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</si>
  <si>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</si>
  <si>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</si>
  <si>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</si>
  <si>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</si>
  <si>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</si>
  <si>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</si>
  <si>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</si>
  <si>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</si>
  <si>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</si>
  <si>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</si>
  <si>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</si>
  <si>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V0497 And</t>
  </si>
  <si>
    <t>EW</t>
  </si>
  <si>
    <t>pr_0</t>
  </si>
  <si>
    <t>~</t>
  </si>
  <si>
    <t>G2283-0530</t>
  </si>
  <si>
    <t>VSX</t>
  </si>
  <si>
    <t>V0497 And / GSC 2283-0530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</si>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</sst>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F-4057-B6B5-AE4079A1A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F-4057-B6B5-AE4079A1A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F-4057-B6B5-AE4079A1A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-1.9600000014179386E-3</c:v>
                </c:pt>
                <c:pt idx="2">
                  <c:v>-1.720000000204891E-3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F-4057-B6B5-AE4079A1A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F-4057-B6B5-AE4079A1A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F-4057-B6B5-AE4079A1A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F-4057-B6B5-AE4079A1A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-1.8400000008114148E-3</c:v>
                </c:pt>
                <c:pt idx="2">
                  <c:v>-1.8400000008114148E-3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F-4057-B6B5-AE4079A1A9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20117</c:v>
                </c:pt>
                <c:pt idx="2">
                  <c:v>20117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1F-4057-B6B5-AE4079A1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74920"/>
        <c:axId val="1"/>
      </c:scatterChart>
      <c:valAx>
        <c:axId val="70337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7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F58977-0D25-18CE-9D51-2348692AE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1" t="s">
        <v>57</v>
      </c>
      <c r="G1" s="30">
        <v>2013</v>
      </c>
      <c r="H1" s="55"/>
      <c r="I1" s="56" t="s">
        <v>61</v>
      </c>
      <c r="J1" s="51" t="s">
        <v>57</v>
      </c>
      <c r="K1" s="32">
        <v>0.39559008000000001</v>
      </c>
      <c r="L1" s="33">
        <v>34.145258400000003</v>
      </c>
      <c r="M1" s="34">
        <v>51469.813999999998</v>
      </c>
      <c r="N1" s="34">
        <v>0.30509999999999998</v>
      </c>
      <c r="O1" s="31" t="s">
        <v>58</v>
      </c>
      <c r="P1" s="52">
        <v>14.7</v>
      </c>
      <c r="Q1" s="52">
        <v>15.5</v>
      </c>
      <c r="R1" s="53" t="s">
        <v>59</v>
      </c>
      <c r="S1" s="54" t="s">
        <v>60</v>
      </c>
    </row>
    <row r="2" spans="1:19" x14ac:dyDescent="0.2">
      <c r="A2" t="s">
        <v>24</v>
      </c>
      <c r="B2" t="s">
        <v>58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 t="s">
        <v>38</v>
      </c>
      <c r="D4" s="27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51469.813999999998</v>
      </c>
      <c r="D7" s="28" t="s">
        <v>62</v>
      </c>
    </row>
    <row r="8" spans="1:19" x14ac:dyDescent="0.2">
      <c r="A8" t="s">
        <v>4</v>
      </c>
      <c r="C8" s="8">
        <v>0.30509999999999998</v>
      </c>
      <c r="D8" s="28" t="s">
        <v>62</v>
      </c>
    </row>
    <row r="9" spans="1:19" x14ac:dyDescent="0.2">
      <c r="A9" s="24" t="s">
        <v>33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-9.1464930198907135E-8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57607.508859999994</v>
      </c>
      <c r="E15" s="14" t="s">
        <v>35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0.3050999085350698</v>
      </c>
      <c r="E16" s="14" t="s">
        <v>31</v>
      </c>
      <c r="F16" s="36">
        <f ca="1">NOW()+15018.5+$C$5/24</f>
        <v>60095.810341898148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28273.5</v>
      </c>
    </row>
    <row r="18" spans="1:21" ht="14.25" thickTop="1" thickBot="1" x14ac:dyDescent="0.25">
      <c r="A18" s="16" t="s">
        <v>6</v>
      </c>
      <c r="B18" s="10"/>
      <c r="C18" s="19">
        <f ca="1">+C15</f>
        <v>57607.508859999994</v>
      </c>
      <c r="D18" s="20">
        <f ca="1">+C16</f>
        <v>0.3050999085350698</v>
      </c>
      <c r="E18" s="14" t="s">
        <v>37</v>
      </c>
      <c r="F18" s="23">
        <f ca="1">ROUND(2*(F16-$C$15)/$C$16,0)/2+F15</f>
        <v>8156.5</v>
      </c>
    </row>
    <row r="19" spans="1:21" ht="13.5" thickTop="1" x14ac:dyDescent="0.2">
      <c r="E19" s="14" t="s">
        <v>32</v>
      </c>
      <c r="F19" s="18">
        <f ca="1">+$C$15+$C$16*F18-15018.5-$C$5/24</f>
        <v>45077.952097299625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tr">
        <f>D7</f>
        <v>VSX</v>
      </c>
      <c r="C21" s="8">
        <f>C$7</f>
        <v>51469.813999999998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36451.313999999998</v>
      </c>
    </row>
    <row r="22" spans="1:21" x14ac:dyDescent="0.2">
      <c r="A22" s="57" t="s">
        <v>64</v>
      </c>
      <c r="B22" s="58" t="s">
        <v>0</v>
      </c>
      <c r="C22" s="59">
        <v>57607.508739999997</v>
      </c>
      <c r="D22" s="59">
        <v>5.0000000000000001E-4</v>
      </c>
      <c r="E22">
        <f>+(C22-C$7)/C$8</f>
        <v>20116.993575876761</v>
      </c>
      <c r="F22">
        <f>ROUND(2*E22,0)/2</f>
        <v>20117</v>
      </c>
      <c r="G22">
        <f>+C22-(C$7+F22*C$8)</f>
        <v>-1.9600000014179386E-3</v>
      </c>
      <c r="K22">
        <f>+G22</f>
        <v>-1.9600000014179386E-3</v>
      </c>
      <c r="O22">
        <f ca="1">+C$11+C$12*$F22</f>
        <v>-1.8400000008114148E-3</v>
      </c>
      <c r="Q22" s="2">
        <f>+C22-15018.5</f>
        <v>42589.008739999997</v>
      </c>
    </row>
    <row r="23" spans="1:21" x14ac:dyDescent="0.2">
      <c r="A23" s="57" t="s">
        <v>64</v>
      </c>
      <c r="B23" s="58" t="s">
        <v>0</v>
      </c>
      <c r="C23" s="59">
        <v>57607.508979999999</v>
      </c>
      <c r="D23" s="59">
        <v>2.9999999999999997E-4</v>
      </c>
      <c r="E23">
        <f>+(C23-C$7)/C$8</f>
        <v>20116.994362504098</v>
      </c>
      <c r="F23">
        <f>ROUND(2*E23,0)/2</f>
        <v>20117</v>
      </c>
      <c r="G23">
        <f>+C23-(C$7+F23*C$8)</f>
        <v>-1.720000000204891E-3</v>
      </c>
      <c r="K23">
        <f>+G23</f>
        <v>-1.720000000204891E-3</v>
      </c>
      <c r="O23">
        <f ca="1">+C$11+C$12*$F23</f>
        <v>-1.8400000008114148E-3</v>
      </c>
      <c r="Q23" s="2">
        <f>+C23-15018.5</f>
        <v>42589.008979999999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4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43</v>
      </c>
      <c r="I1" s="38" t="s">
        <v>44</v>
      </c>
      <c r="J1" s="39" t="s">
        <v>42</v>
      </c>
    </row>
    <row r="2" spans="1:16" x14ac:dyDescent="0.2">
      <c r="I2" s="40" t="s">
        <v>45</v>
      </c>
      <c r="J2" s="41" t="s">
        <v>41</v>
      </c>
    </row>
    <row r="3" spans="1:16" x14ac:dyDescent="0.2">
      <c r="A3" s="42" t="s">
        <v>46</v>
      </c>
      <c r="I3" s="40" t="s">
        <v>47</v>
      </c>
      <c r="J3" s="41" t="s">
        <v>39</v>
      </c>
    </row>
    <row r="4" spans="1:16" x14ac:dyDescent="0.2">
      <c r="I4" s="40" t="s">
        <v>48</v>
      </c>
      <c r="J4" s="41" t="s">
        <v>39</v>
      </c>
    </row>
    <row r="5" spans="1:16" ht="13.5" thickBot="1" x14ac:dyDescent="0.25">
      <c r="I5" s="43" t="s">
        <v>49</v>
      </c>
      <c r="J5" s="44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51</v>
      </c>
      <c r="J11" s="47" t="s">
        <v>52</v>
      </c>
      <c r="K11" s="46">
        <v>-3273</v>
      </c>
      <c r="L11" s="46" t="s">
        <v>53</v>
      </c>
      <c r="M11" s="47" t="s">
        <v>54</v>
      </c>
      <c r="N11" s="47"/>
      <c r="O11" s="48" t="s">
        <v>55</v>
      </c>
      <c r="P11" s="48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2023-05-31T07:26:53Z</dcterms:modified>
</cp:coreProperties>
</file>