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FEF8801F-1DC6-4963-98A6-37401BDBF69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/>
  <c r="G24" i="1"/>
  <c r="K24" i="1"/>
  <c r="E25" i="1"/>
  <c r="F25" i="1"/>
  <c r="G25" i="1"/>
  <c r="K25" i="1"/>
  <c r="E26" i="1"/>
  <c r="F26" i="1"/>
  <c r="G26" i="1"/>
  <c r="K26" i="1"/>
  <c r="E27" i="1"/>
  <c r="F27" i="1"/>
  <c r="G27" i="1"/>
  <c r="K27" i="1"/>
  <c r="E28" i="1"/>
  <c r="F28" i="1"/>
  <c r="G28" i="1"/>
  <c r="K28" i="1"/>
  <c r="E29" i="1"/>
  <c r="F29" i="1"/>
  <c r="G29" i="1"/>
  <c r="K29" i="1"/>
  <c r="E30" i="1"/>
  <c r="F30" i="1"/>
  <c r="G30" i="1"/>
  <c r="K30" i="1"/>
  <c r="G11" i="1"/>
  <c r="F11" i="1"/>
  <c r="E22" i="1"/>
  <c r="F22" i="1"/>
  <c r="G22" i="1"/>
  <c r="K22" i="1"/>
  <c r="E23" i="1"/>
  <c r="F23" i="1"/>
  <c r="G23" i="1"/>
  <c r="J23" i="1"/>
  <c r="Q24" i="1"/>
  <c r="Q25" i="1"/>
  <c r="Q26" i="1"/>
  <c r="Q27" i="1"/>
  <c r="Q28" i="1"/>
  <c r="Q29" i="1"/>
  <c r="Q30" i="1"/>
  <c r="Q23" i="1"/>
  <c r="Q22" i="1"/>
  <c r="E21" i="1"/>
  <c r="F21" i="1"/>
  <c r="G21" i="1"/>
  <c r="I21" i="1"/>
  <c r="E14" i="1"/>
  <c r="E15" i="1" s="1"/>
  <c r="C17" i="1"/>
  <c r="Q21" i="1"/>
  <c r="C12" i="1"/>
  <c r="C16" i="1" l="1"/>
  <c r="D18" i="1" s="1"/>
  <c r="C11" i="1"/>
  <c r="O25" i="1" l="1"/>
  <c r="O27" i="1"/>
  <c r="O23" i="1"/>
  <c r="O26" i="1"/>
  <c r="O24" i="1"/>
  <c r="O22" i="1"/>
  <c r="O21" i="1"/>
  <c r="O29" i="1"/>
  <c r="O30" i="1"/>
  <c r="O28" i="1"/>
  <c r="C15" i="1"/>
  <c r="C18" i="1" l="1"/>
  <c r="E16" i="1"/>
  <c r="E17" i="1" s="1"/>
</calcChain>
</file>

<file path=xl/sharedStrings.xml><?xml version="1.0" encoding="utf-8"?>
<sst xmlns="http://schemas.openxmlformats.org/spreadsheetml/2006/main" count="72" uniqueCount="56">
  <si>
    <t>0.0009</t>
  </si>
  <si>
    <t>0.0010</t>
  </si>
  <si>
    <t>PE</t>
  </si>
  <si>
    <t>0.0024</t>
  </si>
  <si>
    <t>IBVS 6196</t>
  </si>
  <si>
    <t>II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</si>
  <si>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</si>
  <si>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</si>
  <si>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</si>
  <si>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</si>
  <si>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</si>
  <si>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</si>
  <si>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</si>
  <si>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</si>
  <si>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</si>
  <si>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</si>
  <si>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</si>
  <si>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</si>
  <si>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</si>
  <si>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</si>
  <si>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</si>
  <si>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</si>
  <si>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</si>
  <si>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</si>
  <si>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</si>
  <si>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</si>
  <si>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</si>
  <si>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</si>
  <si>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</si>
  <si>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</si>
  <si>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</si>
  <si>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</si>
  <si>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</si>
  <si>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</si>
  <si>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</si>
  <si>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</si>
  <si>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</si>
  <si>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</si>
  <si>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</si>
  <si>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</si>
  <si>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</si>
  <si>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</si>
  <si>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</si>
  <si>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</si>
  <si>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</si>
  <si>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</si>
  <si>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</si>
  <si>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V0506 And / GSC 2276-0403</t>
  </si>
  <si>
    <t>EW</t>
  </si>
  <si>
    <t>VSX</t>
  </si>
  <si>
    <t>IBVS 6042</t>
  </si>
  <si>
    <t>II:</t>
  </si>
  <si>
    <t>IBVS 6118</t>
  </si>
  <si>
    <t>I</t>
  </si>
  <si>
    <t>vis</t>
  </si>
  <si>
    <t>OEJV 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</si>
</sst>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8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33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5" fillId="0" borderId="0"/>
    <xf numFmtId="0" fontId="22" fillId="0" borderId="0"/>
    <xf numFmtId="0" fontId="22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3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wrapText="1"/>
    </xf>
    <xf numFmtId="0" fontId="32" fillId="0" borderId="0" xfId="41" applyFont="1" applyAlignment="1">
      <alignment wrapText="1"/>
    </xf>
    <xf numFmtId="0" fontId="32" fillId="0" borderId="0" xfId="41" applyFont="1" applyAlignment="1">
      <alignment horizontal="center" wrapText="1"/>
    </xf>
    <xf numFmtId="0" fontId="32" fillId="0" borderId="0" xfId="41" applyFont="1" applyAlignment="1">
      <alignment horizontal="left" wrapText="1"/>
    </xf>
    <xf numFmtId="0" fontId="32" fillId="0" borderId="0" xfId="42" applyFont="1"/>
    <xf numFmtId="0" fontId="32" fillId="0" borderId="0" xfId="42" applyFont="1" applyAlignment="1">
      <alignment horizontal="center"/>
    </xf>
    <xf numFmtId="0" fontId="32" fillId="0" borderId="0" xfId="42" applyFont="1" applyAlignment="1">
      <alignment horizontal="left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rmal_A_1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V0506 And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1.2999999999999999E-3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2.9999999999999997E-4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1.2999999999999999E-3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2.9999999999999997E-4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13967.5</c:v>
                </c:pt>
                <c:pt idx="2">
                  <c:v>14951</c:v>
                </c:pt>
                <c:pt idx="3">
                  <c:v>17082</c:v>
                </c:pt>
                <c:pt idx="4">
                  <c:v>17015.5</c:v>
                </c:pt>
                <c:pt idx="5">
                  <c:v>17015</c:v>
                </c:pt>
                <c:pt idx="6">
                  <c:v>17082.5</c:v>
                </c:pt>
                <c:pt idx="7">
                  <c:v>16008</c:v>
                </c:pt>
                <c:pt idx="8">
                  <c:v>17085</c:v>
                </c:pt>
                <c:pt idx="9">
                  <c:v>17085.5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434-465F-9E3C-132DEB255AF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1.2999999999999999E-3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2.9999999999999997E-4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1.2999999999999999E-3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2.9999999999999997E-4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13967.5</c:v>
                </c:pt>
                <c:pt idx="2">
                  <c:v>14951</c:v>
                </c:pt>
                <c:pt idx="3">
                  <c:v>17082</c:v>
                </c:pt>
                <c:pt idx="4">
                  <c:v>17015.5</c:v>
                </c:pt>
                <c:pt idx="5">
                  <c:v>17015</c:v>
                </c:pt>
                <c:pt idx="6">
                  <c:v>17082.5</c:v>
                </c:pt>
                <c:pt idx="7">
                  <c:v>16008</c:v>
                </c:pt>
                <c:pt idx="8">
                  <c:v>17085</c:v>
                </c:pt>
                <c:pt idx="9">
                  <c:v>17085.5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434-465F-9E3C-132DEB255AF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1.2999999999999999E-3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2.9999999999999997E-4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1.2999999999999999E-3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2.9999999999999997E-4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13967.5</c:v>
                </c:pt>
                <c:pt idx="2">
                  <c:v>14951</c:v>
                </c:pt>
                <c:pt idx="3">
                  <c:v>17082</c:v>
                </c:pt>
                <c:pt idx="4">
                  <c:v>17015.5</c:v>
                </c:pt>
                <c:pt idx="5">
                  <c:v>17015</c:v>
                </c:pt>
                <c:pt idx="6">
                  <c:v>17082.5</c:v>
                </c:pt>
                <c:pt idx="7">
                  <c:v>16008</c:v>
                </c:pt>
                <c:pt idx="8">
                  <c:v>17085</c:v>
                </c:pt>
                <c:pt idx="9">
                  <c:v>17085.5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-7.8500000017811544E-3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434-465F-9E3C-132DEB255AF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1.2999999999999999E-3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2.9999999999999997E-4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1.2999999999999999E-3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2.9999999999999997E-4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13967.5</c:v>
                </c:pt>
                <c:pt idx="2">
                  <c:v>14951</c:v>
                </c:pt>
                <c:pt idx="3">
                  <c:v>17082</c:v>
                </c:pt>
                <c:pt idx="4">
                  <c:v>17015.5</c:v>
                </c:pt>
                <c:pt idx="5">
                  <c:v>17015</c:v>
                </c:pt>
                <c:pt idx="6">
                  <c:v>17082.5</c:v>
                </c:pt>
                <c:pt idx="7">
                  <c:v>16008</c:v>
                </c:pt>
                <c:pt idx="8">
                  <c:v>17085</c:v>
                </c:pt>
                <c:pt idx="9">
                  <c:v>17085.5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-1.037499999802094E-2</c:v>
                </c:pt>
                <c:pt idx="3">
                  <c:v>-3.8999999960651621E-3</c:v>
                </c:pt>
                <c:pt idx="4">
                  <c:v>-3.0750000005355105E-3</c:v>
                </c:pt>
                <c:pt idx="5">
                  <c:v>-3.3499999990453944E-3</c:v>
                </c:pt>
                <c:pt idx="6">
                  <c:v>-2.7249999984633178E-3</c:v>
                </c:pt>
                <c:pt idx="7">
                  <c:v>-6.5699999977368861E-3</c:v>
                </c:pt>
                <c:pt idx="8">
                  <c:v>-3.4799999993992969E-3</c:v>
                </c:pt>
                <c:pt idx="9">
                  <c:v>-2.6549999965936877E-3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434-465F-9E3C-132DEB255AF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1.2999999999999999E-3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2.9999999999999997E-4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1.2999999999999999E-3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2.9999999999999997E-4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13967.5</c:v>
                </c:pt>
                <c:pt idx="2">
                  <c:v>14951</c:v>
                </c:pt>
                <c:pt idx="3">
                  <c:v>17082</c:v>
                </c:pt>
                <c:pt idx="4">
                  <c:v>17015.5</c:v>
                </c:pt>
                <c:pt idx="5">
                  <c:v>17015</c:v>
                </c:pt>
                <c:pt idx="6">
                  <c:v>17082.5</c:v>
                </c:pt>
                <c:pt idx="7">
                  <c:v>16008</c:v>
                </c:pt>
                <c:pt idx="8">
                  <c:v>17085</c:v>
                </c:pt>
                <c:pt idx="9">
                  <c:v>17085.5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434-465F-9E3C-132DEB255AF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1.2999999999999999E-3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2.9999999999999997E-4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1.2999999999999999E-3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2.9999999999999997E-4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13967.5</c:v>
                </c:pt>
                <c:pt idx="2">
                  <c:v>14951</c:v>
                </c:pt>
                <c:pt idx="3">
                  <c:v>17082</c:v>
                </c:pt>
                <c:pt idx="4">
                  <c:v>17015.5</c:v>
                </c:pt>
                <c:pt idx="5">
                  <c:v>17015</c:v>
                </c:pt>
                <c:pt idx="6">
                  <c:v>17082.5</c:v>
                </c:pt>
                <c:pt idx="7">
                  <c:v>16008</c:v>
                </c:pt>
                <c:pt idx="8">
                  <c:v>17085</c:v>
                </c:pt>
                <c:pt idx="9">
                  <c:v>17085.5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434-465F-9E3C-132DEB255AF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1.2999999999999999E-3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2.9999999999999997E-4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1.2999999999999999E-3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2.9999999999999997E-4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13967.5</c:v>
                </c:pt>
                <c:pt idx="2">
                  <c:v>14951</c:v>
                </c:pt>
                <c:pt idx="3">
                  <c:v>17082</c:v>
                </c:pt>
                <c:pt idx="4">
                  <c:v>17015.5</c:v>
                </c:pt>
                <c:pt idx="5">
                  <c:v>17015</c:v>
                </c:pt>
                <c:pt idx="6">
                  <c:v>17082.5</c:v>
                </c:pt>
                <c:pt idx="7">
                  <c:v>16008</c:v>
                </c:pt>
                <c:pt idx="8">
                  <c:v>17085</c:v>
                </c:pt>
                <c:pt idx="9">
                  <c:v>17085.5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434-465F-9E3C-132DEB255AF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13967.5</c:v>
                </c:pt>
                <c:pt idx="2">
                  <c:v>14951</c:v>
                </c:pt>
                <c:pt idx="3">
                  <c:v>17082</c:v>
                </c:pt>
                <c:pt idx="4">
                  <c:v>17015.5</c:v>
                </c:pt>
                <c:pt idx="5">
                  <c:v>17015</c:v>
                </c:pt>
                <c:pt idx="6">
                  <c:v>17082.5</c:v>
                </c:pt>
                <c:pt idx="7">
                  <c:v>16008</c:v>
                </c:pt>
                <c:pt idx="8">
                  <c:v>17085</c:v>
                </c:pt>
                <c:pt idx="9">
                  <c:v>17085.5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-4.2825263946640463E-2</c:v>
                </c:pt>
                <c:pt idx="1">
                  <c:v>-1.0446273792762958E-2</c:v>
                </c:pt>
                <c:pt idx="2">
                  <c:v>-8.1663570706338381E-3</c:v>
                </c:pt>
                <c:pt idx="3">
                  <c:v>-3.2263443254816615E-3</c:v>
                </c:pt>
                <c:pt idx="4">
                  <c:v>-3.3805023956612126E-3</c:v>
                </c:pt>
                <c:pt idx="5">
                  <c:v>-3.3816614788956464E-3</c:v>
                </c:pt>
                <c:pt idx="6">
                  <c:v>-3.2251852422472277E-3</c:v>
                </c:pt>
                <c:pt idx="7">
                  <c:v>-5.7160551130431073E-3</c:v>
                </c:pt>
                <c:pt idx="8">
                  <c:v>-3.2193898260750656E-3</c:v>
                </c:pt>
                <c:pt idx="9">
                  <c:v>-3.2182307428406318E-3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434-465F-9E3C-132DEB255AF8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13967.5</c:v>
                </c:pt>
                <c:pt idx="2">
                  <c:v>14951</c:v>
                </c:pt>
                <c:pt idx="3">
                  <c:v>17082</c:v>
                </c:pt>
                <c:pt idx="4">
                  <c:v>17015.5</c:v>
                </c:pt>
                <c:pt idx="5">
                  <c:v>17015</c:v>
                </c:pt>
                <c:pt idx="6">
                  <c:v>17082.5</c:v>
                </c:pt>
                <c:pt idx="7">
                  <c:v>16008</c:v>
                </c:pt>
                <c:pt idx="8">
                  <c:v>17085</c:v>
                </c:pt>
                <c:pt idx="9">
                  <c:v>17085.5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434-465F-9E3C-132DEB255A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9469720"/>
        <c:axId val="1"/>
      </c:scatterChart>
      <c:valAx>
        <c:axId val="489469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94697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25F1700-0B49-BF2F-2789-EF29F36399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7" ht="20.25" x14ac:dyDescent="0.3">
      <c r="A1" s="1" t="s">
        <v>47</v>
      </c>
    </row>
    <row r="2" spans="1:7" x14ac:dyDescent="0.2">
      <c r="A2" t="s">
        <v>31</v>
      </c>
      <c r="B2" t="s">
        <v>48</v>
      </c>
      <c r="C2" s="3"/>
      <c r="D2" s="3"/>
    </row>
    <row r="3" spans="1:7" ht="13.5" thickBot="1" x14ac:dyDescent="0.25"/>
    <row r="4" spans="1:7" ht="14.25" thickTop="1" thickBot="1" x14ac:dyDescent="0.25">
      <c r="A4" s="5" t="s">
        <v>8</v>
      </c>
      <c r="C4" s="28" t="s">
        <v>46</v>
      </c>
      <c r="D4" s="29" t="s">
        <v>46</v>
      </c>
    </row>
    <row r="5" spans="1:7" ht="13.5" thickTop="1" x14ac:dyDescent="0.2"/>
    <row r="6" spans="1:7" x14ac:dyDescent="0.2">
      <c r="A6" s="5" t="s">
        <v>9</v>
      </c>
    </row>
    <row r="7" spans="1:7" x14ac:dyDescent="0.2">
      <c r="A7" t="s">
        <v>10</v>
      </c>
      <c r="C7" s="8">
        <v>51461.523000000001</v>
      </c>
      <c r="D7" s="8" t="s">
        <v>49</v>
      </c>
    </row>
    <row r="8" spans="1:7" x14ac:dyDescent="0.2">
      <c r="A8" t="s">
        <v>11</v>
      </c>
      <c r="C8" s="8">
        <v>0.34344999999999998</v>
      </c>
      <c r="D8" s="8" t="s">
        <v>49</v>
      </c>
    </row>
    <row r="9" spans="1:7" x14ac:dyDescent="0.2">
      <c r="A9" s="9" t="s">
        <v>36</v>
      </c>
      <c r="B9" s="10"/>
      <c r="C9" s="11">
        <v>-9.5</v>
      </c>
      <c r="D9" s="10" t="s">
        <v>37</v>
      </c>
      <c r="E9" s="10"/>
    </row>
    <row r="10" spans="1:7" ht="13.5" thickBot="1" x14ac:dyDescent="0.25">
      <c r="A10" s="10"/>
      <c r="B10" s="10"/>
      <c r="C10" s="4" t="s">
        <v>27</v>
      </c>
      <c r="D10" s="4" t="s">
        <v>28</v>
      </c>
      <c r="E10" s="10"/>
    </row>
    <row r="11" spans="1:7" x14ac:dyDescent="0.2">
      <c r="A11" s="10" t="s">
        <v>23</v>
      </c>
      <c r="B11" s="10"/>
      <c r="C11" s="22">
        <f ca="1">INTERCEPT(INDIRECT($G$11):G992,INDIRECT($F$11):F992)</f>
        <v>-4.2825263946640463E-2</v>
      </c>
      <c r="D11" s="3"/>
      <c r="E11" s="10"/>
      <c r="F11" s="23" t="str">
        <f>"F"&amp;E19</f>
        <v>F22</v>
      </c>
      <c r="G11" s="24" t="str">
        <f>"G"&amp;E19</f>
        <v>G22</v>
      </c>
    </row>
    <row r="12" spans="1:7" x14ac:dyDescent="0.2">
      <c r="A12" s="10" t="s">
        <v>24</v>
      </c>
      <c r="B12" s="10"/>
      <c r="C12" s="22">
        <f ca="1">SLOPE(INDIRECT($G$11):G992,INDIRECT($F$11):F992)</f>
        <v>2.3181664688654021E-6</v>
      </c>
      <c r="D12" s="3"/>
      <c r="E12" s="10"/>
    </row>
    <row r="13" spans="1:7" x14ac:dyDescent="0.2">
      <c r="A13" s="10" t="s">
        <v>26</v>
      </c>
      <c r="B13" s="10"/>
      <c r="C13" s="3" t="s">
        <v>21</v>
      </c>
      <c r="D13" s="14" t="s">
        <v>43</v>
      </c>
      <c r="E13" s="11">
        <v>1</v>
      </c>
    </row>
    <row r="14" spans="1:7" x14ac:dyDescent="0.2">
      <c r="A14" s="10"/>
      <c r="B14" s="10"/>
      <c r="C14" s="10"/>
      <c r="D14" s="14" t="s">
        <v>38</v>
      </c>
      <c r="E14" s="15">
        <f ca="1">NOW()+15018.5+$C$9/24</f>
        <v>60095.812177546293</v>
      </c>
    </row>
    <row r="15" spans="1:7" x14ac:dyDescent="0.2">
      <c r="A15" s="12" t="s">
        <v>25</v>
      </c>
      <c r="B15" s="10"/>
      <c r="C15" s="13">
        <f ca="1">(C7+C11)+(C8+C12)*INT(MAX(F21:F3533))</f>
        <v>57329.363030610177</v>
      </c>
      <c r="D15" s="14" t="s">
        <v>44</v>
      </c>
      <c r="E15" s="15">
        <f ca="1">ROUND(2*(E14-$C$7)/$C$8,0)/2+E13</f>
        <v>25141</v>
      </c>
    </row>
    <row r="16" spans="1:7" x14ac:dyDescent="0.2">
      <c r="A16" s="16" t="s">
        <v>12</v>
      </c>
      <c r="B16" s="10"/>
      <c r="C16" s="17">
        <f ca="1">+C8+C12</f>
        <v>0.34345231816646882</v>
      </c>
      <c r="D16" s="14" t="s">
        <v>45</v>
      </c>
      <c r="E16" s="24">
        <f ca="1">ROUND(2*(E14-$C$15)/$C$16,0)/2+E13</f>
        <v>8056</v>
      </c>
    </row>
    <row r="17" spans="1:21" ht="13.5" thickBot="1" x14ac:dyDescent="0.25">
      <c r="A17" s="14" t="s">
        <v>35</v>
      </c>
      <c r="B17" s="10"/>
      <c r="C17" s="10">
        <f>COUNT(C21:C2191)</f>
        <v>10</v>
      </c>
      <c r="D17" s="14" t="s">
        <v>39</v>
      </c>
      <c r="E17" s="18">
        <f ca="1">+$C$15+$C$16*E16-15018.5-$C$9/24</f>
        <v>45078.110739092583</v>
      </c>
    </row>
    <row r="18" spans="1:21" ht="14.25" thickTop="1" thickBot="1" x14ac:dyDescent="0.25">
      <c r="A18" s="16" t="s">
        <v>13</v>
      </c>
      <c r="B18" s="10"/>
      <c r="C18" s="19">
        <f ca="1">+C15</f>
        <v>57329.363030610177</v>
      </c>
      <c r="D18" s="20">
        <f ca="1">+C16</f>
        <v>0.34345231816646882</v>
      </c>
      <c r="E18" s="21" t="s">
        <v>40</v>
      </c>
    </row>
    <row r="19" spans="1:21" ht="13.5" thickTop="1" x14ac:dyDescent="0.2">
      <c r="A19" s="25" t="s">
        <v>41</v>
      </c>
      <c r="E19" s="26">
        <v>22</v>
      </c>
    </row>
    <row r="20" spans="1:21" ht="13.5" thickBot="1" x14ac:dyDescent="0.25">
      <c r="A20" s="4" t="s">
        <v>14</v>
      </c>
      <c r="B20" s="4" t="s">
        <v>15</v>
      </c>
      <c r="C20" s="4" t="s">
        <v>16</v>
      </c>
      <c r="D20" s="4" t="s">
        <v>20</v>
      </c>
      <c r="E20" s="4" t="s">
        <v>17</v>
      </c>
      <c r="F20" s="4" t="s">
        <v>18</v>
      </c>
      <c r="G20" s="4" t="s">
        <v>19</v>
      </c>
      <c r="H20" s="7" t="s">
        <v>7</v>
      </c>
      <c r="I20" s="7" t="s">
        <v>54</v>
      </c>
      <c r="J20" s="7" t="s">
        <v>2</v>
      </c>
      <c r="K20" s="7" t="s">
        <v>6</v>
      </c>
      <c r="L20" s="7" t="s">
        <v>32</v>
      </c>
      <c r="M20" s="7" t="s">
        <v>33</v>
      </c>
      <c r="N20" s="7" t="s">
        <v>34</v>
      </c>
      <c r="O20" s="7" t="s">
        <v>30</v>
      </c>
      <c r="P20" s="6" t="s">
        <v>29</v>
      </c>
      <c r="Q20" s="4" t="s">
        <v>22</v>
      </c>
      <c r="U20" s="27" t="s">
        <v>42</v>
      </c>
    </row>
    <row r="21" spans="1:21" x14ac:dyDescent="0.2">
      <c r="A21" s="8" t="s">
        <v>49</v>
      </c>
      <c r="C21" s="8">
        <v>51461.523000000001</v>
      </c>
      <c r="D21" s="8" t="s">
        <v>21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-4.2825263946640463E-2</v>
      </c>
      <c r="Q21" s="2">
        <f>+C21-15018.5</f>
        <v>36443.023000000001</v>
      </c>
    </row>
    <row r="22" spans="1:21" x14ac:dyDescent="0.2">
      <c r="A22" s="30" t="s">
        <v>50</v>
      </c>
      <c r="B22" s="31" t="s">
        <v>51</v>
      </c>
      <c r="C22" s="32">
        <v>56258.650500000003</v>
      </c>
      <c r="D22" s="32">
        <v>4.0000000000000002E-4</v>
      </c>
      <c r="E22">
        <f>+(C22-C$7)/C$8</f>
        <v>13967.469791818321</v>
      </c>
      <c r="F22">
        <f>ROUND(2*E22,0)/2</f>
        <v>13967.5</v>
      </c>
      <c r="G22">
        <f>+C22-(C$7+F22*C$8)</f>
        <v>-1.037499999802094E-2</v>
      </c>
      <c r="K22">
        <f>+G22</f>
        <v>-1.037499999802094E-2</v>
      </c>
      <c r="O22">
        <f ca="1">+C$11+C$12*$F22</f>
        <v>-1.0446273792762958E-2</v>
      </c>
      <c r="Q22" s="2">
        <f>+C22-15018.5</f>
        <v>41240.150500000003</v>
      </c>
    </row>
    <row r="23" spans="1:21" x14ac:dyDescent="0.2">
      <c r="A23" s="33" t="s">
        <v>52</v>
      </c>
      <c r="B23" s="34" t="s">
        <v>53</v>
      </c>
      <c r="C23" s="35">
        <v>56596.436099999999</v>
      </c>
      <c r="D23" s="36">
        <v>1.2999999999999999E-3</v>
      </c>
      <c r="E23">
        <f>+(C23-C$7)/C$8</f>
        <v>14950.977143689033</v>
      </c>
      <c r="F23">
        <f>ROUND(2*E23,0)/2</f>
        <v>14951</v>
      </c>
      <c r="G23">
        <f>+C23-(C$7+F23*C$8)</f>
        <v>-7.8500000017811544E-3</v>
      </c>
      <c r="J23">
        <f>+G23</f>
        <v>-7.8500000017811544E-3</v>
      </c>
      <c r="O23">
        <f ca="1">+C$11+C$12*$F23</f>
        <v>-8.1663570706338381E-3</v>
      </c>
      <c r="Q23" s="2">
        <f>+C23-15018.5</f>
        <v>41577.936099999999</v>
      </c>
    </row>
    <row r="24" spans="1:21" x14ac:dyDescent="0.2">
      <c r="A24" s="37" t="s">
        <v>4</v>
      </c>
      <c r="B24" s="38" t="s">
        <v>53</v>
      </c>
      <c r="C24" s="39">
        <v>57328.332000000002</v>
      </c>
      <c r="D24" s="39" t="s">
        <v>0</v>
      </c>
      <c r="E24">
        <f t="shared" ref="E24:E30" si="0">+(C24-C$7)/C$8</f>
        <v>17081.988644635323</v>
      </c>
      <c r="F24">
        <f t="shared" ref="F24:F30" si="1">ROUND(2*E24,0)/2</f>
        <v>17082</v>
      </c>
      <c r="G24">
        <f t="shared" ref="G24:G30" si="2">+C24-(C$7+F24*C$8)</f>
        <v>-3.8999999960651621E-3</v>
      </c>
      <c r="K24">
        <f t="shared" ref="K24:K30" si="3">+G24</f>
        <v>-3.8999999960651621E-3</v>
      </c>
      <c r="O24">
        <f t="shared" ref="O24:O30" ca="1" si="4">+C$11+C$12*$F24</f>
        <v>-3.2263443254816615E-3</v>
      </c>
      <c r="Q24" s="2">
        <f t="shared" ref="Q24:Q30" si="5">+C24-15018.5</f>
        <v>42309.832000000002</v>
      </c>
    </row>
    <row r="25" spans="1:21" x14ac:dyDescent="0.2">
      <c r="A25" s="37" t="s">
        <v>4</v>
      </c>
      <c r="B25" s="38" t="s">
        <v>53</v>
      </c>
      <c r="C25" s="39">
        <v>57305.493399999999</v>
      </c>
      <c r="D25" s="39" t="s">
        <v>1</v>
      </c>
      <c r="E25">
        <f t="shared" si="0"/>
        <v>17015.491046731688</v>
      </c>
      <c r="F25">
        <f t="shared" si="1"/>
        <v>17015.5</v>
      </c>
      <c r="G25">
        <f t="shared" si="2"/>
        <v>-3.0750000005355105E-3</v>
      </c>
      <c r="K25">
        <f t="shared" si="3"/>
        <v>-3.0750000005355105E-3</v>
      </c>
      <c r="O25">
        <f t="shared" ca="1" si="4"/>
        <v>-3.3805023956612126E-3</v>
      </c>
      <c r="Q25" s="2">
        <f t="shared" si="5"/>
        <v>42286.993399999999</v>
      </c>
    </row>
    <row r="26" spans="1:21" x14ac:dyDescent="0.2">
      <c r="A26" s="37" t="s">
        <v>4</v>
      </c>
      <c r="B26" s="38" t="s">
        <v>53</v>
      </c>
      <c r="C26" s="39">
        <v>57305.321400000001</v>
      </c>
      <c r="D26" s="39" t="s">
        <v>3</v>
      </c>
      <c r="E26">
        <f t="shared" si="0"/>
        <v>17014.990246032903</v>
      </c>
      <c r="F26">
        <f t="shared" si="1"/>
        <v>17015</v>
      </c>
      <c r="G26">
        <f t="shared" si="2"/>
        <v>-3.3499999990453944E-3</v>
      </c>
      <c r="K26">
        <f t="shared" si="3"/>
        <v>-3.3499999990453944E-3</v>
      </c>
      <c r="O26">
        <f t="shared" ca="1" si="4"/>
        <v>-3.3816614788956464E-3</v>
      </c>
      <c r="Q26" s="2">
        <f t="shared" si="5"/>
        <v>42286.821400000001</v>
      </c>
    </row>
    <row r="27" spans="1:21" x14ac:dyDescent="0.2">
      <c r="A27" s="37" t="s">
        <v>4</v>
      </c>
      <c r="B27" s="38" t="s">
        <v>53</v>
      </c>
      <c r="C27" s="39">
        <v>57328.5049</v>
      </c>
      <c r="D27" s="39" t="s">
        <v>3</v>
      </c>
      <c r="E27">
        <f t="shared" si="0"/>
        <v>17082.492065802879</v>
      </c>
      <c r="F27">
        <f t="shared" si="1"/>
        <v>17082.5</v>
      </c>
      <c r="G27">
        <f t="shared" si="2"/>
        <v>-2.7249999984633178E-3</v>
      </c>
      <c r="K27">
        <f t="shared" si="3"/>
        <v>-2.7249999984633178E-3</v>
      </c>
      <c r="O27">
        <f t="shared" ca="1" si="4"/>
        <v>-3.2251852422472277E-3</v>
      </c>
      <c r="Q27" s="2">
        <f t="shared" si="5"/>
        <v>42310.0049</v>
      </c>
    </row>
    <row r="28" spans="1:21" x14ac:dyDescent="0.2">
      <c r="A28" s="40" t="s">
        <v>55</v>
      </c>
      <c r="B28" s="41" t="s">
        <v>53</v>
      </c>
      <c r="C28" s="42">
        <v>56959.464030000003</v>
      </c>
      <c r="D28" s="42">
        <v>2.0000000000000001E-4</v>
      </c>
      <c r="E28">
        <f t="shared" si="0"/>
        <v>16007.980870577965</v>
      </c>
      <c r="F28">
        <f t="shared" si="1"/>
        <v>16008</v>
      </c>
      <c r="G28">
        <f t="shared" si="2"/>
        <v>-6.5699999977368861E-3</v>
      </c>
      <c r="K28">
        <f t="shared" si="3"/>
        <v>-6.5699999977368861E-3</v>
      </c>
      <c r="O28">
        <f t="shared" ca="1" si="4"/>
        <v>-5.7160551130431073E-3</v>
      </c>
      <c r="Q28" s="2">
        <f t="shared" si="5"/>
        <v>41940.964030000003</v>
      </c>
    </row>
    <row r="29" spans="1:21" x14ac:dyDescent="0.2">
      <c r="A29" s="40" t="s">
        <v>55</v>
      </c>
      <c r="B29" s="41" t="s">
        <v>53</v>
      </c>
      <c r="C29" s="42">
        <v>57329.36277</v>
      </c>
      <c r="D29" s="42">
        <v>2.9999999999999997E-4</v>
      </c>
      <c r="E29">
        <f t="shared" si="0"/>
        <v>17084.989867520744</v>
      </c>
      <c r="F29">
        <f t="shared" si="1"/>
        <v>17085</v>
      </c>
      <c r="G29">
        <f t="shared" si="2"/>
        <v>-3.4799999993992969E-3</v>
      </c>
      <c r="K29">
        <f t="shared" si="3"/>
        <v>-3.4799999993992969E-3</v>
      </c>
      <c r="O29">
        <f t="shared" ca="1" si="4"/>
        <v>-3.2193898260750656E-3</v>
      </c>
      <c r="Q29" s="2">
        <f t="shared" si="5"/>
        <v>42310.86277</v>
      </c>
    </row>
    <row r="30" spans="1:21" x14ac:dyDescent="0.2">
      <c r="A30" s="40" t="s">
        <v>55</v>
      </c>
      <c r="B30" s="41" t="s">
        <v>5</v>
      </c>
      <c r="C30" s="42">
        <v>57329.535320000003</v>
      </c>
      <c r="D30" s="42">
        <v>2.9999999999999997E-4</v>
      </c>
      <c r="E30">
        <f t="shared" si="0"/>
        <v>17085.492269617127</v>
      </c>
      <c r="F30">
        <f t="shared" si="1"/>
        <v>17085.5</v>
      </c>
      <c r="G30">
        <f t="shared" si="2"/>
        <v>-2.6549999965936877E-3</v>
      </c>
      <c r="K30">
        <f t="shared" si="3"/>
        <v>-2.6549999965936877E-3</v>
      </c>
      <c r="O30">
        <f t="shared" ca="1" si="4"/>
        <v>-3.2182307428406318E-3</v>
      </c>
      <c r="Q30" s="2">
        <f t="shared" si="5"/>
        <v>42311.035320000003</v>
      </c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hyperlinks>
    <hyperlink ref="H3544" r:id="rId1" display="http://vsolj.cetus-net.org/bulletin.html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2023-05-31T07:29:32Z</dcterms:modified>
</cp:coreProperties>
</file>