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E6E8989-F5F6-4A27-BEF4-85D3C75599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31" i="1"/>
  <c r="F31" i="1"/>
  <c r="G31" i="1"/>
  <c r="K31" i="1"/>
  <c r="E32" i="1"/>
  <c r="F32" i="1"/>
  <c r="G32" i="1"/>
  <c r="K32" i="1"/>
  <c r="E33" i="1"/>
  <c r="F33" i="1"/>
  <c r="G33" i="1"/>
  <c r="K33" i="1"/>
  <c r="E22" i="1"/>
  <c r="F22" i="1"/>
  <c r="G22" i="1"/>
  <c r="K22" i="1"/>
  <c r="E23" i="1"/>
  <c r="F23" i="1"/>
  <c r="G23" i="1"/>
  <c r="K23" i="1"/>
  <c r="E24" i="1"/>
  <c r="F24" i="1"/>
  <c r="G24" i="1"/>
  <c r="K24" i="1"/>
  <c r="E26" i="1"/>
  <c r="F26" i="1"/>
  <c r="G26" i="1"/>
  <c r="K26" i="1"/>
  <c r="E28" i="1"/>
  <c r="F28" i="1"/>
  <c r="G28" i="1"/>
  <c r="K28" i="1"/>
  <c r="E27" i="1"/>
  <c r="F27" i="1"/>
  <c r="G27" i="1"/>
  <c r="K27" i="1"/>
  <c r="E29" i="1"/>
  <c r="F29" i="1"/>
  <c r="G29" i="1"/>
  <c r="K29" i="1"/>
  <c r="E30" i="1"/>
  <c r="F30" i="1"/>
  <c r="G30" i="1"/>
  <c r="K30" i="1"/>
  <c r="E34" i="1"/>
  <c r="F34" i="1"/>
  <c r="G34" i="1"/>
  <c r="K34" i="1"/>
  <c r="E35" i="1"/>
  <c r="F35" i="1"/>
  <c r="G35" i="1"/>
  <c r="K35" i="1"/>
  <c r="E36" i="1"/>
  <c r="F36" i="1"/>
  <c r="G36" i="1"/>
  <c r="K36" i="1"/>
  <c r="E38" i="1"/>
  <c r="F38" i="1"/>
  <c r="G38" i="1"/>
  <c r="K38" i="1"/>
  <c r="E21" i="1"/>
  <c r="F21" i="1"/>
  <c r="G21" i="1"/>
  <c r="I21" i="1"/>
  <c r="E37" i="1"/>
  <c r="F37" i="1"/>
  <c r="G37" i="1"/>
  <c r="K37" i="1"/>
  <c r="E39" i="1"/>
  <c r="F39" i="1"/>
  <c r="G39" i="1"/>
  <c r="K39" i="1"/>
  <c r="E40" i="1"/>
  <c r="F40" i="1"/>
  <c r="G40" i="1"/>
  <c r="K40" i="1"/>
  <c r="E41" i="1"/>
  <c r="F41" i="1"/>
  <c r="G41" i="1"/>
  <c r="Q25" i="1"/>
  <c r="Q31" i="1"/>
  <c r="Q32" i="1"/>
  <c r="Q33" i="1"/>
  <c r="Q22" i="1"/>
  <c r="Q23" i="1"/>
  <c r="Q24" i="1"/>
  <c r="Q26" i="1"/>
  <c r="Q28" i="1"/>
  <c r="Q27" i="1"/>
  <c r="Q29" i="1"/>
  <c r="Q30" i="1"/>
  <c r="Q34" i="1"/>
  <c r="Q35" i="1"/>
  <c r="Q36" i="1"/>
  <c r="Q38" i="1"/>
  <c r="Q39" i="1"/>
  <c r="Q40" i="1"/>
  <c r="K41" i="1"/>
  <c r="Q41" i="1"/>
  <c r="Q21" i="1"/>
  <c r="C9" i="1"/>
  <c r="D9" i="1"/>
  <c r="F16" i="1"/>
  <c r="C17" i="1"/>
  <c r="Q37" i="1"/>
  <c r="C11" i="1"/>
  <c r="C12" i="1"/>
  <c r="C16" i="1" l="1"/>
  <c r="D18" i="1" s="1"/>
  <c r="O40" i="1"/>
  <c r="O33" i="1"/>
  <c r="O32" i="1"/>
  <c r="C15" i="1"/>
  <c r="F18" i="1" s="1"/>
  <c r="O38" i="1"/>
  <c r="O29" i="1"/>
  <c r="O23" i="1"/>
  <c r="O36" i="1"/>
  <c r="O35" i="1"/>
  <c r="O27" i="1"/>
  <c r="O41" i="1"/>
  <c r="O34" i="1"/>
  <c r="O28" i="1"/>
  <c r="O37" i="1"/>
  <c r="O21" i="1"/>
  <c r="O26" i="1"/>
  <c r="O30" i="1"/>
  <c r="O25" i="1"/>
  <c r="O24" i="1"/>
  <c r="O22" i="1"/>
  <c r="O31" i="1"/>
  <c r="O39" i="1"/>
  <c r="F17" i="1"/>
  <c r="F19" i="1" l="1"/>
  <c r="C18" i="1"/>
</calcChain>
</file>

<file path=xl/sharedStrings.xml><?xml version="1.0" encoding="utf-8"?>
<sst xmlns="http://schemas.openxmlformats.org/spreadsheetml/2006/main" count="92" uniqueCount="60">
  <si>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</si>
  <si>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</si>
  <si>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</si>
  <si>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</si>
  <si>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</si>
  <si>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</si>
  <si>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</si>
  <si>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</si>
  <si>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</si>
  <si>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</si>
  <si>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</si>
  <si>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</si>
  <si>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</si>
  <si>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</si>
  <si>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</si>
  <si>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</si>
  <si>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</si>
  <si>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</si>
  <si>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</si>
  <si>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</si>
  <si>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</si>
  <si>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</si>
  <si>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</si>
  <si>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</si>
  <si>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</si>
  <si>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</si>
  <si>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</si>
  <si>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</si>
  <si>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</si>
  <si>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</si>
  <si>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</si>
  <si>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</si>
  <si>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</si>
  <si>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</si>
  <si>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</si>
  <si>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</si>
  <si>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</si>
  <si>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</si>
  <si>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</si>
  <si>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</si>
  <si>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</si>
  <si>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V0512 And</t>
  </si>
  <si>
    <t>2013L</t>
  </si>
  <si>
    <t>G2284-0373</t>
  </si>
  <si>
    <t>EA</t>
  </si>
  <si>
    <t>V0512 And / GSC 2284-0373</t>
  </si>
  <si>
    <t>VSX</t>
  </si>
  <si>
    <t>GCVS</t>
  </si>
  <si>
    <t>OEJV 0211</t>
  </si>
  <si>
    <t>I</t>
  </si>
  <si>
    <t>II</t>
  </si>
  <si>
    <t>IBVS 6070</t>
  </si>
  <si>
    <t>IBVS 6118</t>
  </si>
  <si>
    <t>##</t>
  </si>
  <si>
    <t>IBVS 6196</t>
  </si>
  <si>
    <t>OEJV 0160</t>
  </si>
  <si>
    <t>OEJV 0165</t>
  </si>
  <si>
    <t>OEJV 0168</t>
  </si>
  <si>
    <t>OEJV 0179</t>
  </si>
  <si>
    <t>Period confirmed by ToMcat 2021-03-28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</si>
</sst>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9"/>
      <color indexed="20"/>
      <name val="CourierNewPSMT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6" xfId="0" applyFont="1" applyBorder="1" applyAlignment="1"/>
    <xf numFmtId="0" fontId="0" fillId="0" borderId="7" xfId="0" applyBorder="1" applyAlignment="1">
      <alignment horizont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11" fontId="13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/>
    </xf>
    <xf numFmtId="0" fontId="19" fillId="0" borderId="0" xfId="7" applyNumberFormat="1" applyFont="1" applyAlignment="1">
      <alignment horizontal="left"/>
    </xf>
    <xf numFmtId="0" fontId="21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V0512 And - O-C Diagr.</a:t>
            </a:r>
          </a:p>
        </c:rich>
      </c:tx>
      <c:layout>
        <c:manualLayout>
          <c:xMode val="edge"/>
          <c:yMode val="edge"/>
          <c:x val="0.366917293233082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90-45FD-88D5-5422630A19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90-45FD-88D5-5422630A19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90-45FD-88D5-5422630A19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1.4595285756513476E-3</c:v>
                </c:pt>
                <c:pt idx="2">
                  <c:v>1.785510168701876E-3</c:v>
                </c:pt>
                <c:pt idx="3">
                  <c:v>4.8408180809929036E-3</c:v>
                </c:pt>
                <c:pt idx="4">
                  <c:v>8.7788728706073016E-5</c:v>
                </c:pt>
                <c:pt idx="5">
                  <c:v>1.6117700579343364E-4</c:v>
                </c:pt>
                <c:pt idx="6">
                  <c:v>6.6117700771428645E-4</c:v>
                </c:pt>
                <c:pt idx="7">
                  <c:v>-2.3849209028412588E-3</c:v>
                </c:pt>
                <c:pt idx="8">
                  <c:v>-3.4677611547522247E-3</c:v>
                </c:pt>
                <c:pt idx="9">
                  <c:v>-2.4645134617458098E-3</c:v>
                </c:pt>
                <c:pt idx="10">
                  <c:v>-2.3865686962381005E-3</c:v>
                </c:pt>
                <c:pt idx="11">
                  <c:v>1.672472120844759E-3</c:v>
                </c:pt>
                <c:pt idx="12">
                  <c:v>1.7062578917830251E-3</c:v>
                </c:pt>
                <c:pt idx="13">
                  <c:v>-1.0799316078191623E-4</c:v>
                </c:pt>
                <c:pt idx="14">
                  <c:v>-2.560299908509478E-4</c:v>
                </c:pt>
                <c:pt idx="15">
                  <c:v>7.402862684102729E-4</c:v>
                </c:pt>
                <c:pt idx="16">
                  <c:v>2.6133855135412887E-4</c:v>
                </c:pt>
                <c:pt idx="17">
                  <c:v>2.1941883533145301E-3</c:v>
                </c:pt>
                <c:pt idx="18">
                  <c:v>-3.7591809086734429E-4</c:v>
                </c:pt>
                <c:pt idx="19">
                  <c:v>1.3340818914002739E-3</c:v>
                </c:pt>
                <c:pt idx="20">
                  <c:v>1.0396579455118626E-4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90-45FD-88D5-5422630A19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90-45FD-88D5-5422630A19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90-45FD-88D5-5422630A19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2E-3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1E-4</c:v>
                  </c:pt>
                  <c:pt idx="10">
                    <c:v>8.0000000000000004E-4</c:v>
                  </c:pt>
                  <c:pt idx="12">
                    <c:v>5.0000000000000001E-4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90-45FD-88D5-5422630A19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4.4240569425531002E-5</c:v>
                </c:pt>
                <c:pt idx="1">
                  <c:v>2.2907327100531822E-4</c:v>
                </c:pt>
                <c:pt idx="2">
                  <c:v>2.2945260954114127E-4</c:v>
                </c:pt>
                <c:pt idx="3">
                  <c:v>2.3512688180616126E-4</c:v>
                </c:pt>
                <c:pt idx="4">
                  <c:v>2.4603286471107432E-4</c:v>
                </c:pt>
                <c:pt idx="5">
                  <c:v>2.4661767828713487E-4</c:v>
                </c:pt>
                <c:pt idx="6">
                  <c:v>2.4661767828713487E-4</c:v>
                </c:pt>
                <c:pt idx="7">
                  <c:v>2.4691798796132812E-4</c:v>
                </c:pt>
                <c:pt idx="8">
                  <c:v>2.6079545606352183E-4</c:v>
                </c:pt>
                <c:pt idx="9">
                  <c:v>2.6084287338049971E-4</c:v>
                </c:pt>
                <c:pt idx="10">
                  <c:v>2.6198088898796889E-4</c:v>
                </c:pt>
                <c:pt idx="11">
                  <c:v>2.9204346795194658E-4</c:v>
                </c:pt>
                <c:pt idx="12">
                  <c:v>2.9302342583615616E-4</c:v>
                </c:pt>
                <c:pt idx="13">
                  <c:v>2.9476206079201189E-4</c:v>
                </c:pt>
                <c:pt idx="14">
                  <c:v>2.9552073786365799E-4</c:v>
                </c:pt>
                <c:pt idx="15">
                  <c:v>3.0617382841135571E-4</c:v>
                </c:pt>
                <c:pt idx="16">
                  <c:v>3.0645833231322296E-4</c:v>
                </c:pt>
                <c:pt idx="17">
                  <c:v>3.0647413808554896E-4</c:v>
                </c:pt>
                <c:pt idx="18">
                  <c:v>3.2068352740658785E-4</c:v>
                </c:pt>
                <c:pt idx="19">
                  <c:v>3.2068352740658785E-4</c:v>
                </c:pt>
                <c:pt idx="20">
                  <c:v>3.2136317561660412E-4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90-45FD-88D5-5422630A191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</c:v>
                </c:pt>
                <c:pt idx="2">
                  <c:v>5859</c:v>
                </c:pt>
                <c:pt idx="3">
                  <c:v>6038.5</c:v>
                </c:pt>
                <c:pt idx="4">
                  <c:v>6383.5</c:v>
                </c:pt>
                <c:pt idx="5">
                  <c:v>6402</c:v>
                </c:pt>
                <c:pt idx="6">
                  <c:v>6402</c:v>
                </c:pt>
                <c:pt idx="7">
                  <c:v>6411.5</c:v>
                </c:pt>
                <c:pt idx="8">
                  <c:v>6850.5</c:v>
                </c:pt>
                <c:pt idx="9">
                  <c:v>6852</c:v>
                </c:pt>
                <c:pt idx="10">
                  <c:v>6888</c:v>
                </c:pt>
                <c:pt idx="11">
                  <c:v>7839</c:v>
                </c:pt>
                <c:pt idx="12">
                  <c:v>7870</c:v>
                </c:pt>
                <c:pt idx="13">
                  <c:v>7925</c:v>
                </c:pt>
                <c:pt idx="14">
                  <c:v>7949</c:v>
                </c:pt>
                <c:pt idx="15">
                  <c:v>8286</c:v>
                </c:pt>
                <c:pt idx="16">
                  <c:v>8295</c:v>
                </c:pt>
                <c:pt idx="17">
                  <c:v>8295.5</c:v>
                </c:pt>
                <c:pt idx="18">
                  <c:v>8745</c:v>
                </c:pt>
                <c:pt idx="19">
                  <c:v>8745</c:v>
                </c:pt>
                <c:pt idx="20">
                  <c:v>8766.5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90-45FD-88D5-5422630A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65168"/>
        <c:axId val="1"/>
      </c:scatterChart>
      <c:valAx>
        <c:axId val="70976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65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53064690443099"/>
          <c:w val="0.7142857142857144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3F6C27-A51C-57F9-CB54-10F8A733F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71093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>
      <c r="A1" s="1" t="s">
        <v>45</v>
      </c>
      <c r="F1" s="35" t="s">
        <v>41</v>
      </c>
      <c r="G1" s="28" t="s">
        <v>42</v>
      </c>
      <c r="H1" s="29"/>
      <c r="I1" s="36" t="s">
        <v>43</v>
      </c>
      <c r="J1" s="35" t="s">
        <v>41</v>
      </c>
      <c r="K1" s="37">
        <v>0.52172991999999996</v>
      </c>
      <c r="L1" s="38">
        <v>35.160418799999995</v>
      </c>
      <c r="M1" s="31">
        <v>57645.149301566096</v>
      </c>
      <c r="N1" s="31">
        <v>0.74533116820102996</v>
      </c>
      <c r="O1" s="30" t="s">
        <v>44</v>
      </c>
      <c r="P1" s="39">
        <v>11.8</v>
      </c>
    </row>
    <row r="2" spans="1:16">
      <c r="A2" t="s">
        <v>23</v>
      </c>
      <c r="B2" t="s">
        <v>44</v>
      </c>
      <c r="C2" s="27"/>
      <c r="D2" s="3"/>
    </row>
    <row r="3" spans="1:16" ht="13.5" thickBot="1"/>
    <row r="4" spans="1:16" ht="13.5" thickBot="1">
      <c r="A4" s="5" t="s">
        <v>0</v>
      </c>
      <c r="C4" s="40">
        <v>51462.627</v>
      </c>
      <c r="D4" s="41">
        <v>0.74531999999999998</v>
      </c>
    </row>
    <row r="5" spans="1:16">
      <c r="A5" s="9" t="s">
        <v>28</v>
      </c>
      <c r="B5" s="10"/>
      <c r="C5" s="11">
        <v>-9.5</v>
      </c>
      <c r="D5" s="10" t="s">
        <v>29</v>
      </c>
      <c r="E5" s="10"/>
    </row>
    <row r="6" spans="1:16">
      <c r="A6" s="5" t="s">
        <v>1</v>
      </c>
    </row>
    <row r="7" spans="1:16">
      <c r="A7" t="s">
        <v>2</v>
      </c>
      <c r="C7" s="8">
        <v>51462.627</v>
      </c>
      <c r="D7" s="26" t="s">
        <v>46</v>
      </c>
      <c r="E7" s="57" t="s">
        <v>59</v>
      </c>
    </row>
    <row r="8" spans="1:16">
      <c r="A8" t="s">
        <v>3</v>
      </c>
      <c r="C8" s="8">
        <v>0.74533116820102996</v>
      </c>
      <c r="D8" s="26" t="s">
        <v>46</v>
      </c>
    </row>
    <row r="9" spans="1:16">
      <c r="A9" s="24" t="s">
        <v>32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16" ht="13.5" thickBot="1">
      <c r="A10" s="10"/>
      <c r="B10" s="10"/>
      <c r="C10" s="4" t="s">
        <v>19</v>
      </c>
      <c r="D10" s="4" t="s">
        <v>20</v>
      </c>
      <c r="E10" s="10"/>
    </row>
    <row r="11" spans="1:16">
      <c r="A11" s="10" t="s">
        <v>15</v>
      </c>
      <c r="B11" s="10"/>
      <c r="C11" s="21">
        <f ca="1">INTERCEPT(INDIRECT($D$9):G992,INDIRECT($C$9):F992)</f>
        <v>4.4240569425531002E-5</v>
      </c>
      <c r="D11" s="3"/>
      <c r="E11" s="10"/>
    </row>
    <row r="12" spans="1:16">
      <c r="A12" s="10" t="s">
        <v>16</v>
      </c>
      <c r="B12" s="10"/>
      <c r="C12" s="21">
        <f ca="1">SLOPE(INDIRECT($D$9):G992,INDIRECT($C$9):F992)</f>
        <v>3.1611544651921878E-8</v>
      </c>
      <c r="D12" s="3"/>
      <c r="E12" s="10"/>
    </row>
    <row r="13" spans="1:16">
      <c r="A13" s="10" t="s">
        <v>18</v>
      </c>
      <c r="B13" s="10"/>
      <c r="C13" s="3" t="s">
        <v>13</v>
      </c>
    </row>
    <row r="14" spans="1:16">
      <c r="A14" s="10"/>
      <c r="B14" s="10"/>
      <c r="C14" s="10"/>
    </row>
    <row r="15" spans="1:16">
      <c r="A15" s="12" t="s">
        <v>17</v>
      </c>
      <c r="B15" s="10"/>
      <c r="C15" s="13">
        <f ca="1">(C7+C11)+(C8+C12)*INT(MAX(F21:F3533))</f>
        <v>57996.200341797601</v>
      </c>
      <c r="E15" s="14" t="s">
        <v>34</v>
      </c>
      <c r="F15" s="32">
        <v>1</v>
      </c>
    </row>
    <row r="16" spans="1:16">
      <c r="A16" s="16" t="s">
        <v>4</v>
      </c>
      <c r="B16" s="10"/>
      <c r="C16" s="17">
        <f ca="1">+C8+C12</f>
        <v>0.74533119981257456</v>
      </c>
      <c r="E16" s="14" t="s">
        <v>30</v>
      </c>
      <c r="F16" s="33">
        <f ca="1">NOW()+15018.5+$C$5/24</f>
        <v>60095.814456712964</v>
      </c>
    </row>
    <row r="17" spans="1:21" ht="13.5" thickBot="1">
      <c r="A17" s="14" t="s">
        <v>27</v>
      </c>
      <c r="B17" s="10"/>
      <c r="C17" s="10">
        <f>COUNT(C21:C2191)</f>
        <v>21</v>
      </c>
      <c r="E17" s="14" t="s">
        <v>35</v>
      </c>
      <c r="F17" s="15">
        <f ca="1">ROUND(2*(F16-$C$7)/$C$8,0)/2+F15</f>
        <v>11584</v>
      </c>
    </row>
    <row r="18" spans="1:21" ht="14.25" thickTop="1" thickBot="1">
      <c r="A18" s="16" t="s">
        <v>5</v>
      </c>
      <c r="B18" s="10"/>
      <c r="C18" s="19">
        <f ca="1">+C15</f>
        <v>57996.200341797601</v>
      </c>
      <c r="D18" s="20">
        <f ca="1">+C16</f>
        <v>0.74533119981257456</v>
      </c>
      <c r="E18" s="14" t="s">
        <v>36</v>
      </c>
      <c r="F18" s="23">
        <f ca="1">ROUND(2*(F16-$C$15)/$C$16,0)/2+F15</f>
        <v>2818</v>
      </c>
    </row>
    <row r="19" spans="1:21" ht="13.5" thickTop="1">
      <c r="E19" s="14" t="s">
        <v>31</v>
      </c>
      <c r="F19" s="18">
        <f ca="1">+$C$15+$C$16*F18-15018.5-$C$5/24</f>
        <v>45078.439496202773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>
      <c r="A21" t="s">
        <v>47</v>
      </c>
      <c r="C21" s="8">
        <v>51462.627</v>
      </c>
      <c r="D21" s="8" t="s">
        <v>13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41" si="2">+C21-(C$7+F21*C$8)</f>
        <v>0</v>
      </c>
      <c r="I21">
        <f>+G21</f>
        <v>0</v>
      </c>
      <c r="O21">
        <f t="shared" ref="O21:O41" ca="1" si="3">+C$11+C$12*$F21</f>
        <v>4.4240569425531002E-5</v>
      </c>
      <c r="Q21" s="2">
        <f t="shared" ref="Q21:Q41" si="4">+C21-15018.5</f>
        <v>36444.127</v>
      </c>
    </row>
    <row r="22" spans="1:21">
      <c r="A22" s="45" t="s">
        <v>55</v>
      </c>
      <c r="B22" s="46" t="s">
        <v>49</v>
      </c>
      <c r="C22" s="49">
        <v>55820.5798</v>
      </c>
      <c r="D22" s="50">
        <v>2.9999999999999997E-4</v>
      </c>
      <c r="E22">
        <f t="shared" si="0"/>
        <v>5847.0019582282875</v>
      </c>
      <c r="F22">
        <f t="shared" si="1"/>
        <v>5847</v>
      </c>
      <c r="G22">
        <f t="shared" si="2"/>
        <v>1.4595285756513476E-3</v>
      </c>
      <c r="K22">
        <f t="shared" ref="K22:K41" si="5">+G22</f>
        <v>1.4595285756513476E-3</v>
      </c>
      <c r="O22">
        <f t="shared" ca="1" si="3"/>
        <v>2.2907327100531822E-4</v>
      </c>
      <c r="Q22" s="2">
        <f t="shared" si="4"/>
        <v>40802.0798</v>
      </c>
    </row>
    <row r="23" spans="1:21">
      <c r="A23" s="45" t="s">
        <v>55</v>
      </c>
      <c r="B23" s="46" t="s">
        <v>49</v>
      </c>
      <c r="C23" s="49">
        <v>55829.524100000002</v>
      </c>
      <c r="D23" s="53">
        <v>1E-4</v>
      </c>
      <c r="E23">
        <f t="shared" si="0"/>
        <v>5859.002395593051</v>
      </c>
      <c r="F23">
        <f t="shared" si="1"/>
        <v>5859</v>
      </c>
      <c r="G23">
        <f t="shared" si="2"/>
        <v>1.785510168701876E-3</v>
      </c>
      <c r="K23">
        <f t="shared" si="5"/>
        <v>1.785510168701876E-3</v>
      </c>
      <c r="O23">
        <f t="shared" ca="1" si="3"/>
        <v>2.2945260954114127E-4</v>
      </c>
      <c r="Q23" s="2">
        <f t="shared" si="4"/>
        <v>40811.024100000002</v>
      </c>
    </row>
    <row r="24" spans="1:21">
      <c r="A24" s="45" t="s">
        <v>55</v>
      </c>
      <c r="B24" s="46" t="s">
        <v>50</v>
      </c>
      <c r="C24" s="49">
        <v>55963.314100000003</v>
      </c>
      <c r="D24" s="53">
        <v>2.9999999999999997E-4</v>
      </c>
      <c r="E24">
        <f t="shared" si="0"/>
        <v>6038.5064948552936</v>
      </c>
      <c r="F24">
        <f t="shared" si="1"/>
        <v>6038.5</v>
      </c>
      <c r="G24">
        <f t="shared" si="2"/>
        <v>4.8408180809929036E-3</v>
      </c>
      <c r="K24">
        <f t="shared" si="5"/>
        <v>4.8408180809929036E-3</v>
      </c>
      <c r="O24">
        <f t="shared" ca="1" si="3"/>
        <v>2.3512688180616126E-4</v>
      </c>
      <c r="Q24" s="2">
        <f t="shared" si="4"/>
        <v>40944.814100000003</v>
      </c>
    </row>
    <row r="25" spans="1:21">
      <c r="A25" s="45" t="s">
        <v>51</v>
      </c>
      <c r="B25" s="46" t="s">
        <v>49</v>
      </c>
      <c r="C25" s="49">
        <v>56220.448600000003</v>
      </c>
      <c r="D25" s="53">
        <v>2E-3</v>
      </c>
      <c r="E25">
        <f t="shared" si="0"/>
        <v>6383.5001177848608</v>
      </c>
      <c r="F25">
        <f t="shared" si="1"/>
        <v>6383.5</v>
      </c>
      <c r="G25">
        <f t="shared" si="2"/>
        <v>8.7788728706073016E-5</v>
      </c>
      <c r="K25">
        <f t="shared" si="5"/>
        <v>8.7788728706073016E-5</v>
      </c>
      <c r="O25">
        <f t="shared" ca="1" si="3"/>
        <v>2.4603286471107432E-4</v>
      </c>
      <c r="Q25" s="2">
        <f t="shared" si="4"/>
        <v>41201.948600000003</v>
      </c>
    </row>
    <row r="26" spans="1:21">
      <c r="A26" s="45" t="s">
        <v>55</v>
      </c>
      <c r="B26" s="46" t="s">
        <v>49</v>
      </c>
      <c r="C26" s="49">
        <v>56234.237300000001</v>
      </c>
      <c r="D26" s="53">
        <v>1E-4</v>
      </c>
      <c r="E26">
        <f t="shared" si="0"/>
        <v>6402.0002162488481</v>
      </c>
      <c r="F26">
        <f t="shared" si="1"/>
        <v>6402</v>
      </c>
      <c r="G26">
        <f t="shared" si="2"/>
        <v>1.6117700579343364E-4</v>
      </c>
      <c r="K26">
        <f t="shared" si="5"/>
        <v>1.6117700579343364E-4</v>
      </c>
      <c r="O26">
        <f t="shared" ca="1" si="3"/>
        <v>2.4661767828713487E-4</v>
      </c>
      <c r="Q26" s="2">
        <f t="shared" si="4"/>
        <v>41215.737300000001</v>
      </c>
    </row>
    <row r="27" spans="1:21">
      <c r="A27" s="45" t="s">
        <v>56</v>
      </c>
      <c r="B27" s="46"/>
      <c r="C27" s="49">
        <v>56234.237800000003</v>
      </c>
      <c r="D27" s="53">
        <v>1E-4</v>
      </c>
      <c r="E27">
        <f t="shared" si="0"/>
        <v>6402.0008870915863</v>
      </c>
      <c r="F27">
        <f t="shared" si="1"/>
        <v>6402</v>
      </c>
      <c r="G27">
        <f t="shared" si="2"/>
        <v>6.6117700771428645E-4</v>
      </c>
      <c r="K27">
        <f t="shared" si="5"/>
        <v>6.6117700771428645E-4</v>
      </c>
      <c r="O27">
        <f t="shared" ca="1" si="3"/>
        <v>2.4661767828713487E-4</v>
      </c>
      <c r="Q27" s="2">
        <f t="shared" si="4"/>
        <v>41215.737800000003</v>
      </c>
    </row>
    <row r="28" spans="1:21">
      <c r="A28" s="45" t="s">
        <v>55</v>
      </c>
      <c r="B28" s="46" t="s">
        <v>50</v>
      </c>
      <c r="C28" s="49">
        <v>56241.315399999999</v>
      </c>
      <c r="D28" s="53">
        <v>4.0000000000000002E-4</v>
      </c>
      <c r="E28">
        <f t="shared" si="0"/>
        <v>6411.4968001862717</v>
      </c>
      <c r="F28">
        <f t="shared" si="1"/>
        <v>6411.5</v>
      </c>
      <c r="G28">
        <f t="shared" si="2"/>
        <v>-2.3849209028412588E-3</v>
      </c>
      <c r="K28">
        <f t="shared" si="5"/>
        <v>-2.3849209028412588E-3</v>
      </c>
      <c r="O28">
        <f t="shared" ca="1" si="3"/>
        <v>2.4691798796132812E-4</v>
      </c>
      <c r="Q28" s="2">
        <f t="shared" si="4"/>
        <v>41222.815399999999</v>
      </c>
    </row>
    <row r="29" spans="1:21">
      <c r="A29" s="45" t="s">
        <v>57</v>
      </c>
      <c r="B29" s="46" t="s">
        <v>50</v>
      </c>
      <c r="C29" s="51">
        <v>56568.5147</v>
      </c>
      <c r="D29" s="53">
        <v>8.0000000000000004E-4</v>
      </c>
      <c r="E29">
        <f t="shared" si="0"/>
        <v>6850.4953473552368</v>
      </c>
      <c r="F29">
        <f t="shared" si="1"/>
        <v>6850.5</v>
      </c>
      <c r="G29">
        <f t="shared" si="2"/>
        <v>-3.4677611547522247E-3</v>
      </c>
      <c r="K29">
        <f t="shared" si="5"/>
        <v>-3.4677611547522247E-3</v>
      </c>
      <c r="O29">
        <f t="shared" ca="1" si="3"/>
        <v>2.6079545606352183E-4</v>
      </c>
      <c r="Q29" s="2">
        <f t="shared" si="4"/>
        <v>41550.0147</v>
      </c>
    </row>
    <row r="30" spans="1:21">
      <c r="A30" s="45" t="s">
        <v>57</v>
      </c>
      <c r="B30" s="46" t="s">
        <v>49</v>
      </c>
      <c r="C30" s="51">
        <v>56569.633699999998</v>
      </c>
      <c r="D30" s="53">
        <v>1E-4</v>
      </c>
      <c r="E30">
        <f t="shared" si="0"/>
        <v>6851.9966933980968</v>
      </c>
      <c r="F30">
        <f t="shared" si="1"/>
        <v>6852</v>
      </c>
      <c r="G30">
        <f t="shared" si="2"/>
        <v>-2.4645134617458098E-3</v>
      </c>
      <c r="K30">
        <f t="shared" si="5"/>
        <v>-2.4645134617458098E-3</v>
      </c>
      <c r="O30">
        <f t="shared" ca="1" si="3"/>
        <v>2.6084287338049971E-4</v>
      </c>
      <c r="Q30" s="2">
        <f t="shared" si="4"/>
        <v>41551.133699999998</v>
      </c>
    </row>
    <row r="31" spans="1:21">
      <c r="A31" s="47" t="s">
        <v>52</v>
      </c>
      <c r="B31" s="48" t="s">
        <v>53</v>
      </c>
      <c r="C31" s="49">
        <v>56596.465700000001</v>
      </c>
      <c r="D31" s="54">
        <v>8.0000000000000004E-4</v>
      </c>
      <c r="E31">
        <f t="shared" si="0"/>
        <v>6887.9967979754556</v>
      </c>
      <c r="F31">
        <f t="shared" si="1"/>
        <v>6888</v>
      </c>
      <c r="G31">
        <f t="shared" si="2"/>
        <v>-2.3865686962381005E-3</v>
      </c>
      <c r="K31">
        <f t="shared" si="5"/>
        <v>-2.3865686962381005E-3</v>
      </c>
      <c r="O31">
        <f t="shared" ca="1" si="3"/>
        <v>2.6198088898796889E-4</v>
      </c>
      <c r="Q31" s="2">
        <f t="shared" si="4"/>
        <v>41577.965700000001</v>
      </c>
    </row>
    <row r="32" spans="1:21">
      <c r="A32" s="47" t="s">
        <v>54</v>
      </c>
      <c r="B32" s="48" t="s">
        <v>49</v>
      </c>
      <c r="C32" s="52">
        <v>57305.279699999999</v>
      </c>
      <c r="D32" s="54"/>
      <c r="E32">
        <f t="shared" si="0"/>
        <v>7839.0022439315517</v>
      </c>
      <c r="F32">
        <f t="shared" si="1"/>
        <v>7839</v>
      </c>
      <c r="G32">
        <f t="shared" si="2"/>
        <v>1.672472120844759E-3</v>
      </c>
      <c r="K32">
        <f t="shared" si="5"/>
        <v>1.672472120844759E-3</v>
      </c>
      <c r="O32">
        <f t="shared" ca="1" si="3"/>
        <v>2.9204346795194658E-4</v>
      </c>
      <c r="Q32" s="2">
        <f t="shared" si="4"/>
        <v>42286.779699999999</v>
      </c>
    </row>
    <row r="33" spans="1:17">
      <c r="A33" s="47" t="s">
        <v>54</v>
      </c>
      <c r="B33" s="48" t="s">
        <v>49</v>
      </c>
      <c r="C33" s="52">
        <v>57328.385000000002</v>
      </c>
      <c r="D33" s="54">
        <v>5.0000000000000001E-4</v>
      </c>
      <c r="E33">
        <f t="shared" si="0"/>
        <v>7870.0022892614297</v>
      </c>
      <c r="F33">
        <f t="shared" si="1"/>
        <v>7870</v>
      </c>
      <c r="G33">
        <f t="shared" si="2"/>
        <v>1.7062578917830251E-3</v>
      </c>
      <c r="K33">
        <f t="shared" si="5"/>
        <v>1.7062578917830251E-3</v>
      </c>
      <c r="O33">
        <f t="shared" ca="1" si="3"/>
        <v>2.9302342583615616E-4</v>
      </c>
      <c r="Q33" s="2">
        <f t="shared" si="4"/>
        <v>42309.885000000002</v>
      </c>
    </row>
    <row r="34" spans="1:17">
      <c r="A34" s="45" t="s">
        <v>58</v>
      </c>
      <c r="B34" s="46" t="s">
        <v>49</v>
      </c>
      <c r="C34" s="49">
        <v>57369.376400000001</v>
      </c>
      <c r="D34" s="53">
        <v>1E-4</v>
      </c>
      <c r="E34">
        <f t="shared" si="0"/>
        <v>7924.999855107144</v>
      </c>
      <c r="F34">
        <f t="shared" si="1"/>
        <v>7925</v>
      </c>
      <c r="G34">
        <f t="shared" si="2"/>
        <v>-1.0799316078191623E-4</v>
      </c>
      <c r="K34">
        <f t="shared" si="5"/>
        <v>-1.0799316078191623E-4</v>
      </c>
      <c r="O34">
        <f t="shared" ca="1" si="3"/>
        <v>2.9476206079201189E-4</v>
      </c>
      <c r="Q34" s="2">
        <f t="shared" si="4"/>
        <v>42350.876400000001</v>
      </c>
    </row>
    <row r="35" spans="1:17">
      <c r="A35" s="45" t="s">
        <v>58</v>
      </c>
      <c r="B35" s="46" t="s">
        <v>49</v>
      </c>
      <c r="C35" s="49">
        <v>57387.264199999998</v>
      </c>
      <c r="D35" s="53">
        <v>2.0000000000000001E-4</v>
      </c>
      <c r="E35">
        <f t="shared" si="0"/>
        <v>7948.9996564882822</v>
      </c>
      <c r="F35">
        <f t="shared" si="1"/>
        <v>7949</v>
      </c>
      <c r="G35">
        <f t="shared" si="2"/>
        <v>-2.560299908509478E-4</v>
      </c>
      <c r="K35">
        <f t="shared" si="5"/>
        <v>-2.560299908509478E-4</v>
      </c>
      <c r="O35">
        <f t="shared" ca="1" si="3"/>
        <v>2.9552073786365799E-4</v>
      </c>
      <c r="Q35" s="2">
        <f t="shared" si="4"/>
        <v>42368.764199999998</v>
      </c>
    </row>
    <row r="36" spans="1:17">
      <c r="A36" s="45" t="s">
        <v>58</v>
      </c>
      <c r="B36" s="46" t="s">
        <v>49</v>
      </c>
      <c r="C36" s="49">
        <v>57638.441800000001</v>
      </c>
      <c r="D36" s="53">
        <v>2.0000000000000001E-4</v>
      </c>
      <c r="E36">
        <f t="shared" si="0"/>
        <v>8286.0009932313278</v>
      </c>
      <c r="F36">
        <f t="shared" si="1"/>
        <v>8286</v>
      </c>
      <c r="G36">
        <f t="shared" si="2"/>
        <v>7.402862684102729E-4</v>
      </c>
      <c r="K36">
        <f t="shared" si="5"/>
        <v>7.402862684102729E-4</v>
      </c>
      <c r="O36">
        <f t="shared" ca="1" si="3"/>
        <v>3.0617382841135571E-4</v>
      </c>
      <c r="Q36" s="2">
        <f t="shared" si="4"/>
        <v>42619.941800000001</v>
      </c>
    </row>
    <row r="37" spans="1:17">
      <c r="A37" t="s">
        <v>46</v>
      </c>
      <c r="C37" s="8">
        <v>57645.149301566096</v>
      </c>
      <c r="D37" s="55" t="s">
        <v>13</v>
      </c>
      <c r="E37">
        <f t="shared" si="0"/>
        <v>8295.0003506341382</v>
      </c>
      <c r="F37">
        <f t="shared" si="1"/>
        <v>8295</v>
      </c>
      <c r="G37">
        <f t="shared" si="2"/>
        <v>2.6133855135412887E-4</v>
      </c>
      <c r="K37">
        <f t="shared" si="5"/>
        <v>2.6133855135412887E-4</v>
      </c>
      <c r="O37">
        <f t="shared" ca="1" si="3"/>
        <v>3.0645833231322296E-4</v>
      </c>
      <c r="Q37" s="2">
        <f t="shared" si="4"/>
        <v>42626.649301566096</v>
      </c>
    </row>
    <row r="38" spans="1:17">
      <c r="A38" s="45" t="s">
        <v>58</v>
      </c>
      <c r="B38" s="46" t="s">
        <v>50</v>
      </c>
      <c r="C38" s="49">
        <v>57645.5239</v>
      </c>
      <c r="D38" s="53">
        <v>5.9999999999999995E-4</v>
      </c>
      <c r="E38">
        <f t="shared" si="0"/>
        <v>8295.5029439106384</v>
      </c>
      <c r="F38">
        <f t="shared" si="1"/>
        <v>8295.5</v>
      </c>
      <c r="G38">
        <f t="shared" si="2"/>
        <v>2.1941883533145301E-3</v>
      </c>
      <c r="K38">
        <f t="shared" si="5"/>
        <v>2.1941883533145301E-3</v>
      </c>
      <c r="O38">
        <f t="shared" ca="1" si="3"/>
        <v>3.0647413808554896E-4</v>
      </c>
      <c r="Q38" s="2">
        <f t="shared" si="4"/>
        <v>42627.0239</v>
      </c>
    </row>
    <row r="39" spans="1:17">
      <c r="A39" s="42" t="s">
        <v>48</v>
      </c>
      <c r="B39" s="43" t="s">
        <v>49</v>
      </c>
      <c r="C39" s="44">
        <v>57980.547689999919</v>
      </c>
      <c r="D39" s="56">
        <v>2.9999999999999997E-4</v>
      </c>
      <c r="E39">
        <f t="shared" si="0"/>
        <v>8744.9994956361625</v>
      </c>
      <c r="F39">
        <f t="shared" si="1"/>
        <v>8745</v>
      </c>
      <c r="G39">
        <f t="shared" si="2"/>
        <v>-3.7591809086734429E-4</v>
      </c>
      <c r="K39">
        <f t="shared" si="5"/>
        <v>-3.7591809086734429E-4</v>
      </c>
      <c r="O39">
        <f t="shared" ca="1" si="3"/>
        <v>3.2068352740658785E-4</v>
      </c>
      <c r="Q39" s="2">
        <f t="shared" si="4"/>
        <v>42962.047689999919</v>
      </c>
    </row>
    <row r="40" spans="1:17">
      <c r="A40" s="42" t="s">
        <v>48</v>
      </c>
      <c r="B40" s="43" t="s">
        <v>49</v>
      </c>
      <c r="C40" s="44">
        <v>57980.549399999902</v>
      </c>
      <c r="D40" s="56">
        <v>5.9999999999999995E-4</v>
      </c>
      <c r="E40">
        <f t="shared" si="0"/>
        <v>8745.0017899182949</v>
      </c>
      <c r="F40">
        <f t="shared" si="1"/>
        <v>8745</v>
      </c>
      <c r="G40">
        <f t="shared" si="2"/>
        <v>1.3340818914002739E-3</v>
      </c>
      <c r="K40">
        <f t="shared" si="5"/>
        <v>1.3340818914002739E-3</v>
      </c>
      <c r="O40">
        <f t="shared" ca="1" si="3"/>
        <v>3.2068352740658785E-4</v>
      </c>
      <c r="Q40" s="2">
        <f t="shared" si="4"/>
        <v>42962.049399999902</v>
      </c>
    </row>
    <row r="41" spans="1:17">
      <c r="A41" s="42" t="s">
        <v>48</v>
      </c>
      <c r="B41" s="43" t="s">
        <v>50</v>
      </c>
      <c r="C41" s="44">
        <v>57996.572790000122</v>
      </c>
      <c r="D41" s="56">
        <v>8.0000000000000004E-4</v>
      </c>
      <c r="E41">
        <f t="shared" si="0"/>
        <v>8766.5001394893934</v>
      </c>
      <c r="F41">
        <f t="shared" si="1"/>
        <v>8766.5</v>
      </c>
      <c r="G41">
        <f t="shared" si="2"/>
        <v>1.0396579455118626E-4</v>
      </c>
      <c r="K41">
        <f t="shared" si="5"/>
        <v>1.0396579455118626E-4</v>
      </c>
      <c r="O41">
        <f t="shared" ca="1" si="3"/>
        <v>3.2136317561660412E-4</v>
      </c>
      <c r="Q41" s="2">
        <f t="shared" si="4"/>
        <v>42978.072790000122</v>
      </c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3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2023-05-31T07:32:49Z</dcterms:modified>
</cp:coreProperties>
</file>