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F736161-0E2D-456D-BF20-9A5E2E4EFA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Q28" i="1"/>
  <c r="E29" i="1"/>
  <c r="F29" i="1"/>
  <c r="G29" i="1"/>
  <c r="K29" i="1"/>
  <c r="Q29" i="1"/>
  <c r="E27" i="1"/>
  <c r="F27" i="1"/>
  <c r="G27" i="1"/>
  <c r="K27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7" i="1"/>
  <c r="Q25" i="1"/>
  <c r="Q26" i="1"/>
  <c r="Q23" i="1"/>
  <c r="Q24" i="1"/>
  <c r="Q22" i="1"/>
  <c r="F16" i="1"/>
  <c r="C17" i="1"/>
  <c r="Q21" i="1"/>
  <c r="C12" i="1"/>
  <c r="C11" i="1"/>
  <c r="O22" i="1" l="1"/>
  <c r="O26" i="1"/>
  <c r="O27" i="1"/>
  <c r="O21" i="1"/>
  <c r="O23" i="1"/>
  <c r="O25" i="1"/>
  <c r="O24" i="1"/>
  <c r="C15" i="1"/>
  <c r="F18" i="1" s="1"/>
  <c r="O29" i="1"/>
  <c r="O28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<sst xmlns="http://schemas.openxmlformats.org/spreadsheetml/2006/main" count="65" uniqueCount="53">
  <si>
    <t>IBVS 6244</t>
  </si>
  <si>
    <t>Cycle adjustment is arbitrary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</si>
  <si>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</si>
  <si>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</si>
  <si>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</si>
  <si>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</si>
  <si>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</si>
  <si>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</si>
  <si>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</si>
  <si>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</si>
  <si>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</si>
  <si>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</si>
  <si>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</si>
  <si>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</si>
  <si>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</si>
  <si>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</si>
  <si>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</si>
  <si>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</si>
  <si>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</si>
  <si>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</si>
  <si>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</si>
  <si>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</si>
  <si>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</si>
  <si>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</si>
  <si>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</si>
  <si>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</si>
  <si>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</si>
  <si>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</si>
  <si>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</si>
  <si>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</si>
  <si>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</si>
  <si>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</si>
  <si>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</si>
  <si>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</si>
  <si>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</si>
  <si>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</si>
  <si>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</si>
  <si>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</si>
  <si>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</si>
  <si>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</si>
  <si>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</si>
  <si>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</si>
  <si>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</si>
  <si>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</si>
  <si>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</si>
  <si>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V0531 And / GSC 2297-1554</t>
  </si>
  <si>
    <t>EW</t>
  </si>
  <si>
    <t>IBVS 6092</t>
  </si>
  <si>
    <t>vis</t>
  </si>
  <si>
    <t>OEJV 0179</t>
  </si>
  <si>
    <t>OEJV 0203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</si>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</sst>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24" borderId="0" xfId="0" applyFont="1" applyFill="1" applyAlignment="1"/>
    <xf numFmtId="0" fontId="8" fillId="0" borderId="0" xfId="0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25" borderId="0" xfId="0" applyFont="1" applyFill="1" applyAlignment="1"/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V0531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06-405C-8FBF-4F5CCDEDE1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06-405C-8FBF-4F5CCDEDE1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06-405C-8FBF-4F5CCDEDE1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0.76396210845268797</c:v>
                </c:pt>
                <c:pt idx="2">
                  <c:v>0.82928000000538304</c:v>
                </c:pt>
                <c:pt idx="3">
                  <c:v>0.86725000000296859</c:v>
                </c:pt>
                <c:pt idx="4">
                  <c:v>0.91243499999836786</c:v>
                </c:pt>
                <c:pt idx="5">
                  <c:v>0.91563500000484055</c:v>
                </c:pt>
                <c:pt idx="6">
                  <c:v>0.94127999999909662</c:v>
                </c:pt>
                <c:pt idx="7">
                  <c:v>0.99733500000002095</c:v>
                </c:pt>
                <c:pt idx="8">
                  <c:v>1.0293499999970663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06-405C-8FBF-4F5CCDEDE1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06-405C-8FBF-4F5CCDEDE1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06-405C-8FBF-4F5CCDEDE1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1.6000000000000001E-3</c:v>
                  </c:pt>
                  <c:pt idx="3">
                    <c:v>1.1999999999999999E-3</c:v>
                  </c:pt>
                  <c:pt idx="4">
                    <c:v>2.2000000000000001E-3</c:v>
                  </c:pt>
                  <c:pt idx="5">
                    <c:v>2.5000000000000001E-3</c:v>
                  </c:pt>
                  <c:pt idx="6">
                    <c:v>1.1E-4</c:v>
                  </c:pt>
                  <c:pt idx="7">
                    <c:v>2.2000000000000001E-3</c:v>
                  </c:pt>
                  <c:pt idx="8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06-405C-8FBF-4F5CCDEDE1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0.35863642733257484</c:v>
                </c:pt>
                <c:pt idx="1">
                  <c:v>0.78978411538954219</c:v>
                </c:pt>
                <c:pt idx="2">
                  <c:v>0.81843584681699078</c:v>
                </c:pt>
                <c:pt idx="3">
                  <c:v>0.85101411714143849</c:v>
                </c:pt>
                <c:pt idx="4">
                  <c:v>0.91008366517708184</c:v>
                </c:pt>
                <c:pt idx="5">
                  <c:v>0.91042659433839179</c:v>
                </c:pt>
                <c:pt idx="6">
                  <c:v>0.93904403284970928</c:v>
                </c:pt>
                <c:pt idx="7">
                  <c:v>1.0023316095694654</c:v>
                </c:pt>
                <c:pt idx="8">
                  <c:v>1.0354071271778125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06-405C-8FBF-4F5CCDEDE17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12572.5</c:v>
                </c:pt>
                <c:pt idx="2">
                  <c:v>13408</c:v>
                </c:pt>
                <c:pt idx="3">
                  <c:v>14358</c:v>
                </c:pt>
                <c:pt idx="4">
                  <c:v>16080.5</c:v>
                </c:pt>
                <c:pt idx="5">
                  <c:v>16090.5</c:v>
                </c:pt>
                <c:pt idx="6">
                  <c:v>16925</c:v>
                </c:pt>
                <c:pt idx="7">
                  <c:v>18770.5</c:v>
                </c:pt>
                <c:pt idx="8">
                  <c:v>19735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06-405C-8FBF-4F5CCDEDE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64752"/>
        <c:axId val="1"/>
      </c:scatterChart>
      <c:valAx>
        <c:axId val="698364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364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99F69B5-60F3-215E-3541-0D2D0506B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29</v>
      </c>
      <c r="B2" t="s">
        <v>46</v>
      </c>
      <c r="C2" s="31" t="s">
        <v>1</v>
      </c>
      <c r="D2" s="3"/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8">
        <v>51484.436999999998</v>
      </c>
      <c r="D7" s="29" t="s">
        <v>44</v>
      </c>
    </row>
    <row r="8" spans="1:6" x14ac:dyDescent="0.2">
      <c r="A8" t="s">
        <v>9</v>
      </c>
      <c r="C8" s="8">
        <v>0.40633000000000002</v>
      </c>
      <c r="D8" s="29" t="s">
        <v>44</v>
      </c>
    </row>
    <row r="9" spans="1:6" x14ac:dyDescent="0.2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INTERCEPT(INDIRECT($D$9):G991,INDIRECT($C$9):F991)</f>
        <v>0.35863642733257484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SLOPE(INDIRECT($D$9):G991,INDIRECT($C$9):F991)</f>
        <v>3.4292916130997605E-5</v>
      </c>
      <c r="D12" s="3"/>
      <c r="E12" s="10"/>
    </row>
    <row r="13" spans="1:6" x14ac:dyDescent="0.2">
      <c r="A13" s="10" t="s">
        <v>24</v>
      </c>
      <c r="B13" s="10"/>
      <c r="C13" s="3" t="s">
        <v>19</v>
      </c>
      <c r="F13">
        <v>2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(C7+C11)+(C8+C12)*INT(MAX(F21:F3532))</f>
        <v>59504.394957127181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0.40636429291613102</v>
      </c>
      <c r="E16" s="14" t="s">
        <v>36</v>
      </c>
      <c r="F16" s="15">
        <f ca="1">NOW()+15018.5+$C$5/24</f>
        <v>60095.818584027773</v>
      </c>
    </row>
    <row r="17" spans="1:21" ht="13.5" thickBot="1" x14ac:dyDescent="0.25">
      <c r="A17" s="14" t="s">
        <v>33</v>
      </c>
      <c r="B17" s="10"/>
      <c r="C17" s="10">
        <f>COUNT(C21:C2190)</f>
        <v>9</v>
      </c>
      <c r="E17" s="14" t="s">
        <v>41</v>
      </c>
      <c r="F17" s="15">
        <f ca="1">ROUND(2*(F16-$C$7)/$C$8,0)/2+F15</f>
        <v>21194</v>
      </c>
    </row>
    <row r="18" spans="1:21" ht="14.25" thickTop="1" thickBot="1" x14ac:dyDescent="0.25">
      <c r="A18" s="16" t="s">
        <v>11</v>
      </c>
      <c r="B18" s="10"/>
      <c r="C18" s="19">
        <f ca="1">+C15</f>
        <v>59504.394957127181</v>
      </c>
      <c r="D18" s="20">
        <f ca="1">+C16</f>
        <v>0.40636429291613102</v>
      </c>
      <c r="E18" s="14" t="s">
        <v>42</v>
      </c>
      <c r="F18" s="23">
        <f ca="1">ROUND(2*(F16-$C$15)/$C$16,0)/2+F15</f>
        <v>1456.5</v>
      </c>
    </row>
    <row r="19" spans="1:21" ht="13.5" thickTop="1" x14ac:dyDescent="0.2">
      <c r="E19" s="14" t="s">
        <v>37</v>
      </c>
      <c r="F19" s="18">
        <f ca="1">+$C$15+$C$16*F18-15018.5-$C$5/24</f>
        <v>45078.160383092858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48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">
        <v>44</v>
      </c>
      <c r="C21" s="8">
        <v>51484.436999999998</v>
      </c>
      <c r="D21" s="8" t="s">
        <v>19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0.35863642733257484</v>
      </c>
      <c r="Q21" s="2">
        <f t="shared" ref="Q21:Q26" si="3">+C21-15018.5</f>
        <v>36465.936999999998</v>
      </c>
    </row>
    <row r="22" spans="1:21" x14ac:dyDescent="0.2">
      <c r="A22" s="5" t="s">
        <v>47</v>
      </c>
      <c r="C22" s="8">
        <v>56593.78488710845</v>
      </c>
      <c r="D22" s="8">
        <v>2.9999999999999997E-4</v>
      </c>
      <c r="E22">
        <f t="shared" si="0"/>
        <v>12574.380151867821</v>
      </c>
      <c r="F22" s="30">
        <f>ROUND(2*E22,0)/2-F$13</f>
        <v>12572.5</v>
      </c>
      <c r="G22">
        <f t="shared" si="1"/>
        <v>0.76396210845268797</v>
      </c>
      <c r="K22">
        <f t="shared" ref="K22:K27" si="4">+G22</f>
        <v>0.76396210845268797</v>
      </c>
      <c r="O22">
        <f t="shared" ca="1" si="2"/>
        <v>0.78978411538954219</v>
      </c>
      <c r="Q22" s="2">
        <f t="shared" si="3"/>
        <v>41575.28488710845</v>
      </c>
    </row>
    <row r="23" spans="1:21" x14ac:dyDescent="0.2">
      <c r="A23" s="32" t="s">
        <v>49</v>
      </c>
      <c r="B23" s="33" t="s">
        <v>3</v>
      </c>
      <c r="C23" s="34">
        <v>56933.338920000002</v>
      </c>
      <c r="D23" s="34">
        <v>1.6000000000000001E-3</v>
      </c>
      <c r="E23">
        <f t="shared" si="0"/>
        <v>13410.040902714551</v>
      </c>
      <c r="F23" s="30">
        <f>ROUND(2*E23,0)/2-F$13</f>
        <v>13408</v>
      </c>
      <c r="G23">
        <f t="shared" si="1"/>
        <v>0.82928000000538304</v>
      </c>
      <c r="K23">
        <f t="shared" si="4"/>
        <v>0.82928000000538304</v>
      </c>
      <c r="O23">
        <f t="shared" ca="1" si="2"/>
        <v>0.81843584681699078</v>
      </c>
      <c r="Q23" s="2">
        <f t="shared" si="3"/>
        <v>41914.838920000002</v>
      </c>
    </row>
    <row r="24" spans="1:21" x14ac:dyDescent="0.2">
      <c r="A24" s="32" t="s">
        <v>49</v>
      </c>
      <c r="B24" s="33" t="s">
        <v>3</v>
      </c>
      <c r="C24" s="34">
        <v>57319.39039</v>
      </c>
      <c r="D24" s="34">
        <v>1.1999999999999999E-3</v>
      </c>
      <c r="E24">
        <f t="shared" si="0"/>
        <v>14360.134348928215</v>
      </c>
      <c r="F24" s="30">
        <f>ROUND(2*E24,0)/2-F$13</f>
        <v>14358</v>
      </c>
      <c r="G24">
        <f t="shared" si="1"/>
        <v>0.86725000000296859</v>
      </c>
      <c r="K24">
        <f t="shared" si="4"/>
        <v>0.86725000000296859</v>
      </c>
      <c r="O24">
        <f t="shared" ca="1" si="2"/>
        <v>0.85101411714143849</v>
      </c>
      <c r="Q24" s="2">
        <f t="shared" si="3"/>
        <v>42300.89039</v>
      </c>
    </row>
    <row r="25" spans="1:21" x14ac:dyDescent="0.2">
      <c r="A25" s="32" t="s">
        <v>0</v>
      </c>
      <c r="B25" s="36" t="s">
        <v>3</v>
      </c>
      <c r="C25" s="37">
        <v>58019.339</v>
      </c>
      <c r="D25" s="37">
        <v>2.2000000000000001E-3</v>
      </c>
      <c r="E25">
        <f t="shared" si="0"/>
        <v>16082.745551645217</v>
      </c>
      <c r="F25" s="30">
        <f>ROUND(2*E25,0)/2-F$13</f>
        <v>16080.5</v>
      </c>
      <c r="G25">
        <f t="shared" si="1"/>
        <v>0.91243499999836786</v>
      </c>
      <c r="K25">
        <f t="shared" si="4"/>
        <v>0.91243499999836786</v>
      </c>
      <c r="O25">
        <f t="shared" ca="1" si="2"/>
        <v>0.91008366517708184</v>
      </c>
      <c r="Q25" s="2">
        <f t="shared" si="3"/>
        <v>43000.839</v>
      </c>
    </row>
    <row r="26" spans="1:21" x14ac:dyDescent="0.2">
      <c r="A26" s="32" t="s">
        <v>0</v>
      </c>
      <c r="B26" s="36" t="s">
        <v>3</v>
      </c>
      <c r="C26" s="37">
        <v>58023.405500000001</v>
      </c>
      <c r="D26" s="37">
        <v>2.5000000000000001E-3</v>
      </c>
      <c r="E26">
        <f t="shared" si="0"/>
        <v>16092.753427017455</v>
      </c>
      <c r="F26" s="35">
        <f>ROUND(2*E26,0)/2-2.5</f>
        <v>16090.5</v>
      </c>
      <c r="G26">
        <f t="shared" si="1"/>
        <v>0.91563500000484055</v>
      </c>
      <c r="K26">
        <f t="shared" si="4"/>
        <v>0.91563500000484055</v>
      </c>
      <c r="O26">
        <f t="shared" ca="1" si="2"/>
        <v>0.91042659433839179</v>
      </c>
      <c r="Q26" s="2">
        <f t="shared" si="3"/>
        <v>43004.905500000001</v>
      </c>
    </row>
    <row r="27" spans="1:21" x14ac:dyDescent="0.2">
      <c r="A27" s="38" t="s">
        <v>50</v>
      </c>
      <c r="B27" s="39" t="s">
        <v>51</v>
      </c>
      <c r="C27" s="40">
        <v>58362.513529999997</v>
      </c>
      <c r="D27" s="40">
        <v>1.1E-4</v>
      </c>
      <c r="E27">
        <f>+(C27-C$7)/C$8</f>
        <v>16927.31654074274</v>
      </c>
      <c r="F27" s="35">
        <f>ROUND(2*E27,0)/2-2.5</f>
        <v>16925</v>
      </c>
      <c r="G27">
        <f>+C27-(C$7+F27*C$8)</f>
        <v>0.94127999999909662</v>
      </c>
      <c r="K27">
        <f t="shared" si="4"/>
        <v>0.94127999999909662</v>
      </c>
      <c r="O27">
        <f ca="1">+C$11+C$12*$F27</f>
        <v>0.93904403284970928</v>
      </c>
      <c r="Q27" s="2">
        <f>+C27-15018.5</f>
        <v>43344.013529999997</v>
      </c>
    </row>
    <row r="28" spans="1:21" x14ac:dyDescent="0.2">
      <c r="A28" s="41" t="s">
        <v>52</v>
      </c>
      <c r="B28" s="42" t="s">
        <v>3</v>
      </c>
      <c r="C28" s="41">
        <v>59112.4516</v>
      </c>
      <c r="D28" s="41">
        <v>2.2000000000000001E-3</v>
      </c>
      <c r="E28">
        <f>+(C28-C$7)/C$8</f>
        <v>18772.954495114813</v>
      </c>
      <c r="F28" s="35">
        <f>ROUND(2*E28,0)/2-2.5</f>
        <v>18770.5</v>
      </c>
      <c r="G28">
        <f>+C28-(C$7+F28*C$8)</f>
        <v>0.99733500000002095</v>
      </c>
      <c r="K28">
        <f>+G28</f>
        <v>0.99733500000002095</v>
      </c>
      <c r="O28">
        <f ca="1">+C$11+C$12*$F28</f>
        <v>1.0023316095694654</v>
      </c>
      <c r="Q28" s="2">
        <f>+C28-15018.5</f>
        <v>44093.9516</v>
      </c>
    </row>
    <row r="29" spans="1:21" x14ac:dyDescent="0.2">
      <c r="A29" s="41" t="s">
        <v>52</v>
      </c>
      <c r="B29" s="42" t="s">
        <v>3</v>
      </c>
      <c r="C29" s="41">
        <v>59504.388899999998</v>
      </c>
      <c r="D29" s="41">
        <v>2.8999999999999998E-3</v>
      </c>
      <c r="E29">
        <f>+(C29-C$7)/C$8</f>
        <v>19737.533285752957</v>
      </c>
      <c r="F29" s="35">
        <f>ROUND(2*E29,0)/2-2.5</f>
        <v>19735</v>
      </c>
      <c r="G29">
        <f>+C29-(C$7+F29*C$8)</f>
        <v>1.0293499999970663</v>
      </c>
      <c r="K29">
        <f>+G29</f>
        <v>1.0293499999970663</v>
      </c>
      <c r="O29">
        <f ca="1">+C$11+C$12*$F29</f>
        <v>1.0354071271778125</v>
      </c>
      <c r="Q29" s="2">
        <f>+C29-15018.5</f>
        <v>44485.888899999998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27:D27" name="Range1"/>
  </protectedRanges>
  <phoneticPr fontId="7" type="noConversion"/>
  <hyperlinks>
    <hyperlink ref="H3512" r:id="rId1" display="http://vsolj.cetus-net.org/bulletin.html"/>
    <hyperlink ref="H64868" r:id="rId2" display="http://vsolj.cetus-net.org/bulletin.html"/>
    <hyperlink ref="H64861" r:id="rId3" display="https://www.aavso.org/ejaavso"/>
    <hyperlink ref="AP1719" r:id="rId4" display="http://cdsbib.u-strasbg.fr/cgi-bin/cdsbib?1990RMxAA..21..381G"/>
    <hyperlink ref="AP1716" r:id="rId5" display="http://cdsbib.u-strasbg.fr/cgi-bin/cdsbib?1990RMxAA..21..381G"/>
    <hyperlink ref="AP1718" r:id="rId6" display="http://cdsbib.u-strasbg.fr/cgi-bin/cdsbib?1990RMxAA..21..381G"/>
    <hyperlink ref="AP1694" r:id="rId7" display="http://cdsbib.u-strasbg.fr/cgi-bin/cdsbib?1990RMxAA..21..381G"/>
    <hyperlink ref="I64868" r:id="rId8" display="http://vsolj.cetus-net.org/bulletin.html"/>
    <hyperlink ref="AQ1855" r:id="rId9" display="http://cdsbib.u-strasbg.fr/cgi-bin/cdsbib?1990RMxAA..21..381G"/>
    <hyperlink ref="AQ3499" r:id="rId10" display="http://cdsbib.u-strasbg.fr/cgi-bin/cdsbib?1990RMxAA..21..381G"/>
    <hyperlink ref="AQ1856" r:id="rId11" display="http://cdsbib.u-strasbg.fr/cgi-bin/cdsbib?1990RMxAA..21..381G"/>
    <hyperlink ref="H64865" r:id="rId12" display="https://www.aavso.org/ejaavso"/>
    <hyperlink ref="H2706" r:id="rId13" display="http://vsolj.cetus-net.org/bulletin.html"/>
    <hyperlink ref="AP5944" r:id="rId14" display="http://cdsbib.u-strasbg.fr/cgi-bin/cdsbib?1990RMxAA..21..381G"/>
    <hyperlink ref="AP5947" r:id="rId15" display="http://cdsbib.u-strasbg.fr/cgi-bin/cdsbib?1990RMxAA..21..381G"/>
    <hyperlink ref="AP5945" r:id="rId16" display="http://cdsbib.u-strasbg.fr/cgi-bin/cdsbib?1990RMxAA..21..381G"/>
    <hyperlink ref="AP5923" r:id="rId17" display="http://cdsbib.u-strasbg.fr/cgi-bin/cdsbib?1990RMxAA..21..381G"/>
    <hyperlink ref="I2706" r:id="rId18" display="http://vsolj.cetus-net.org/bulletin.html"/>
    <hyperlink ref="AQ6057" r:id="rId19" display="http://cdsbib.u-strasbg.fr/cgi-bin/cdsbib?1990RMxAA..21..381G"/>
    <hyperlink ref="AQ609" r:id="rId20" display="http://cdsbib.u-strasbg.fr/cgi-bin/cdsbib?1990RMxAA..21..381G"/>
    <hyperlink ref="AQ6058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2023-05-31T07:38:45Z</dcterms:modified>
</cp:coreProperties>
</file>