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8C6DF46-DA5C-4B30-9BCB-0666B87198F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K27" i="1"/>
  <c r="Q27" i="1"/>
  <c r="E28" i="1"/>
  <c r="F28" i="1"/>
  <c r="G28" i="1"/>
  <c r="K28" i="1"/>
  <c r="Q28" i="1"/>
  <c r="F29" i="1"/>
  <c r="G29" i="1"/>
  <c r="K29" i="1"/>
  <c r="E29" i="1"/>
  <c r="Q29" i="1"/>
  <c r="E25" i="1"/>
  <c r="F25" i="1"/>
  <c r="G25" i="1"/>
  <c r="K25" i="1"/>
  <c r="E26" i="1"/>
  <c r="F26" i="1"/>
  <c r="G26" i="1"/>
  <c r="K26" i="1"/>
  <c r="Q25" i="1"/>
  <c r="Q26" i="1"/>
  <c r="F23" i="1"/>
  <c r="G23" i="1"/>
  <c r="K23" i="1"/>
  <c r="E22" i="1"/>
  <c r="F22" i="1"/>
  <c r="G22" i="1"/>
  <c r="K22" i="1"/>
  <c r="E23" i="1"/>
  <c r="E24" i="1"/>
  <c r="F24" i="1"/>
  <c r="G24" i="1"/>
  <c r="K24" i="1"/>
  <c r="D9" i="1"/>
  <c r="C9" i="1"/>
  <c r="C21" i="1"/>
  <c r="E21" i="1"/>
  <c r="F21" i="1"/>
  <c r="G21" i="1"/>
  <c r="I21" i="1"/>
  <c r="Q22" i="1"/>
  <c r="Q23" i="1"/>
  <c r="Q24" i="1"/>
  <c r="F16" i="1"/>
  <c r="Q21" i="1"/>
  <c r="C17" i="1"/>
  <c r="C12" i="1"/>
  <c r="C11" i="1"/>
  <c r="O26" i="1" l="1"/>
  <c r="O24" i="1"/>
  <c r="O23" i="1"/>
  <c r="O22" i="1"/>
  <c r="O28" i="1"/>
  <c r="O21" i="1"/>
  <c r="O27" i="1"/>
  <c r="O25" i="1"/>
  <c r="C15" i="1"/>
  <c r="O29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<sst xmlns="http://schemas.openxmlformats.org/spreadsheetml/2006/main" count="64" uniqueCount="51">
  <si>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</si>
  <si>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</si>
  <si>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</si>
  <si>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</si>
  <si>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</si>
  <si>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</si>
  <si>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</si>
  <si>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</si>
  <si>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</si>
  <si>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</si>
  <si>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</si>
  <si>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</si>
  <si>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</si>
  <si>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</si>
  <si>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</si>
  <si>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</si>
  <si>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</si>
  <si>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</si>
  <si>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</si>
  <si>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</si>
  <si>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</si>
  <si>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</si>
  <si>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</si>
  <si>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</si>
  <si>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</si>
  <si>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</si>
  <si>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</si>
  <si>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</si>
  <si>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</si>
  <si>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</si>
  <si>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</si>
  <si>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</si>
  <si>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</si>
  <si>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</si>
  <si>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</si>
  <si>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</si>
  <si>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</si>
  <si>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</si>
  <si>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</si>
  <si>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</si>
  <si>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V0537 And / GSC 2814-1959</t>
  </si>
  <si>
    <t>OEJV 0160</t>
  </si>
  <si>
    <t>I</t>
  </si>
  <si>
    <t>EA</t>
  </si>
  <si>
    <t>pg</t>
  </si>
  <si>
    <t>vis</t>
  </si>
  <si>
    <t>PE</t>
  </si>
  <si>
    <t>CCD</t>
  </si>
  <si>
    <t>OEJV 0179</t>
  </si>
  <si>
    <t>RHN 2021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</si>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</sst>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2" fillId="0" borderId="0" xfId="0" applyFont="1" applyAlignment="1">
      <alignment vertical="top"/>
    </xf>
    <xf numFmtId="0" fontId="0" fillId="24" borderId="0" xfId="0" applyFill="1" applyAlignment="1"/>
    <xf numFmtId="0" fontId="33" fillId="25" borderId="0" xfId="0" applyFont="1" applyFill="1" applyAlignment="1"/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V0537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8920</c:v>
                </c:pt>
                <c:pt idx="8">
                  <c:v>8966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F1-49A2-B9F7-37042AE01F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8920</c:v>
                </c:pt>
                <c:pt idx="8">
                  <c:v>8966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F1-49A2-B9F7-37042AE01F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8920</c:v>
                </c:pt>
                <c:pt idx="8">
                  <c:v>8966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F1-49A2-B9F7-37042AE01F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8920</c:v>
                </c:pt>
                <c:pt idx="8">
                  <c:v>8966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0.47371500000008382</c:v>
                </c:pt>
                <c:pt idx="2">
                  <c:v>0.4794149999943329</c:v>
                </c:pt>
                <c:pt idx="3">
                  <c:v>0.51468499999464257</c:v>
                </c:pt>
                <c:pt idx="4">
                  <c:v>0.59834499999851687</c:v>
                </c:pt>
                <c:pt idx="5">
                  <c:v>0.64042999999946915</c:v>
                </c:pt>
                <c:pt idx="6">
                  <c:v>0.83509999999660067</c:v>
                </c:pt>
                <c:pt idx="7">
                  <c:v>0.87829999999667052</c:v>
                </c:pt>
                <c:pt idx="8">
                  <c:v>0.88270000000193249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F1-49A2-B9F7-37042AE01F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8920</c:v>
                </c:pt>
                <c:pt idx="8">
                  <c:v>8966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F1-49A2-B9F7-37042AE01F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8920</c:v>
                </c:pt>
                <c:pt idx="8">
                  <c:v>8966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F1-49A2-B9F7-37042AE01F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1.8E-3</c:v>
                  </c:pt>
                  <c:pt idx="7">
                    <c:v>1.1999999999999999E-3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8920</c:v>
                </c:pt>
                <c:pt idx="8">
                  <c:v>8966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F1-49A2-B9F7-37042AE01F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8920</c:v>
                </c:pt>
                <c:pt idx="8">
                  <c:v>8966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5.4524080134565889E-4</c:v>
                </c:pt>
                <c:pt idx="1">
                  <c:v>0.47309037732157089</c:v>
                </c:pt>
                <c:pt idx="2">
                  <c:v>0.47988392131988228</c:v>
                </c:pt>
                <c:pt idx="3">
                  <c:v>0.51463929858660573</c:v>
                </c:pt>
                <c:pt idx="4">
                  <c:v>0.59704794100090486</c:v>
                </c:pt>
                <c:pt idx="5">
                  <c:v>0.64031986255536655</c:v>
                </c:pt>
                <c:pt idx="6">
                  <c:v>0.83506812384029327</c:v>
                </c:pt>
                <c:pt idx="7">
                  <c:v>0.87878310261203607</c:v>
                </c:pt>
                <c:pt idx="8">
                  <c:v>0.88331213194424374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F1-49A2-B9F7-37042AE01F4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4799.5</c:v>
                </c:pt>
                <c:pt idx="2">
                  <c:v>4868.5</c:v>
                </c:pt>
                <c:pt idx="3">
                  <c:v>5221.5</c:v>
                </c:pt>
                <c:pt idx="4">
                  <c:v>6058.5</c:v>
                </c:pt>
                <c:pt idx="5">
                  <c:v>6498</c:v>
                </c:pt>
                <c:pt idx="6">
                  <c:v>8476</c:v>
                </c:pt>
                <c:pt idx="7">
                  <c:v>8920</c:v>
                </c:pt>
                <c:pt idx="8">
                  <c:v>8966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F1-49A2-B9F7-37042AE01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9769128"/>
        <c:axId val="1"/>
      </c:scatterChart>
      <c:valAx>
        <c:axId val="709769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9769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09A303B-24F5-C8D3-7DC5-9231014B1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1</v>
      </c>
      <c r="C4" s="27" t="s">
        <v>38</v>
      </c>
      <c r="D4" s="28" t="s">
        <v>38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6" x14ac:dyDescent="0.2">
      <c r="A6" s="5" t="s">
        <v>2</v>
      </c>
    </row>
    <row r="7" spans="1:6" x14ac:dyDescent="0.2">
      <c r="A7" t="s">
        <v>3</v>
      </c>
      <c r="C7" s="8">
        <v>51476.783000000003</v>
      </c>
      <c r="D7" s="29" t="s">
        <v>39</v>
      </c>
    </row>
    <row r="8" spans="1:6" x14ac:dyDescent="0.2">
      <c r="A8" t="s">
        <v>4</v>
      </c>
      <c r="C8" s="8">
        <v>0.90075000000000005</v>
      </c>
      <c r="D8" s="29" t="s">
        <v>39</v>
      </c>
    </row>
    <row r="9" spans="1:6" x14ac:dyDescent="0.2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16</v>
      </c>
      <c r="B11" s="10"/>
      <c r="C11" s="21">
        <f ca="1">INTERCEPT(INDIRECT($D$9):G992,INDIRECT($C$9):F992)</f>
        <v>5.4524080134565889E-4</v>
      </c>
      <c r="D11" s="3"/>
      <c r="E11" s="10"/>
    </row>
    <row r="12" spans="1:6" x14ac:dyDescent="0.2">
      <c r="A12" s="10" t="s">
        <v>17</v>
      </c>
      <c r="B12" s="10"/>
      <c r="C12" s="21">
        <f ca="1">SLOPE(INDIRECT($D$9):G992,INDIRECT($C$9):F992)</f>
        <v>9.8457159395817315E-5</v>
      </c>
      <c r="D12" s="3"/>
      <c r="E12" s="10"/>
    </row>
    <row r="13" spans="1:6" x14ac:dyDescent="0.2">
      <c r="A13" s="10" t="s">
        <v>19</v>
      </c>
      <c r="B13" s="10"/>
      <c r="C13" s="3" t="s">
        <v>14</v>
      </c>
    </row>
    <row r="14" spans="1:6" x14ac:dyDescent="0.2">
      <c r="A14" s="10"/>
      <c r="B14" s="10"/>
      <c r="C14" s="10"/>
    </row>
    <row r="15" spans="1:6" x14ac:dyDescent="0.2">
      <c r="A15" s="12" t="s">
        <v>18</v>
      </c>
      <c r="B15" s="10"/>
      <c r="C15" s="13">
        <f ca="1">(C7+C11)+(C8+C12)*INT(MAX(F21:F3533))</f>
        <v>59553.790812131949</v>
      </c>
      <c r="E15" s="14" t="s">
        <v>35</v>
      </c>
      <c r="F15" s="11">
        <v>1</v>
      </c>
    </row>
    <row r="16" spans="1:6" x14ac:dyDescent="0.2">
      <c r="A16" s="16" t="s">
        <v>5</v>
      </c>
      <c r="B16" s="10"/>
      <c r="C16" s="17">
        <f ca="1">+C8+C12</f>
        <v>0.90084845715939588</v>
      </c>
      <c r="E16" s="14" t="s">
        <v>31</v>
      </c>
      <c r="F16" s="15">
        <f ca="1">NOW()+15018.5+$C$5/24</f>
        <v>60095.819814814815</v>
      </c>
    </row>
    <row r="17" spans="1:18" ht="13.5" thickBot="1" x14ac:dyDescent="0.25">
      <c r="A17" s="14" t="s">
        <v>28</v>
      </c>
      <c r="B17" s="10"/>
      <c r="C17" s="10">
        <f>COUNT(C21:C2191)</f>
        <v>9</v>
      </c>
      <c r="E17" s="14" t="s">
        <v>36</v>
      </c>
      <c r="F17" s="15">
        <f ca="1">ROUND(2*(F16-$C$7)/$C$8,0)/2+F15</f>
        <v>9569.5</v>
      </c>
    </row>
    <row r="18" spans="1:18" ht="14.25" thickTop="1" thickBot="1" x14ac:dyDescent="0.25">
      <c r="A18" s="16" t="s">
        <v>6</v>
      </c>
      <c r="B18" s="10"/>
      <c r="C18" s="19">
        <f ca="1">+C15</f>
        <v>59553.790812131949</v>
      </c>
      <c r="D18" s="20">
        <f ca="1">+C16</f>
        <v>0.90084845715939588</v>
      </c>
      <c r="E18" s="14" t="s">
        <v>37</v>
      </c>
      <c r="F18" s="23">
        <f ca="1">ROUND(2*(F16-$C$15)/$C$16,0)/2+F15</f>
        <v>602.5</v>
      </c>
    </row>
    <row r="19" spans="1:18" ht="13.5" thickTop="1" x14ac:dyDescent="0.2">
      <c r="E19" s="14" t="s">
        <v>32</v>
      </c>
      <c r="F19" s="18">
        <f ca="1">+$C$15+$C$16*F18-15018.5-$C$5/24</f>
        <v>45078.44784090382</v>
      </c>
    </row>
    <row r="20" spans="1:18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26" t="s">
        <v>34</v>
      </c>
    </row>
    <row r="21" spans="1:18" x14ac:dyDescent="0.2">
      <c r="A21" t="s">
        <v>39</v>
      </c>
      <c r="C21" s="8">
        <f>C$7</f>
        <v>51476.783000000003</v>
      </c>
      <c r="D21" s="8" t="s">
        <v>14</v>
      </c>
      <c r="E21">
        <f t="shared" ref="E21:E29" si="0">+(C21-C$7)/C$8</f>
        <v>0</v>
      </c>
      <c r="F21">
        <f>ROUND(2*E21,0)/2</f>
        <v>0</v>
      </c>
      <c r="G21">
        <f t="shared" ref="G21:G29" si="1">+C21-(C$7+F21*C$8)</f>
        <v>0</v>
      </c>
      <c r="I21">
        <f>+G21</f>
        <v>0</v>
      </c>
      <c r="O21">
        <f t="shared" ref="O21:O29" ca="1" si="2">+C$11+C$12*$F21</f>
        <v>5.4524080134565889E-4</v>
      </c>
      <c r="Q21" s="2">
        <f t="shared" ref="Q21:Q29" si="3">+C21-15018.5</f>
        <v>36458.283000000003</v>
      </c>
    </row>
    <row r="22" spans="1:18" x14ac:dyDescent="0.2">
      <c r="A22" s="30" t="s">
        <v>41</v>
      </c>
      <c r="B22" s="31" t="s">
        <v>42</v>
      </c>
      <c r="C22" s="32">
        <v>55800.406340000001</v>
      </c>
      <c r="D22" s="32">
        <v>2.9999999999999997E-4</v>
      </c>
      <c r="E22">
        <f t="shared" si="0"/>
        <v>4800.0259117402147</v>
      </c>
      <c r="F22" s="39">
        <f>ROUND(2*E22,0)/2-0.5</f>
        <v>4799.5</v>
      </c>
      <c r="G22">
        <f t="shared" si="1"/>
        <v>0.47371500000008382</v>
      </c>
      <c r="K22">
        <f t="shared" ref="K22:K29" si="4">+G22</f>
        <v>0.47371500000008382</v>
      </c>
      <c r="O22">
        <f t="shared" ca="1" si="2"/>
        <v>0.47309037732157089</v>
      </c>
      <c r="Q22" s="2">
        <f t="shared" si="3"/>
        <v>40781.906340000001</v>
      </c>
    </row>
    <row r="23" spans="1:18" x14ac:dyDescent="0.2">
      <c r="A23" s="30" t="s">
        <v>41</v>
      </c>
      <c r="B23" s="31" t="s">
        <v>42</v>
      </c>
      <c r="C23" s="32">
        <v>55862.56379</v>
      </c>
      <c r="D23" s="32">
        <v>2.0000000000000001E-4</v>
      </c>
      <c r="E23">
        <f t="shared" si="0"/>
        <v>4869.0322398001626</v>
      </c>
      <c r="F23" s="39">
        <f>ROUND(2*E23,0)/2-0.5</f>
        <v>4868.5</v>
      </c>
      <c r="G23">
        <f t="shared" si="1"/>
        <v>0.4794149999943329</v>
      </c>
      <c r="K23">
        <f t="shared" si="4"/>
        <v>0.4794149999943329</v>
      </c>
      <c r="O23">
        <f t="shared" ca="1" si="2"/>
        <v>0.47988392131988228</v>
      </c>
      <c r="Q23" s="2">
        <f t="shared" si="3"/>
        <v>40844.06379</v>
      </c>
    </row>
    <row r="24" spans="1:18" x14ac:dyDescent="0.2">
      <c r="A24" s="30" t="s">
        <v>41</v>
      </c>
      <c r="B24" s="31" t="s">
        <v>42</v>
      </c>
      <c r="C24" s="32">
        <v>56180.56381</v>
      </c>
      <c r="D24" s="32">
        <v>1E-4</v>
      </c>
      <c r="E24">
        <f t="shared" si="0"/>
        <v>5222.0713960588355</v>
      </c>
      <c r="F24" s="39">
        <f>ROUND(2*E24,0)/2-0.5</f>
        <v>5221.5</v>
      </c>
      <c r="G24">
        <f t="shared" si="1"/>
        <v>0.51468499999464257</v>
      </c>
      <c r="K24">
        <f t="shared" si="4"/>
        <v>0.51468499999464257</v>
      </c>
      <c r="O24">
        <f t="shared" ca="1" si="2"/>
        <v>0.51463929858660573</v>
      </c>
      <c r="Q24" s="2">
        <f t="shared" si="3"/>
        <v>41162.06381</v>
      </c>
    </row>
    <row r="25" spans="1:18" x14ac:dyDescent="0.2">
      <c r="A25" s="33" t="s">
        <v>48</v>
      </c>
      <c r="B25" s="34" t="s">
        <v>0</v>
      </c>
      <c r="C25" s="35">
        <v>56934.575219999999</v>
      </c>
      <c r="D25" s="35">
        <v>2.9999999999999997E-4</v>
      </c>
      <c r="E25">
        <f t="shared" si="0"/>
        <v>6059.1642742159265</v>
      </c>
      <c r="F25" s="39">
        <f>ROUND(2*E25,0)/2-0.5</f>
        <v>6058.5</v>
      </c>
      <c r="G25">
        <f t="shared" si="1"/>
        <v>0.59834499999851687</v>
      </c>
      <c r="K25">
        <f t="shared" si="4"/>
        <v>0.59834499999851687</v>
      </c>
      <c r="O25">
        <f t="shared" ca="1" si="2"/>
        <v>0.59704794100090486</v>
      </c>
      <c r="Q25" s="2">
        <f t="shared" si="3"/>
        <v>41916.075219999999</v>
      </c>
    </row>
    <row r="26" spans="1:18" x14ac:dyDescent="0.2">
      <c r="A26" s="33" t="s">
        <v>48</v>
      </c>
      <c r="B26" s="34" t="s">
        <v>42</v>
      </c>
      <c r="C26" s="35">
        <v>57330.496930000001</v>
      </c>
      <c r="D26" s="35">
        <v>2.0000000000000001E-4</v>
      </c>
      <c r="E26">
        <f t="shared" si="0"/>
        <v>6498.7109963918929</v>
      </c>
      <c r="F26" s="39">
        <f>ROUND(2*E26,0)/2-0.5</f>
        <v>6498</v>
      </c>
      <c r="G26">
        <f t="shared" si="1"/>
        <v>0.64042999999946915</v>
      </c>
      <c r="K26">
        <f t="shared" si="4"/>
        <v>0.64042999999946915</v>
      </c>
      <c r="O26">
        <f t="shared" ca="1" si="2"/>
        <v>0.64031986255536655</v>
      </c>
      <c r="Q26" s="2">
        <f t="shared" si="3"/>
        <v>42311.996930000001</v>
      </c>
    </row>
    <row r="27" spans="1:18" x14ac:dyDescent="0.2">
      <c r="A27" s="41" t="s">
        <v>50</v>
      </c>
      <c r="B27" s="42" t="s">
        <v>42</v>
      </c>
      <c r="C27" s="41">
        <v>59112.375099999997</v>
      </c>
      <c r="D27" s="41">
        <v>1.8E-3</v>
      </c>
      <c r="E27">
        <f t="shared" si="0"/>
        <v>8476.9271162919722</v>
      </c>
      <c r="F27" s="40">
        <f>ROUND(2*E27,0)/2-1</f>
        <v>8476</v>
      </c>
      <c r="G27">
        <f t="shared" si="1"/>
        <v>0.83509999999660067</v>
      </c>
      <c r="K27">
        <f t="shared" si="4"/>
        <v>0.83509999999660067</v>
      </c>
      <c r="O27">
        <f t="shared" ca="1" si="2"/>
        <v>0.83506812384029327</v>
      </c>
      <c r="Q27" s="2">
        <f t="shared" si="3"/>
        <v>44093.875099999997</v>
      </c>
    </row>
    <row r="28" spans="1:18" x14ac:dyDescent="0.2">
      <c r="A28" s="41" t="s">
        <v>50</v>
      </c>
      <c r="B28" s="42" t="s">
        <v>42</v>
      </c>
      <c r="C28" s="41">
        <v>59512.351300000002</v>
      </c>
      <c r="D28" s="41">
        <v>1.1999999999999999E-3</v>
      </c>
      <c r="E28">
        <f t="shared" si="0"/>
        <v>8920.9750763252832</v>
      </c>
      <c r="F28" s="40">
        <f>ROUND(2*E28,0)/2-1</f>
        <v>8920</v>
      </c>
      <c r="G28">
        <f t="shared" si="1"/>
        <v>0.87829999999667052</v>
      </c>
      <c r="K28">
        <f t="shared" si="4"/>
        <v>0.87829999999667052</v>
      </c>
      <c r="O28">
        <f t="shared" ca="1" si="2"/>
        <v>0.87878310261203607</v>
      </c>
      <c r="Q28" s="2">
        <f t="shared" si="3"/>
        <v>44493.851300000002</v>
      </c>
    </row>
    <row r="29" spans="1:18" x14ac:dyDescent="0.2">
      <c r="A29" s="38" t="s">
        <v>49</v>
      </c>
      <c r="C29" s="36">
        <v>59553.790200000003</v>
      </c>
      <c r="D29" s="37">
        <v>2.0000000000000001E-4</v>
      </c>
      <c r="E29">
        <f t="shared" si="0"/>
        <v>8966.9799611434919</v>
      </c>
      <c r="F29" s="40">
        <f>ROUND(2*E29,0)/2-1</f>
        <v>8966</v>
      </c>
      <c r="G29">
        <f t="shared" si="1"/>
        <v>0.88270000000193249</v>
      </c>
      <c r="K29">
        <f t="shared" si="4"/>
        <v>0.88270000000193249</v>
      </c>
      <c r="O29">
        <f t="shared" ca="1" si="2"/>
        <v>0.88331213194424374</v>
      </c>
      <c r="Q29" s="2">
        <f t="shared" si="3"/>
        <v>44535.290200000003</v>
      </c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513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2023-05-31T07:40:32Z</dcterms:modified>
</cp:coreProperties>
</file>