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0FF0D4-BB4E-4C39-B200-616DB500A1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5" i="1"/>
  <c r="F25" i="1"/>
  <c r="G25" i="1"/>
  <c r="K25" i="1"/>
  <c r="Q25" i="1"/>
  <c r="F22" i="1"/>
  <c r="G22" i="1"/>
  <c r="I22" i="1"/>
  <c r="E22" i="1"/>
  <c r="E23" i="1"/>
  <c r="F23" i="1"/>
  <c r="G23" i="1"/>
  <c r="K23" i="1"/>
  <c r="Q22" i="1"/>
  <c r="Q23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1" i="1" l="1"/>
  <c r="O25" i="1"/>
  <c r="O23" i="1"/>
  <c r="O24" i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<sst xmlns="http://schemas.openxmlformats.org/spreadsheetml/2006/main" count="430" uniqueCount="67">
  <si>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</si>
  <si>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</si>
  <si>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</si>
  <si>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</si>
  <si>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</si>
  <si>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</si>
  <si>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</si>
  <si>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</si>
  <si>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</si>
  <si>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</si>
  <si>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</si>
  <si>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</si>
  <si>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</si>
  <si>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</si>
  <si>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</si>
  <si>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</si>
  <si>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</si>
  <si>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</si>
  <si>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</si>
  <si>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</si>
  <si>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</si>
  <si>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</si>
  <si>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</si>
  <si>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</si>
  <si>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</si>
  <si>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</si>
  <si>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</si>
  <si>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</si>
  <si>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</si>
  <si>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</si>
  <si>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</si>
  <si>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</si>
  <si>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</si>
  <si>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</si>
  <si>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</si>
  <si>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</si>
  <si>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</si>
  <si>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</si>
  <si>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</si>
  <si>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</si>
  <si>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</si>
  <si>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</si>
  <si>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</si>
  <si>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</si>
  <si>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</si>
  <si>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</si>
  <si>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</si>
  <si>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</si>
  <si>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</si>
  <si>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</si>
  <si>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</si>
  <si>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</si>
  <si>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</si>
  <si>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</si>
  <si>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</si>
  <si>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</si>
  <si>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</si>
  <si>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V0538 And</t>
  </si>
  <si>
    <t>G2814-0762</t>
  </si>
  <si>
    <t>EW</t>
  </si>
  <si>
    <t>pr_0</t>
  </si>
  <si>
    <t>~</t>
  </si>
  <si>
    <t>V0538</t>
  </si>
  <si>
    <t>V0538 And / GSC 2814-0762</t>
  </si>
  <si>
    <t>VSX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</si>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</sst>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0" fillId="27" borderId="0" xfId="0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AD-44AB-82DD-3B40B6731A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-0.17575000000215368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AD-44AB-82DD-3B40B6731A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AD-44AB-82DD-3B40B6731A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-0.33610000000044238</c:v>
                </c:pt>
                <c:pt idx="3">
                  <c:v>-0.21025000000372529</c:v>
                </c:pt>
                <c:pt idx="4">
                  <c:v>-0.17710000000079162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AD-44AB-82DD-3B40B6731A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AD-44AB-82DD-3B40B6731A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AD-44AB-82DD-3B40B6731A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  <c:pt idx="3">
                    <c:v>1.6000000000000001E-3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AD-44AB-82DD-3B40B6731A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-4.8032772750872754E-2</c:v>
                </c:pt>
                <c:pt idx="1">
                  <c:v>-0.13014716647430263</c:v>
                </c:pt>
                <c:pt idx="2">
                  <c:v>-0.21755060239603746</c:v>
                </c:pt>
                <c:pt idx="3">
                  <c:v>-0.24728468480528989</c:v>
                </c:pt>
                <c:pt idx="4">
                  <c:v>-0.2561847735806102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AD-44AB-82DD-3B40B6731A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6117</c:v>
                </c:pt>
                <c:pt idx="2">
                  <c:v>12628</c:v>
                </c:pt>
                <c:pt idx="3">
                  <c:v>14843</c:v>
                </c:pt>
                <c:pt idx="4">
                  <c:v>15506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AD-44AB-82DD-3B40B6731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21192"/>
        <c:axId val="1"/>
      </c:scatterChart>
      <c:valAx>
        <c:axId val="69832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2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A8B4E91-EA59-D263-70B0-A8C3B4D54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63</v>
      </c>
      <c r="F1" s="50" t="s">
        <v>57</v>
      </c>
      <c r="G1" s="30">
        <v>2013</v>
      </c>
      <c r="H1" s="51"/>
      <c r="I1" s="52" t="s">
        <v>58</v>
      </c>
      <c r="J1" s="50" t="s">
        <v>57</v>
      </c>
      <c r="K1" s="53">
        <v>1.3614680799999999</v>
      </c>
      <c r="L1" s="32">
        <v>38.043428399999996</v>
      </c>
      <c r="M1" s="33">
        <v>51468.934000000001</v>
      </c>
      <c r="N1" s="33">
        <v>0.51875000000000004</v>
      </c>
      <c r="O1" s="31" t="s">
        <v>59</v>
      </c>
      <c r="P1" s="54">
        <v>13.9</v>
      </c>
      <c r="Q1" s="54">
        <v>14.3</v>
      </c>
      <c r="R1" s="55" t="s">
        <v>60</v>
      </c>
      <c r="S1" s="56" t="s">
        <v>61</v>
      </c>
      <c r="T1" s="54" t="s">
        <v>62</v>
      </c>
    </row>
    <row r="2" spans="1:20" x14ac:dyDescent="0.2">
      <c r="A2" t="s">
        <v>25</v>
      </c>
      <c r="B2" t="s">
        <v>59</v>
      </c>
      <c r="C2" s="29"/>
      <c r="D2" s="3"/>
    </row>
    <row r="3" spans="1:20" ht="13.5" thickBot="1" x14ac:dyDescent="0.25"/>
    <row r="4" spans="1:20" ht="14.25" thickTop="1" thickBot="1" x14ac:dyDescent="0.25">
      <c r="A4" s="5" t="s">
        <v>2</v>
      </c>
      <c r="C4" s="26">
        <v>54641.951999999997</v>
      </c>
      <c r="D4" s="27">
        <v>0.51880610000000005</v>
      </c>
    </row>
    <row r="5" spans="1:20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0" x14ac:dyDescent="0.2">
      <c r="A6" s="5" t="s">
        <v>3</v>
      </c>
    </row>
    <row r="7" spans="1:20" x14ac:dyDescent="0.2">
      <c r="A7" t="s">
        <v>4</v>
      </c>
      <c r="C7" s="8">
        <v>51468.934000000001</v>
      </c>
      <c r="D7" s="28" t="s">
        <v>64</v>
      </c>
    </row>
    <row r="8" spans="1:20" x14ac:dyDescent="0.2">
      <c r="A8" t="s">
        <v>5</v>
      </c>
      <c r="C8" s="8">
        <v>0.51875000000000004</v>
      </c>
      <c r="D8" s="28" t="s">
        <v>64</v>
      </c>
    </row>
    <row r="9" spans="1:20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20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0" x14ac:dyDescent="0.2">
      <c r="A11" s="10" t="s">
        <v>17</v>
      </c>
      <c r="B11" s="10"/>
      <c r="C11" s="21">
        <f ca="1">INTERCEPT(INDIRECT($D$9):G992,INDIRECT($C$9):F992)</f>
        <v>-4.8032772750872754E-2</v>
      </c>
      <c r="D11" s="3"/>
      <c r="E11" s="10"/>
    </row>
    <row r="12" spans="1:20" x14ac:dyDescent="0.2">
      <c r="A12" s="10" t="s">
        <v>18</v>
      </c>
      <c r="B12" s="10"/>
      <c r="C12" s="21">
        <f ca="1">SLOPE(INDIRECT($D$9):G992,INDIRECT($C$9):F992)</f>
        <v>-1.3423964970317129E-5</v>
      </c>
      <c r="D12" s="3"/>
      <c r="E12" s="10"/>
    </row>
    <row r="13" spans="1:20" x14ac:dyDescent="0.2">
      <c r="A13" s="10" t="s">
        <v>20</v>
      </c>
      <c r="B13" s="10"/>
      <c r="C13" s="3" t="s">
        <v>15</v>
      </c>
    </row>
    <row r="14" spans="1:20" x14ac:dyDescent="0.2">
      <c r="A14" s="10"/>
      <c r="B14" s="10"/>
      <c r="C14" s="10"/>
    </row>
    <row r="15" spans="1:20" x14ac:dyDescent="0.2">
      <c r="A15" s="12" t="s">
        <v>19</v>
      </c>
      <c r="B15" s="10"/>
      <c r="C15" s="13">
        <f ca="1">(C7+C11)+(C8+C12)*INT(MAX(F21:F3533))</f>
        <v>59512.415315226426</v>
      </c>
      <c r="E15" s="14" t="s">
        <v>36</v>
      </c>
      <c r="F15" s="34">
        <v>1</v>
      </c>
    </row>
    <row r="16" spans="1:20" x14ac:dyDescent="0.2">
      <c r="A16" s="16" t="s">
        <v>6</v>
      </c>
      <c r="B16" s="10"/>
      <c r="C16" s="17">
        <f ca="1">+C8+C12</f>
        <v>0.51873657603502976</v>
      </c>
      <c r="E16" s="14" t="s">
        <v>32</v>
      </c>
      <c r="F16" s="35">
        <f ca="1">NOW()+15018.5+$C$5/24</f>
        <v>60095.82018599537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16631</v>
      </c>
    </row>
    <row r="18" spans="1:21" ht="14.25" thickTop="1" thickBot="1" x14ac:dyDescent="0.25">
      <c r="A18" s="16" t="s">
        <v>7</v>
      </c>
      <c r="B18" s="10"/>
      <c r="C18" s="19">
        <f ca="1">+C15</f>
        <v>59512.415315226426</v>
      </c>
      <c r="D18" s="20">
        <f ca="1">+C16</f>
        <v>0.51873657603502976</v>
      </c>
      <c r="E18" s="14" t="s">
        <v>38</v>
      </c>
      <c r="F18" s="23">
        <f ca="1">ROUND(2*(F16-$C$15)/$C$16,0)/2+F15</f>
        <v>1125.5</v>
      </c>
    </row>
    <row r="19" spans="1:21" ht="13.5" thickTop="1" x14ac:dyDescent="0.2">
      <c r="E19" s="14" t="s">
        <v>33</v>
      </c>
      <c r="F19" s="18">
        <f ca="1">+$C$15+$C$16*F18-15018.5-$C$5/24</f>
        <v>45078.149164887189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51468.934000000001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-4.8032772750872754E-2</v>
      </c>
      <c r="Q21" s="2">
        <f>+C21-15018.5</f>
        <v>36450.434000000001</v>
      </c>
    </row>
    <row r="22" spans="1:21" x14ac:dyDescent="0.2">
      <c r="A22" t="s">
        <v>65</v>
      </c>
      <c r="C22" s="8">
        <v>54641.951999999997</v>
      </c>
      <c r="D22" s="8"/>
      <c r="E22">
        <f>+(C22-C$7)/C$8</f>
        <v>6116.6612048192692</v>
      </c>
      <c r="F22" s="60">
        <f>ROUND(2*E22,0)/2+0.5</f>
        <v>6117</v>
      </c>
      <c r="G22">
        <f>+C22-(C$7+F22*C$8)</f>
        <v>-0.17575000000215368</v>
      </c>
      <c r="I22">
        <f>+G22</f>
        <v>-0.17575000000215368</v>
      </c>
      <c r="O22">
        <f ca="1">+C$11+C$12*$F22</f>
        <v>-0.13014716647430263</v>
      </c>
      <c r="Q22" s="2">
        <f>+C22-15018.5</f>
        <v>39623.451999999997</v>
      </c>
    </row>
    <row r="23" spans="1:21" x14ac:dyDescent="0.2">
      <c r="A23" s="57" t="s">
        <v>0</v>
      </c>
      <c r="B23" s="58" t="s">
        <v>1</v>
      </c>
      <c r="C23" s="59">
        <v>58019.372900000002</v>
      </c>
      <c r="D23" s="59">
        <v>4.0000000000000001E-3</v>
      </c>
      <c r="E23">
        <f>+(C23-C$7)/C$8</f>
        <v>12627.352096385543</v>
      </c>
      <c r="F23" s="60">
        <f>ROUND(2*E23,0)/2+0.5</f>
        <v>12628</v>
      </c>
      <c r="G23">
        <f>+C23-(C$7+F23*C$8)</f>
        <v>-0.33610000000044238</v>
      </c>
      <c r="K23">
        <f>+G23</f>
        <v>-0.33610000000044238</v>
      </c>
      <c r="O23">
        <f ca="1">+C$11+C$12*$F23</f>
        <v>-0.21755060239603746</v>
      </c>
      <c r="Q23" s="2">
        <f>+C23-15018.5</f>
        <v>43000.872900000002</v>
      </c>
    </row>
    <row r="24" spans="1:21" x14ac:dyDescent="0.2">
      <c r="A24" s="61" t="s">
        <v>66</v>
      </c>
      <c r="B24" s="62" t="s">
        <v>1</v>
      </c>
      <c r="C24" s="61">
        <v>59168.53</v>
      </c>
      <c r="D24" s="61">
        <v>1.6000000000000001E-3</v>
      </c>
      <c r="E24">
        <f>+(C24-C$7)/C$8</f>
        <v>14842.594698795176</v>
      </c>
      <c r="F24" s="60">
        <f>ROUND(2*E24,0)/2+0.5</f>
        <v>14843</v>
      </c>
      <c r="G24">
        <f>+C24-(C$7+F24*C$8)</f>
        <v>-0.21025000000372529</v>
      </c>
      <c r="K24">
        <f>+G24</f>
        <v>-0.21025000000372529</v>
      </c>
      <c r="O24">
        <f ca="1">+C$11+C$12*$F24</f>
        <v>-0.24728468480528989</v>
      </c>
      <c r="Q24" s="2">
        <f>+C24-15018.5</f>
        <v>44150.03</v>
      </c>
    </row>
    <row r="25" spans="1:21" x14ac:dyDescent="0.2">
      <c r="A25" s="61" t="s">
        <v>66</v>
      </c>
      <c r="B25" s="62" t="s">
        <v>1</v>
      </c>
      <c r="C25" s="61">
        <v>59512.494400000003</v>
      </c>
      <c r="D25" s="61">
        <v>2.3E-3</v>
      </c>
      <c r="E25">
        <f>+(C25-C$7)/C$8</f>
        <v>15505.658602409641</v>
      </c>
      <c r="F25" s="60">
        <f>ROUND(2*E25,0)/2+0.5</f>
        <v>15506</v>
      </c>
      <c r="G25">
        <f>+C25-(C$7+F25*C$8)</f>
        <v>-0.17710000000079162</v>
      </c>
      <c r="K25">
        <f>+G25</f>
        <v>-0.17710000000079162</v>
      </c>
      <c r="O25">
        <f ca="1">+C$11+C$12*$F25</f>
        <v>-0.2561847735806102</v>
      </c>
      <c r="Q25" s="2">
        <f>+C25-15018.5</f>
        <v>44493.994400000003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65" r:id="rId1" display="http://vsolj.cetus-net.org/bulletin.html"/>
    <hyperlink ref="H64858" r:id="rId2" display="https://www.aavso.org/ejaavso"/>
    <hyperlink ref="AP1716" r:id="rId3" display="http://cdsbib.u-strasbg.fr/cgi-bin/cdsbib?1990RMxAA..21..381G"/>
    <hyperlink ref="AP1713" r:id="rId4" display="http://cdsbib.u-strasbg.fr/cgi-bin/cdsbib?1990RMxAA..21..381G"/>
    <hyperlink ref="AP1715" r:id="rId5" display="http://cdsbib.u-strasbg.fr/cgi-bin/cdsbib?1990RMxAA..21..381G"/>
    <hyperlink ref="AP1691" r:id="rId6" display="http://cdsbib.u-strasbg.fr/cgi-bin/cdsbib?1990RMxAA..21..381G"/>
    <hyperlink ref="I64865" r:id="rId7" display="http://vsolj.cetus-net.org/bulletin.html"/>
    <hyperlink ref="AQ1852" r:id="rId8" display="http://cdsbib.u-strasbg.fr/cgi-bin/cdsbib?1990RMxAA..21..381G"/>
    <hyperlink ref="AQ3496" r:id="rId9" display="http://cdsbib.u-strasbg.fr/cgi-bin/cdsbib?1990RMxAA..21..381G"/>
    <hyperlink ref="AQ1853" r:id="rId10" display="http://cdsbib.u-strasbg.fr/cgi-bin/cdsbib?1990RMxAA..21..381G"/>
    <hyperlink ref="H64862" r:id="rId11" display="https://www.aavso.org/ejaavso"/>
    <hyperlink ref="H2703" r:id="rId12" display="http://vsolj.cetus-net.org/bulletin.html"/>
    <hyperlink ref="AP5941" r:id="rId13" display="http://cdsbib.u-strasbg.fr/cgi-bin/cdsbib?1990RMxAA..21..381G"/>
    <hyperlink ref="AP5944" r:id="rId14" display="http://cdsbib.u-strasbg.fr/cgi-bin/cdsbib?1990RMxAA..21..381G"/>
    <hyperlink ref="AP5942" r:id="rId15" display="http://cdsbib.u-strasbg.fr/cgi-bin/cdsbib?1990RMxAA..21..381G"/>
    <hyperlink ref="AP5920" r:id="rId16" display="http://cdsbib.u-strasbg.fr/cgi-bin/cdsbib?1990RMxAA..21..381G"/>
    <hyperlink ref="I2703" r:id="rId17" display="http://vsolj.cetus-net.org/bulletin.html"/>
    <hyperlink ref="AQ6054" r:id="rId18" display="http://cdsbib.u-strasbg.fr/cgi-bin/cdsbib?1990RMxAA..21..381G"/>
    <hyperlink ref="AQ606" r:id="rId19" display="http://cdsbib.u-strasbg.fr/cgi-bin/cdsbib?1990RMxAA..21..381G"/>
    <hyperlink ref="AQ605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2023-05-31T07:41:04Z</dcterms:modified>
</cp:coreProperties>
</file>