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ACBE87F-79B9-4420-A6E2-68809E3AD33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Q25" i="1"/>
  <c r="Q26" i="1"/>
  <c r="Q27" i="1"/>
  <c r="Q28" i="1"/>
  <c r="E24" i="1"/>
  <c r="F24" i="1"/>
  <c r="G24" i="1"/>
  <c r="K24" i="1"/>
  <c r="Q24" i="1"/>
  <c r="E22" i="1"/>
  <c r="F22" i="1"/>
  <c r="G22" i="1"/>
  <c r="J22" i="1"/>
  <c r="E23" i="1"/>
  <c r="F23" i="1"/>
  <c r="U23" i="1"/>
  <c r="C9" i="1"/>
  <c r="D9" i="1"/>
  <c r="C21" i="1"/>
  <c r="E21" i="1"/>
  <c r="F21" i="1"/>
  <c r="G21" i="1"/>
  <c r="I21" i="1"/>
  <c r="Q22" i="1"/>
  <c r="Q23" i="1"/>
  <c r="F16" i="1"/>
  <c r="F17" i="1" s="1"/>
  <c r="C17" i="1"/>
  <c r="Q21" i="1"/>
  <c r="C11" i="1"/>
  <c r="C12" i="1"/>
  <c r="C16" i="1" l="1"/>
  <c r="D18" i="1" s="1"/>
  <c r="O25" i="1"/>
  <c r="C15" i="1"/>
  <c r="O26" i="1"/>
  <c r="O27" i="1"/>
  <c r="O22" i="1"/>
  <c r="O23" i="1"/>
  <c r="O21" i="1"/>
  <c r="O24" i="1"/>
  <c r="O28" i="1"/>
  <c r="C18" i="1" l="1"/>
  <c r="F18" i="1"/>
  <c r="F19" i="1" s="1"/>
</calcChain>
</file>

<file path=xl/sharedStrings.xml><?xml version="1.0" encoding="utf-8"?>
<sst xmlns="http://schemas.openxmlformats.org/spreadsheetml/2006/main" count="62" uniqueCount="49">
  <si>
    <t>V0565 And / GSC 2841-2117</t>
  </si>
  <si>
    <t>0.0013</t>
  </si>
  <si>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</si>
  <si>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</si>
  <si>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</si>
  <si>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</si>
  <si>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</si>
  <si>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</si>
  <si>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</si>
  <si>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</si>
  <si>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</si>
  <si>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</si>
  <si>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</si>
  <si>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</si>
  <si>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</si>
  <si>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</si>
  <si>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</si>
  <si>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</si>
  <si>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</si>
  <si>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</si>
  <si>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</si>
  <si>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</si>
  <si>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</si>
  <si>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</si>
  <si>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</si>
  <si>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</si>
  <si>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</si>
  <si>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</si>
  <si>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</si>
  <si>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</si>
  <si>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</si>
  <si>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</si>
  <si>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</si>
  <si>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</si>
  <si>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</si>
  <si>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</si>
  <si>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</si>
  <si>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</si>
  <si>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</si>
  <si>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EW</t>
  </si>
  <si>
    <t>GCVS 4</t>
  </si>
  <si>
    <t>IBVS 6118</t>
  </si>
  <si>
    <t>I</t>
  </si>
  <si>
    <t>pg</t>
  </si>
  <si>
    <t>vis</t>
  </si>
  <si>
    <t>PE</t>
  </si>
  <si>
    <t>CCD</t>
  </si>
  <si>
    <t>OEJV 0211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</si>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</sst>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/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V0565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5729.5</c:v>
                </c:pt>
                <c:pt idx="2">
                  <c:v>5730</c:v>
                </c:pt>
                <c:pt idx="3">
                  <c:v>7686</c:v>
                </c:pt>
                <c:pt idx="4">
                  <c:v>8939</c:v>
                </c:pt>
                <c:pt idx="5">
                  <c:v>9981</c:v>
                </c:pt>
                <c:pt idx="6">
                  <c:v>9984</c:v>
                </c:pt>
                <c:pt idx="7">
                  <c:v>10091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FD-4D70-AB65-3DAA260782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5729.5</c:v>
                </c:pt>
                <c:pt idx="2">
                  <c:v>5730</c:v>
                </c:pt>
                <c:pt idx="3">
                  <c:v>7686</c:v>
                </c:pt>
                <c:pt idx="4">
                  <c:v>8939</c:v>
                </c:pt>
                <c:pt idx="5">
                  <c:v>9981</c:v>
                </c:pt>
                <c:pt idx="6">
                  <c:v>9984</c:v>
                </c:pt>
                <c:pt idx="7">
                  <c:v>10091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FD-4D70-AB65-3DAA260782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5729.5</c:v>
                </c:pt>
                <c:pt idx="2">
                  <c:v>5730</c:v>
                </c:pt>
                <c:pt idx="3">
                  <c:v>7686</c:v>
                </c:pt>
                <c:pt idx="4">
                  <c:v>8939</c:v>
                </c:pt>
                <c:pt idx="5">
                  <c:v>9981</c:v>
                </c:pt>
                <c:pt idx="6">
                  <c:v>9984</c:v>
                </c:pt>
                <c:pt idx="7">
                  <c:v>10091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8.5000000035506673E-3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FD-4D70-AB65-3DAA260782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5729.5</c:v>
                </c:pt>
                <c:pt idx="2">
                  <c:v>5730</c:v>
                </c:pt>
                <c:pt idx="3">
                  <c:v>7686</c:v>
                </c:pt>
                <c:pt idx="4">
                  <c:v>8939</c:v>
                </c:pt>
                <c:pt idx="5">
                  <c:v>9981</c:v>
                </c:pt>
                <c:pt idx="6">
                  <c:v>9984</c:v>
                </c:pt>
                <c:pt idx="7">
                  <c:v>10091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9.700000002339948E-3</c:v>
                </c:pt>
                <c:pt idx="4">
                  <c:v>6.1399999030982144E-3</c:v>
                </c:pt>
                <c:pt idx="5">
                  <c:v>9.8200000429642387E-3</c:v>
                </c:pt>
                <c:pt idx="6">
                  <c:v>7.1800000223447569E-3</c:v>
                </c:pt>
                <c:pt idx="7">
                  <c:v>8.8699998741503805E-3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FD-4D70-AB65-3DAA260782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5729.5</c:v>
                </c:pt>
                <c:pt idx="2">
                  <c:v>5730</c:v>
                </c:pt>
                <c:pt idx="3">
                  <c:v>7686</c:v>
                </c:pt>
                <c:pt idx="4">
                  <c:v>8939</c:v>
                </c:pt>
                <c:pt idx="5">
                  <c:v>9981</c:v>
                </c:pt>
                <c:pt idx="6">
                  <c:v>9984</c:v>
                </c:pt>
                <c:pt idx="7">
                  <c:v>10091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FD-4D70-AB65-3DAA260782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5729.5</c:v>
                </c:pt>
                <c:pt idx="2">
                  <c:v>5730</c:v>
                </c:pt>
                <c:pt idx="3">
                  <c:v>7686</c:v>
                </c:pt>
                <c:pt idx="4">
                  <c:v>8939</c:v>
                </c:pt>
                <c:pt idx="5">
                  <c:v>9981</c:v>
                </c:pt>
                <c:pt idx="6">
                  <c:v>9984</c:v>
                </c:pt>
                <c:pt idx="7">
                  <c:v>10091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FD-4D70-AB65-3DAA260782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4.4999999999999997E-3</c:v>
                  </c:pt>
                  <c:pt idx="2">
                    <c:v>2.8E-3</c:v>
                  </c:pt>
                  <c:pt idx="3">
                    <c:v>0</c:v>
                  </c:pt>
                  <c:pt idx="4">
                    <c:v>1.4E-3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5729.5</c:v>
                </c:pt>
                <c:pt idx="2">
                  <c:v>5730</c:v>
                </c:pt>
                <c:pt idx="3">
                  <c:v>7686</c:v>
                </c:pt>
                <c:pt idx="4">
                  <c:v>8939</c:v>
                </c:pt>
                <c:pt idx="5">
                  <c:v>9981</c:v>
                </c:pt>
                <c:pt idx="6">
                  <c:v>9984</c:v>
                </c:pt>
                <c:pt idx="7">
                  <c:v>10091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FD-4D70-AB65-3DAA260782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5729.5</c:v>
                </c:pt>
                <c:pt idx="2">
                  <c:v>5730</c:v>
                </c:pt>
                <c:pt idx="3">
                  <c:v>7686</c:v>
                </c:pt>
                <c:pt idx="4">
                  <c:v>8939</c:v>
                </c:pt>
                <c:pt idx="5">
                  <c:v>9981</c:v>
                </c:pt>
                <c:pt idx="6">
                  <c:v>9984</c:v>
                </c:pt>
                <c:pt idx="7">
                  <c:v>10091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1.4628624970730647E-3</c:v>
                </c:pt>
                <c:pt idx="1">
                  <c:v>5.832366687890232E-3</c:v>
                </c:pt>
                <c:pt idx="2">
                  <c:v>5.8327480042521156E-3</c:v>
                </c:pt>
                <c:pt idx="3">
                  <c:v>7.3244576119383675E-3</c:v>
                </c:pt>
                <c:pt idx="4">
                  <c:v>8.2800364148171365E-3</c:v>
                </c:pt>
                <c:pt idx="5">
                  <c:v>9.0746997129812854E-3</c:v>
                </c:pt>
                <c:pt idx="6">
                  <c:v>9.0769876111525833E-3</c:v>
                </c:pt>
                <c:pt idx="7">
                  <c:v>9.1585893125955432E-3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FD-4D70-AB65-3DAA2607821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5729.5</c:v>
                </c:pt>
                <c:pt idx="2">
                  <c:v>5730</c:v>
                </c:pt>
                <c:pt idx="3">
                  <c:v>7686</c:v>
                </c:pt>
                <c:pt idx="4">
                  <c:v>8939</c:v>
                </c:pt>
                <c:pt idx="5">
                  <c:v>9981</c:v>
                </c:pt>
                <c:pt idx="6">
                  <c:v>9984</c:v>
                </c:pt>
                <c:pt idx="7">
                  <c:v>10091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-3.2999999966705218E-3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FD-4D70-AB65-3DAA26078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269760"/>
        <c:axId val="1"/>
      </c:scatterChart>
      <c:valAx>
        <c:axId val="69926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269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8A35F59-5128-5D53-B04F-3EC6AAF29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0</v>
      </c>
    </row>
    <row r="2" spans="1:6">
      <c r="A2" t="s">
        <v>26</v>
      </c>
      <c r="B2" t="s">
        <v>39</v>
      </c>
      <c r="D2" s="3"/>
    </row>
    <row r="3" spans="1:6" ht="13.5" thickBot="1"/>
    <row r="4" spans="1:6" ht="14.25" thickTop="1" thickBot="1">
      <c r="A4" s="5" t="s">
        <v>3</v>
      </c>
      <c r="C4" s="8">
        <v>54775.587</v>
      </c>
      <c r="D4" s="9">
        <v>0.32719999999999999</v>
      </c>
    </row>
    <row r="5" spans="1:6" ht="13.5" thickTop="1">
      <c r="A5" s="11" t="s">
        <v>31</v>
      </c>
      <c r="B5" s="12"/>
      <c r="C5" s="13">
        <v>-9.5</v>
      </c>
      <c r="D5" s="12" t="s">
        <v>32</v>
      </c>
    </row>
    <row r="6" spans="1:6">
      <c r="A6" s="5" t="s">
        <v>4</v>
      </c>
    </row>
    <row r="7" spans="1:6">
      <c r="A7" t="s">
        <v>5</v>
      </c>
      <c r="C7" s="30">
        <v>54775.587</v>
      </c>
      <c r="D7" s="29" t="s">
        <v>40</v>
      </c>
    </row>
    <row r="8" spans="1:6">
      <c r="A8" t="s">
        <v>6</v>
      </c>
      <c r="C8" s="30">
        <v>0.32719999999999999</v>
      </c>
      <c r="D8" s="29" t="s">
        <v>40</v>
      </c>
    </row>
    <row r="9" spans="1:6">
      <c r="A9" s="26" t="s">
        <v>35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22</v>
      </c>
      <c r="D10" s="4" t="s">
        <v>23</v>
      </c>
      <c r="E10" s="12"/>
    </row>
    <row r="11" spans="1:6">
      <c r="A11" s="12" t="s">
        <v>18</v>
      </c>
      <c r="B11" s="12"/>
      <c r="C11" s="23">
        <f ca="1">INTERCEPT(INDIRECT($D$9):G992,INDIRECT($C$9):F992)</f>
        <v>1.4628624970730647E-3</v>
      </c>
      <c r="D11" s="3"/>
      <c r="E11" s="12"/>
    </row>
    <row r="12" spans="1:6">
      <c r="A12" s="12" t="s">
        <v>19</v>
      </c>
      <c r="B12" s="12"/>
      <c r="C12" s="23">
        <f ca="1">SLOPE(INDIRECT($D$9):G992,INDIRECT($C$9):F992)</f>
        <v>7.6263272376597742E-7</v>
      </c>
      <c r="D12" s="3"/>
      <c r="E12" s="12"/>
    </row>
    <row r="13" spans="1:6">
      <c r="A13" s="12" t="s">
        <v>21</v>
      </c>
      <c r="B13" s="12"/>
      <c r="C13" s="3" t="s">
        <v>16</v>
      </c>
    </row>
    <row r="14" spans="1:6">
      <c r="A14" s="12"/>
      <c r="B14" s="12"/>
      <c r="C14" s="12"/>
    </row>
    <row r="15" spans="1:6">
      <c r="A15" s="14" t="s">
        <v>20</v>
      </c>
      <c r="B15" s="12"/>
      <c r="C15" s="15">
        <f ca="1">(C7+C11)+(C8+C12)*INT(MAX(F21:F3533))</f>
        <v>58077.371358589313</v>
      </c>
      <c r="E15" s="16" t="s">
        <v>36</v>
      </c>
      <c r="F15" s="13">
        <v>1</v>
      </c>
    </row>
    <row r="16" spans="1:6">
      <c r="A16" s="18" t="s">
        <v>7</v>
      </c>
      <c r="B16" s="12"/>
      <c r="C16" s="19">
        <f ca="1">+C8+C12</f>
        <v>0.32720076263272374</v>
      </c>
      <c r="E16" s="16" t="s">
        <v>33</v>
      </c>
      <c r="F16" s="17">
        <f ca="1">NOW()+15018.5+$C$5/24</f>
        <v>60095.826415625001</v>
      </c>
    </row>
    <row r="17" spans="1:21" ht="13.5" thickBot="1">
      <c r="A17" s="16" t="s">
        <v>30</v>
      </c>
      <c r="B17" s="12"/>
      <c r="C17" s="12">
        <f>COUNT(C21:C2191)</f>
        <v>8</v>
      </c>
      <c r="E17" s="16" t="s">
        <v>37</v>
      </c>
      <c r="F17" s="17">
        <f ca="1">ROUND(2*(F16-$C$7)/$C$8,0)/2+F15</f>
        <v>16261</v>
      </c>
    </row>
    <row r="18" spans="1:21" ht="14.25" thickTop="1" thickBot="1">
      <c r="A18" s="18" t="s">
        <v>8</v>
      </c>
      <c r="B18" s="12"/>
      <c r="C18" s="21">
        <f ca="1">+C15</f>
        <v>58077.371358589313</v>
      </c>
      <c r="D18" s="22">
        <f ca="1">+C16</f>
        <v>0.32720076263272374</v>
      </c>
      <c r="E18" s="16" t="s">
        <v>38</v>
      </c>
      <c r="F18" s="25">
        <f ca="1">ROUND(2*(F16-$C$15)/$C$16,0)/2+F15</f>
        <v>6170</v>
      </c>
    </row>
    <row r="19" spans="1:21" ht="13.5" thickTop="1">
      <c r="E19" s="16" t="s">
        <v>34</v>
      </c>
      <c r="F19" s="20">
        <f ca="1">+$C$15+$C$16*F18-15018.5-$C$5/24</f>
        <v>45078.095897366555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43</v>
      </c>
      <c r="I20" s="7" t="s">
        <v>44</v>
      </c>
      <c r="J20" s="7" t="s">
        <v>45</v>
      </c>
      <c r="K20" s="7" t="s">
        <v>46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8" t="s">
        <v>48</v>
      </c>
    </row>
    <row r="21" spans="1:21">
      <c r="A21" s="29" t="s">
        <v>40</v>
      </c>
      <c r="C21" s="10">
        <f>+C7</f>
        <v>54775.587</v>
      </c>
      <c r="D21" s="10" t="s">
        <v>16</v>
      </c>
      <c r="E21">
        <f t="shared" ref="E21:E28" si="0">+(C21-C$7)/C$8</f>
        <v>0</v>
      </c>
      <c r="F21">
        <f t="shared" ref="F21:F28" si="1">ROUND(2*E21,0)/2</f>
        <v>0</v>
      </c>
      <c r="G21">
        <f>+C21-(C$7+F21*C$8)</f>
        <v>0</v>
      </c>
      <c r="I21">
        <f>+G21</f>
        <v>0</v>
      </c>
      <c r="O21">
        <f t="shared" ref="O21:O28" ca="1" si="2">+C$11+C$12*$F21</f>
        <v>1.4628624970730647E-3</v>
      </c>
      <c r="Q21" s="2">
        <f t="shared" ref="Q21:Q28" si="3">+C21-15018.5</f>
        <v>39757.087</v>
      </c>
    </row>
    <row r="22" spans="1:21">
      <c r="A22" s="31" t="s">
        <v>41</v>
      </c>
      <c r="B22" s="32" t="s">
        <v>42</v>
      </c>
      <c r="C22" s="33">
        <v>56650.287900000003</v>
      </c>
      <c r="D22" s="34">
        <v>4.4999999999999997E-3</v>
      </c>
      <c r="E22">
        <f t="shared" si="0"/>
        <v>5729.5259779951211</v>
      </c>
      <c r="F22">
        <f t="shared" si="1"/>
        <v>5729.5</v>
      </c>
      <c r="G22">
        <f>+C22-(C$7+F22*C$8)</f>
        <v>8.5000000035506673E-3</v>
      </c>
      <c r="J22">
        <f>+G22</f>
        <v>8.5000000035506673E-3</v>
      </c>
      <c r="O22">
        <f t="shared" ca="1" si="2"/>
        <v>5.832366687890232E-3</v>
      </c>
      <c r="Q22" s="2">
        <f t="shared" si="3"/>
        <v>41631.787900000003</v>
      </c>
    </row>
    <row r="23" spans="1:21">
      <c r="A23" s="31" t="s">
        <v>41</v>
      </c>
      <c r="B23" s="32" t="s">
        <v>42</v>
      </c>
      <c r="C23" s="33">
        <v>56650.439700000003</v>
      </c>
      <c r="D23" s="34">
        <v>2.8E-3</v>
      </c>
      <c r="E23">
        <f t="shared" si="0"/>
        <v>5729.9899144254377</v>
      </c>
      <c r="F23">
        <f t="shared" si="1"/>
        <v>5730</v>
      </c>
      <c r="O23">
        <f t="shared" ca="1" si="2"/>
        <v>5.8327480042521156E-3</v>
      </c>
      <c r="Q23" s="2">
        <f t="shared" si="3"/>
        <v>41631.939700000003</v>
      </c>
      <c r="U23">
        <f>+C23-(C$7+F23*C$8)</f>
        <v>-3.2999999966705218E-3</v>
      </c>
    </row>
    <row r="24" spans="1:21">
      <c r="A24" s="35" t="s">
        <v>2</v>
      </c>
      <c r="B24" s="36" t="s">
        <v>42</v>
      </c>
      <c r="C24" s="37">
        <v>57290.455900000001</v>
      </c>
      <c r="D24" s="37" t="s">
        <v>1</v>
      </c>
      <c r="E24">
        <f t="shared" si="0"/>
        <v>7686.0296454767768</v>
      </c>
      <c r="F24">
        <f t="shared" si="1"/>
        <v>7686</v>
      </c>
      <c r="G24">
        <f>+C24-(C$7+F24*C$8)</f>
        <v>9.700000002339948E-3</v>
      </c>
      <c r="K24">
        <f>+G24</f>
        <v>9.700000002339948E-3</v>
      </c>
      <c r="O24">
        <f t="shared" ca="1" si="2"/>
        <v>7.3244576119383675E-3</v>
      </c>
      <c r="Q24" s="2">
        <f t="shared" si="3"/>
        <v>42271.955900000001</v>
      </c>
    </row>
    <row r="25" spans="1:21">
      <c r="A25" s="38" t="s">
        <v>47</v>
      </c>
      <c r="B25" s="39" t="s">
        <v>42</v>
      </c>
      <c r="C25" s="40">
        <v>57700.433939999901</v>
      </c>
      <c r="D25" s="40">
        <v>1.4E-3</v>
      </c>
      <c r="E25">
        <f t="shared" si="0"/>
        <v>8939.0187652808727</v>
      </c>
      <c r="F25">
        <f t="shared" si="1"/>
        <v>8939</v>
      </c>
      <c r="G25">
        <f>+C25-(C$7+F25*C$8)</f>
        <v>6.1399999030982144E-3</v>
      </c>
      <c r="K25">
        <f>+G25</f>
        <v>6.1399999030982144E-3</v>
      </c>
      <c r="O25">
        <f t="shared" ca="1" si="2"/>
        <v>8.2800364148171365E-3</v>
      </c>
      <c r="Q25" s="2">
        <f t="shared" si="3"/>
        <v>42681.933939999901</v>
      </c>
    </row>
    <row r="26" spans="1:21">
      <c r="A26" s="38" t="s">
        <v>47</v>
      </c>
      <c r="B26" s="39" t="s">
        <v>42</v>
      </c>
      <c r="C26" s="40">
        <v>58041.380020000041</v>
      </c>
      <c r="D26" s="40">
        <v>5.0000000000000001E-4</v>
      </c>
      <c r="E26">
        <f t="shared" si="0"/>
        <v>9981.0300122250646</v>
      </c>
      <c r="F26">
        <f t="shared" si="1"/>
        <v>9981</v>
      </c>
      <c r="G26">
        <f>+C26-(C$7+F26*C$8)</f>
        <v>9.8200000429642387E-3</v>
      </c>
      <c r="K26">
        <f>+G26</f>
        <v>9.8200000429642387E-3</v>
      </c>
      <c r="O26">
        <f t="shared" ca="1" si="2"/>
        <v>9.0746997129812854E-3</v>
      </c>
      <c r="Q26" s="2">
        <f t="shared" si="3"/>
        <v>43022.880020000041</v>
      </c>
    </row>
    <row r="27" spans="1:21">
      <c r="A27" s="38" t="s">
        <v>47</v>
      </c>
      <c r="B27" s="39" t="s">
        <v>42</v>
      </c>
      <c r="C27" s="40">
        <v>58042.358980000019</v>
      </c>
      <c r="D27" s="40">
        <v>6.9999999999999999E-4</v>
      </c>
      <c r="E27">
        <f t="shared" si="0"/>
        <v>9984.0219437653413</v>
      </c>
      <c r="F27">
        <f t="shared" si="1"/>
        <v>9984</v>
      </c>
      <c r="G27">
        <f>+C27-(C$7+F27*C$8)</f>
        <v>7.1800000223447569E-3</v>
      </c>
      <c r="K27">
        <f>+G27</f>
        <v>7.1800000223447569E-3</v>
      </c>
      <c r="O27">
        <f t="shared" ca="1" si="2"/>
        <v>9.0769876111525833E-3</v>
      </c>
      <c r="Q27" s="2">
        <f t="shared" si="3"/>
        <v>43023.858980000019</v>
      </c>
    </row>
    <row r="28" spans="1:21">
      <c r="A28" s="38" t="s">
        <v>47</v>
      </c>
      <c r="B28" s="39" t="s">
        <v>42</v>
      </c>
      <c r="C28" s="40">
        <v>58077.371069999877</v>
      </c>
      <c r="D28" s="40">
        <v>2.9999999999999997E-4</v>
      </c>
      <c r="E28">
        <f t="shared" si="0"/>
        <v>10091.027108801583</v>
      </c>
      <c r="F28">
        <f t="shared" si="1"/>
        <v>10091</v>
      </c>
      <c r="G28">
        <f>+C28-(C$7+F28*C$8)</f>
        <v>8.8699998741503805E-3</v>
      </c>
      <c r="K28">
        <f>+G28</f>
        <v>8.8699998741503805E-3</v>
      </c>
      <c r="O28">
        <f t="shared" ca="1" si="2"/>
        <v>9.1585893125955432E-3</v>
      </c>
      <c r="Q28" s="2">
        <f t="shared" si="3"/>
        <v>43058.871069999877</v>
      </c>
    </row>
    <row r="29" spans="1:21">
      <c r="C29" s="10"/>
      <c r="D29" s="10"/>
      <c r="Q29" s="2"/>
    </row>
    <row r="30" spans="1:21">
      <c r="C30" s="10"/>
      <c r="D30" s="10"/>
      <c r="Q30" s="2"/>
    </row>
    <row r="31" spans="1:21">
      <c r="C31" s="10"/>
      <c r="D31" s="10"/>
      <c r="Q31" s="2"/>
    </row>
    <row r="32" spans="1:21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25:D28" name="Range1"/>
  </protectedRanges>
  <phoneticPr fontId="7" type="noConversion"/>
  <hyperlinks>
    <hyperlink ref="H3498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2023-05-31T07:50:02Z</dcterms:modified>
</cp:coreProperties>
</file>