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F0DF73FB-6B33-4EAE-BBDD-2A5421745303}" xr6:coauthVersionLast="47" xr6:coauthVersionMax="47" xr10:uidLastSave="{00000000-0000-0000-0000-000000000000}"/>
  <bookViews>
    <workbookView xWindow="14655" yWindow="180" windowWidth="13995" windowHeight="1452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45" i="1" l="1"/>
  <c r="F45" i="1" s="1"/>
  <c r="G45" i="1" s="1"/>
  <c r="K45" i="1" s="1"/>
  <c r="Q45" i="1"/>
  <c r="E46" i="1"/>
  <c r="F46" i="1"/>
  <c r="G46" i="1" s="1"/>
  <c r="K46" i="1" s="1"/>
  <c r="Q46" i="1"/>
  <c r="E47" i="1"/>
  <c r="F47" i="1"/>
  <c r="G47" i="1" s="1"/>
  <c r="K47" i="1" s="1"/>
  <c r="Q47" i="1"/>
  <c r="E43" i="1"/>
  <c r="F43" i="1"/>
  <c r="G43" i="1"/>
  <c r="K43" i="1"/>
  <c r="Q43" i="1"/>
  <c r="E44" i="1"/>
  <c r="F44" i="1"/>
  <c r="G44" i="1"/>
  <c r="K44" i="1"/>
  <c r="Q44" i="1"/>
  <c r="E39" i="1"/>
  <c r="F39" i="1"/>
  <c r="G39" i="1"/>
  <c r="K39" i="1"/>
  <c r="E40" i="1"/>
  <c r="F40" i="1"/>
  <c r="G40" i="1"/>
  <c r="K40" i="1"/>
  <c r="E41" i="1"/>
  <c r="F41" i="1"/>
  <c r="G41" i="1"/>
  <c r="K41" i="1"/>
  <c r="E42" i="1"/>
  <c r="F42" i="1"/>
  <c r="G42" i="1"/>
  <c r="K42" i="1"/>
  <c r="E24" i="1"/>
  <c r="F24" i="1"/>
  <c r="G24" i="1"/>
  <c r="K24" i="1"/>
  <c r="E25" i="1"/>
  <c r="F25" i="1"/>
  <c r="G25" i="1"/>
  <c r="K25" i="1"/>
  <c r="E26" i="1"/>
  <c r="F26" i="1"/>
  <c r="G26" i="1"/>
  <c r="K26" i="1"/>
  <c r="E27" i="1"/>
  <c r="F27" i="1"/>
  <c r="G27" i="1"/>
  <c r="K27" i="1"/>
  <c r="E29" i="1"/>
  <c r="F29" i="1"/>
  <c r="G29" i="1"/>
  <c r="K29" i="1"/>
  <c r="E30" i="1"/>
  <c r="F30" i="1"/>
  <c r="G30" i="1"/>
  <c r="K30" i="1"/>
  <c r="E31" i="1"/>
  <c r="F31" i="1"/>
  <c r="G31" i="1"/>
  <c r="K31" i="1"/>
  <c r="E33" i="1"/>
  <c r="F33" i="1"/>
  <c r="G33" i="1"/>
  <c r="K33" i="1"/>
  <c r="E34" i="1"/>
  <c r="F34" i="1"/>
  <c r="G34" i="1"/>
  <c r="K34" i="1"/>
  <c r="E35" i="1"/>
  <c r="F35" i="1"/>
  <c r="G35" i="1"/>
  <c r="K35" i="1"/>
  <c r="E36" i="1"/>
  <c r="F36" i="1"/>
  <c r="G36" i="1"/>
  <c r="K36" i="1"/>
  <c r="E37" i="1"/>
  <c r="F37" i="1"/>
  <c r="G37" i="1"/>
  <c r="K37" i="1"/>
  <c r="E38" i="1"/>
  <c r="F38" i="1"/>
  <c r="G38" i="1"/>
  <c r="K38" i="1"/>
  <c r="Q39" i="1"/>
  <c r="Q40" i="1"/>
  <c r="Q41" i="1"/>
  <c r="Q42" i="1"/>
  <c r="D9" i="1"/>
  <c r="C9" i="1"/>
  <c r="E22" i="1"/>
  <c r="F22" i="1"/>
  <c r="G22" i="1"/>
  <c r="K22" i="1"/>
  <c r="E23" i="1"/>
  <c r="F23" i="1"/>
  <c r="G23" i="1"/>
  <c r="K23" i="1"/>
  <c r="E28" i="1"/>
  <c r="F28" i="1"/>
  <c r="G28" i="1"/>
  <c r="J28" i="1"/>
  <c r="E32" i="1"/>
  <c r="F32" i="1"/>
  <c r="G32" i="1"/>
  <c r="K32" i="1"/>
  <c r="Q34" i="1"/>
  <c r="Q36" i="1"/>
  <c r="Q31" i="1"/>
  <c r="Q35" i="1"/>
  <c r="Q37" i="1"/>
  <c r="Q24" i="1"/>
  <c r="Q25" i="1"/>
  <c r="Q26" i="1"/>
  <c r="Q27" i="1"/>
  <c r="Q29" i="1"/>
  <c r="Q30" i="1"/>
  <c r="Q33" i="1"/>
  <c r="Q38" i="1"/>
  <c r="Q28" i="1"/>
  <c r="Q32" i="1"/>
  <c r="Q22" i="1"/>
  <c r="Q23" i="1"/>
  <c r="C21" i="1"/>
  <c r="E21" i="1"/>
  <c r="F21" i="1"/>
  <c r="G21" i="1"/>
  <c r="I21" i="1"/>
  <c r="F16" i="1"/>
  <c r="F17" i="1" s="1"/>
  <c r="C17" i="1"/>
  <c r="Q21" i="1"/>
  <c r="C12" i="1"/>
  <c r="C11" i="1"/>
  <c r="O47" i="1" l="1"/>
  <c r="O46" i="1"/>
  <c r="O45" i="1"/>
  <c r="O25" i="1"/>
  <c r="O31" i="1"/>
  <c r="O32" i="1"/>
  <c r="O38" i="1"/>
  <c r="O22" i="1"/>
  <c r="O24" i="1"/>
  <c r="O41" i="1"/>
  <c r="O44" i="1"/>
  <c r="O42" i="1"/>
  <c r="O34" i="1"/>
  <c r="O40" i="1"/>
  <c r="O27" i="1"/>
  <c r="O43" i="1"/>
  <c r="O36" i="1"/>
  <c r="O35" i="1"/>
  <c r="O23" i="1"/>
  <c r="O30" i="1"/>
  <c r="C15" i="1"/>
  <c r="F18" i="1" s="1"/>
  <c r="O29" i="1"/>
  <c r="O33" i="1"/>
  <c r="O37" i="1"/>
  <c r="O39" i="1"/>
  <c r="O21" i="1"/>
  <c r="O26" i="1"/>
  <c r="O28" i="1"/>
  <c r="C16" i="1"/>
  <c r="D18" i="1" s="1"/>
  <c r="C18" i="1" l="1"/>
  <c r="F19" i="1"/>
</calcChain>
</file>

<file path=xl/sharedStrings.xml><?xml version="1.0" encoding="utf-8"?>
<sst xmlns="http://schemas.openxmlformats.org/spreadsheetml/2006/main" count="106" uniqueCount="62">
  <si>
    <t>VSB 060</t>
  </si>
  <si>
    <t>0.0018</t>
  </si>
  <si>
    <t>PE</t>
  </si>
  <si>
    <t>V</t>
  </si>
  <si>
    <t>IBVS 6196</t>
  </si>
  <si>
    <t>CCD</t>
  </si>
  <si>
    <t>pg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</si>
  <si>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</si>
  <si>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</si>
  <si>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</si>
  <si>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</si>
  <si>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</si>
  <si>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</si>
  <si>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</si>
  <si>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</si>
  <si>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</si>
  <si>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</si>
  <si>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</si>
  <si>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</si>
  <si>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</si>
  <si>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</si>
  <si>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</si>
  <si>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</si>
  <si>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</si>
  <si>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</si>
  <si>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</si>
  <si>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</si>
  <si>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</si>
  <si>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</si>
  <si>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</si>
  <si>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</si>
  <si>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</si>
  <si>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</si>
  <si>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</si>
  <si>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</si>
  <si>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</si>
  <si>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</si>
  <si>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</si>
  <si>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</si>
  <si>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</si>
  <si>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</si>
  <si>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</si>
  <si>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</si>
  <si>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</si>
  <si>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</si>
  <si>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EW</t>
  </si>
  <si>
    <t>VSX</t>
  </si>
  <si>
    <t>IBVS 6042</t>
  </si>
  <si>
    <t>II</t>
  </si>
  <si>
    <t>I</t>
  </si>
  <si>
    <t>V0566 And / GSC 2321-0257</t>
  </si>
  <si>
    <t>IBVS 6152</t>
  </si>
  <si>
    <t>IBVS 6154</t>
  </si>
  <si>
    <t>vis</t>
  </si>
  <si>
    <t>VSB_061</t>
  </si>
  <si>
    <t>OEJV 0179</t>
  </si>
  <si>
    <t>OEJV 0211</t>
  </si>
  <si>
    <t>RHN 2021</t>
  </si>
  <si>
    <t>JBAV, 63</t>
  </si>
  <si>
    <t>VSB, 108</t>
  </si>
  <si>
    <t>B</t>
  </si>
  <si>
    <t>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</si>
</sst>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36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3"/>
        <bgColor indexed="8"/>
      </patternFill>
    </fill>
    <fill>
      <patternFill patternType="solid">
        <fgColor indexed="42"/>
        <bgColor indexed="8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8">
    <xf numFmtId="0" fontId="0" fillId="0" borderId="0">
      <alignment vertical="top"/>
    </xf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8" borderId="0" applyNumberFormat="0" applyBorder="0" applyAlignment="0" applyProtection="0"/>
    <xf numFmtId="0" fontId="15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9" borderId="0" applyNumberFormat="0" applyBorder="0" applyAlignment="0" applyProtection="0"/>
    <xf numFmtId="0" fontId="17" fillId="3" borderId="0" applyNumberFormat="0" applyBorder="0" applyAlignment="0" applyProtection="0"/>
    <xf numFmtId="0" fontId="18" fillId="20" borderId="1" applyNumberFormat="0" applyAlignment="0" applyProtection="0"/>
    <xf numFmtId="0" fontId="19" fillId="21" borderId="2" applyNumberFormat="0" applyAlignment="0" applyProtection="0"/>
    <xf numFmtId="3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21" fillId="0" borderId="0" applyNumberFormat="0" applyFill="0" applyBorder="0" applyAlignment="0" applyProtection="0"/>
    <xf numFmtId="2" fontId="34" fillId="0" borderId="0" applyFont="0" applyFill="0" applyBorder="0" applyAlignment="0" applyProtection="0"/>
    <xf numFmtId="0" fontId="22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3" fillId="0" borderId="3" applyNumberFormat="0" applyFill="0" applyAlignment="0" applyProtection="0"/>
    <xf numFmtId="0" fontId="23" fillId="0" borderId="0" applyNumberFormat="0" applyFill="0" applyBorder="0" applyAlignment="0" applyProtection="0"/>
    <xf numFmtId="0" fontId="24" fillId="7" borderId="1" applyNumberFormat="0" applyAlignment="0" applyProtection="0"/>
    <xf numFmtId="0" fontId="25" fillId="0" borderId="4" applyNumberFormat="0" applyFill="0" applyAlignment="0" applyProtection="0"/>
    <xf numFmtId="0" fontId="26" fillId="22" borderId="0" applyNumberFormat="0" applyBorder="0" applyAlignment="0" applyProtection="0"/>
    <xf numFmtId="0" fontId="5" fillId="0" borderId="0"/>
    <xf numFmtId="0" fontId="20" fillId="0" borderId="0"/>
    <xf numFmtId="0" fontId="20" fillId="23" borderId="5" applyNumberFormat="0" applyFont="0" applyAlignment="0" applyProtection="0"/>
    <xf numFmtId="0" fontId="27" fillId="20" borderId="6" applyNumberFormat="0" applyAlignment="0" applyProtection="0"/>
    <xf numFmtId="0" fontId="28" fillId="0" borderId="0" applyNumberFormat="0" applyFill="0" applyBorder="0" applyAlignment="0" applyProtection="0"/>
    <xf numFmtId="0" fontId="34" fillId="0" borderId="7" applyNumberFormat="0" applyFont="0" applyFill="0" applyAlignment="0" applyProtection="0"/>
    <xf numFmtId="0" fontId="29" fillId="0" borderId="0" applyNumberFormat="0" applyFill="0" applyBorder="0" applyAlignment="0" applyProtection="0"/>
  </cellStyleXfs>
  <cellXfs count="5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0" applyFont="1" applyAlignment="1"/>
    <xf numFmtId="0" fontId="6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0" fillId="0" borderId="0" xfId="0" applyFont="1" applyAlignment="1"/>
    <xf numFmtId="0" fontId="31" fillId="0" borderId="0" xfId="0" applyFont="1">
      <alignment vertical="top"/>
    </xf>
    <xf numFmtId="0" fontId="31" fillId="0" borderId="0" xfId="0" applyFont="1" applyAlignment="1">
      <alignment horizontal="center"/>
    </xf>
    <xf numFmtId="0" fontId="31" fillId="0" borderId="0" xfId="0" applyFont="1" applyAlignment="1">
      <alignment horizontal="left"/>
    </xf>
    <xf numFmtId="0" fontId="31" fillId="0" borderId="0" xfId="0" applyFont="1" applyAlignment="1">
      <alignment horizontal="left" wrapText="1"/>
    </xf>
    <xf numFmtId="0" fontId="32" fillId="0" borderId="0" xfId="0" applyFont="1" applyAlignment="1"/>
    <xf numFmtId="0" fontId="31" fillId="0" borderId="0" xfId="0" applyFont="1" applyAlignment="1"/>
    <xf numFmtId="0" fontId="31" fillId="0" borderId="0" xfId="41" applyFont="1"/>
    <xf numFmtId="0" fontId="31" fillId="0" borderId="0" xfId="41" applyFont="1" applyAlignment="1">
      <alignment horizontal="center"/>
    </xf>
    <xf numFmtId="0" fontId="31" fillId="0" borderId="0" xfId="41" applyFont="1" applyAlignment="1">
      <alignment horizontal="left"/>
    </xf>
    <xf numFmtId="0" fontId="31" fillId="0" borderId="0" xfId="41" applyFont="1" applyAlignment="1">
      <alignment wrapText="1"/>
    </xf>
    <xf numFmtId="0" fontId="31" fillId="0" borderId="0" xfId="41" applyFont="1" applyAlignment="1">
      <alignment horizontal="center" wrapText="1"/>
    </xf>
    <xf numFmtId="0" fontId="31" fillId="0" borderId="0" xfId="41" applyFont="1" applyAlignment="1">
      <alignment horizontal="left" wrapText="1"/>
    </xf>
    <xf numFmtId="0" fontId="31" fillId="0" borderId="0" xfId="42" applyFont="1"/>
    <xf numFmtId="0" fontId="31" fillId="0" borderId="0" xfId="42" applyFont="1" applyAlignment="1">
      <alignment horizontal="center"/>
    </xf>
    <xf numFmtId="0" fontId="31" fillId="0" borderId="0" xfId="42" applyFont="1" applyAlignment="1">
      <alignment horizontal="left"/>
    </xf>
    <xf numFmtId="0" fontId="30" fillId="0" borderId="0" xfId="41" applyFont="1"/>
    <xf numFmtId="0" fontId="30" fillId="0" borderId="0" xfId="41" applyFont="1" applyAlignment="1">
      <alignment horizontal="center"/>
    </xf>
    <xf numFmtId="0" fontId="30" fillId="0" borderId="0" xfId="41" applyFont="1" applyAlignment="1">
      <alignment horizontal="left"/>
    </xf>
    <xf numFmtId="0" fontId="33" fillId="0" borderId="0" xfId="41" applyFont="1"/>
    <xf numFmtId="0" fontId="0" fillId="24" borderId="0" xfId="0" applyFill="1" applyAlignment="1"/>
    <xf numFmtId="0" fontId="0" fillId="25" borderId="0" xfId="0" applyFill="1" applyAlignment="1"/>
    <xf numFmtId="0" fontId="35" fillId="0" borderId="0" xfId="0" applyFont="1" applyAlignment="1">
      <alignment vertical="center" wrapText="1"/>
    </xf>
    <xf numFmtId="0" fontId="35" fillId="0" borderId="0" xfId="0" applyFont="1" applyAlignment="1">
      <alignment horizontal="center" vertical="center" wrapText="1"/>
    </xf>
    <xf numFmtId="0" fontId="35" fillId="0" borderId="0" xfId="0" applyFont="1" applyAlignment="1" applyProtection="1">
      <alignment horizontal="left"/>
      <protection locked="0"/>
    </xf>
    <xf numFmtId="0" fontId="35" fillId="0" borderId="0" xfId="0" applyFont="1" applyAlignment="1" applyProtection="1">
      <alignment horizontal="center"/>
      <protection locked="0"/>
    </xf>
    <xf numFmtId="165" fontId="35" fillId="0" borderId="0" xfId="0" applyNumberFormat="1" applyFont="1" applyAlignment="1" applyProtection="1">
      <alignment vertical="center" wrapText="1"/>
      <protection locked="0"/>
    </xf>
    <xf numFmtId="0" fontId="0" fillId="0" borderId="0" xfId="0" applyFill="1" applyAlignment="1"/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 xr:uid="{00000000-0005-0000-0000-000029000000}"/>
    <cellStyle name="Normal_A_1" xfId="42" xr:uid="{00000000-0005-0000-0000-00002A000000}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V0566 And - O-C Diagr.</a:t>
            </a:r>
          </a:p>
        </c:rich>
      </c:tx>
      <c:layout>
        <c:manualLayout>
          <c:xMode val="edge"/>
          <c:yMode val="edge"/>
          <c:x val="0.366917293233082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1954887218045114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3.0000000000000003E-4</c:v>
                  </c:pt>
                  <c:pt idx="2">
                    <c:v>5.0000000000000001E-4</c:v>
                  </c:pt>
                  <c:pt idx="3">
                    <c:v>8.0000000000000004E-4</c:v>
                  </c:pt>
                  <c:pt idx="4">
                    <c:v>2.9999999999999997E-4</c:v>
                  </c:pt>
                  <c:pt idx="5">
                    <c:v>5.0000000000000001E-4</c:v>
                  </c:pt>
                  <c:pt idx="6">
                    <c:v>4.0000000000000002E-4</c:v>
                  </c:pt>
                  <c:pt idx="7">
                    <c:v>1.6000000000000001E-3</c:v>
                  </c:pt>
                  <c:pt idx="8">
                    <c:v>5.0000000000000001E-4</c:v>
                  </c:pt>
                  <c:pt idx="9">
                    <c:v>2.9999999999999997E-4</c:v>
                  </c:pt>
                  <c:pt idx="10">
                    <c:v>0</c:v>
                  </c:pt>
                  <c:pt idx="11">
                    <c:v>2.9999999999999997E-4</c:v>
                  </c:pt>
                  <c:pt idx="12">
                    <c:v>0</c:v>
                  </c:pt>
                  <c:pt idx="14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2.9999999999999997E-4</c:v>
                  </c:pt>
                  <c:pt idx="19">
                    <c:v>1E-4</c:v>
                  </c:pt>
                  <c:pt idx="20">
                    <c:v>4.0000000000000002E-4</c:v>
                  </c:pt>
                  <c:pt idx="21">
                    <c:v>2.0000000000000001E-4</c:v>
                  </c:pt>
                  <c:pt idx="22">
                    <c:v>2.9999999999999997E-4</c:v>
                  </c:pt>
                  <c:pt idx="23">
                    <c:v>1E-4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3.0000000000000003E-4</c:v>
                  </c:pt>
                  <c:pt idx="2">
                    <c:v>5.0000000000000001E-4</c:v>
                  </c:pt>
                  <c:pt idx="3">
                    <c:v>8.0000000000000004E-4</c:v>
                  </c:pt>
                  <c:pt idx="4">
                    <c:v>2.9999999999999997E-4</c:v>
                  </c:pt>
                  <c:pt idx="5">
                    <c:v>5.0000000000000001E-4</c:v>
                  </c:pt>
                  <c:pt idx="6">
                    <c:v>4.0000000000000002E-4</c:v>
                  </c:pt>
                  <c:pt idx="7">
                    <c:v>1.6000000000000001E-3</c:v>
                  </c:pt>
                  <c:pt idx="8">
                    <c:v>5.0000000000000001E-4</c:v>
                  </c:pt>
                  <c:pt idx="9">
                    <c:v>2.9999999999999997E-4</c:v>
                  </c:pt>
                  <c:pt idx="10">
                    <c:v>0</c:v>
                  </c:pt>
                  <c:pt idx="11">
                    <c:v>2.9999999999999997E-4</c:v>
                  </c:pt>
                  <c:pt idx="12">
                    <c:v>0</c:v>
                  </c:pt>
                  <c:pt idx="14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2.9999999999999997E-4</c:v>
                  </c:pt>
                  <c:pt idx="19">
                    <c:v>1E-4</c:v>
                  </c:pt>
                  <c:pt idx="20">
                    <c:v>4.0000000000000002E-4</c:v>
                  </c:pt>
                  <c:pt idx="21">
                    <c:v>2.0000000000000001E-4</c:v>
                  </c:pt>
                  <c:pt idx="22">
                    <c:v>2.9999999999999997E-4</c:v>
                  </c:pt>
                  <c:pt idx="23">
                    <c:v>1E-4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12284</c:v>
                </c:pt>
                <c:pt idx="2">
                  <c:v>12304.5</c:v>
                </c:pt>
                <c:pt idx="3">
                  <c:v>13985</c:v>
                </c:pt>
                <c:pt idx="4">
                  <c:v>13995</c:v>
                </c:pt>
                <c:pt idx="5">
                  <c:v>13997.5</c:v>
                </c:pt>
                <c:pt idx="6">
                  <c:v>14000</c:v>
                </c:pt>
                <c:pt idx="7">
                  <c:v>14053.5</c:v>
                </c:pt>
                <c:pt idx="8">
                  <c:v>14849.5</c:v>
                </c:pt>
                <c:pt idx="9">
                  <c:v>14875</c:v>
                </c:pt>
                <c:pt idx="10">
                  <c:v>14923.5</c:v>
                </c:pt>
                <c:pt idx="11">
                  <c:v>15073</c:v>
                </c:pt>
                <c:pt idx="12">
                  <c:v>15097</c:v>
                </c:pt>
                <c:pt idx="13">
                  <c:v>15097</c:v>
                </c:pt>
                <c:pt idx="14">
                  <c:v>15097</c:v>
                </c:pt>
                <c:pt idx="15">
                  <c:v>15097.5</c:v>
                </c:pt>
                <c:pt idx="16">
                  <c:v>15097.5</c:v>
                </c:pt>
                <c:pt idx="17">
                  <c:v>15097.5</c:v>
                </c:pt>
                <c:pt idx="18">
                  <c:v>16910</c:v>
                </c:pt>
                <c:pt idx="19">
                  <c:v>16917.5</c:v>
                </c:pt>
                <c:pt idx="20">
                  <c:v>16920</c:v>
                </c:pt>
                <c:pt idx="21">
                  <c:v>16925</c:v>
                </c:pt>
                <c:pt idx="22">
                  <c:v>20533</c:v>
                </c:pt>
                <c:pt idx="23">
                  <c:v>20623.5</c:v>
                </c:pt>
                <c:pt idx="24">
                  <c:v>21697</c:v>
                </c:pt>
                <c:pt idx="25">
                  <c:v>21697</c:v>
                </c:pt>
                <c:pt idx="26">
                  <c:v>21697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CD8-4002-BD45-D215727ACD8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3.0000000000000003E-4</c:v>
                  </c:pt>
                  <c:pt idx="2">
                    <c:v>5.0000000000000001E-4</c:v>
                  </c:pt>
                  <c:pt idx="3">
                    <c:v>8.0000000000000004E-4</c:v>
                  </c:pt>
                  <c:pt idx="4">
                    <c:v>2.9999999999999997E-4</c:v>
                  </c:pt>
                  <c:pt idx="5">
                    <c:v>5.0000000000000001E-4</c:v>
                  </c:pt>
                  <c:pt idx="6">
                    <c:v>4.0000000000000002E-4</c:v>
                  </c:pt>
                  <c:pt idx="7">
                    <c:v>1.6000000000000001E-3</c:v>
                  </c:pt>
                  <c:pt idx="8">
                    <c:v>5.0000000000000001E-4</c:v>
                  </c:pt>
                  <c:pt idx="9">
                    <c:v>2.9999999999999997E-4</c:v>
                  </c:pt>
                  <c:pt idx="10">
                    <c:v>0</c:v>
                  </c:pt>
                  <c:pt idx="11">
                    <c:v>2.9999999999999997E-4</c:v>
                  </c:pt>
                  <c:pt idx="12">
                    <c:v>0</c:v>
                  </c:pt>
                  <c:pt idx="14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2.9999999999999997E-4</c:v>
                  </c:pt>
                  <c:pt idx="19">
                    <c:v>1E-4</c:v>
                  </c:pt>
                  <c:pt idx="20">
                    <c:v>4.0000000000000002E-4</c:v>
                  </c:pt>
                  <c:pt idx="21">
                    <c:v>2.0000000000000001E-4</c:v>
                  </c:pt>
                  <c:pt idx="22">
                    <c:v>2.9999999999999997E-4</c:v>
                  </c:pt>
                  <c:pt idx="23">
                    <c:v>1E-4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3.0000000000000003E-4</c:v>
                  </c:pt>
                  <c:pt idx="2">
                    <c:v>5.0000000000000001E-4</c:v>
                  </c:pt>
                  <c:pt idx="3">
                    <c:v>8.0000000000000004E-4</c:v>
                  </c:pt>
                  <c:pt idx="4">
                    <c:v>2.9999999999999997E-4</c:v>
                  </c:pt>
                  <c:pt idx="5">
                    <c:v>5.0000000000000001E-4</c:v>
                  </c:pt>
                  <c:pt idx="6">
                    <c:v>4.0000000000000002E-4</c:v>
                  </c:pt>
                  <c:pt idx="7">
                    <c:v>1.6000000000000001E-3</c:v>
                  </c:pt>
                  <c:pt idx="8">
                    <c:v>5.0000000000000001E-4</c:v>
                  </c:pt>
                  <c:pt idx="9">
                    <c:v>2.9999999999999997E-4</c:v>
                  </c:pt>
                  <c:pt idx="10">
                    <c:v>0</c:v>
                  </c:pt>
                  <c:pt idx="11">
                    <c:v>2.9999999999999997E-4</c:v>
                  </c:pt>
                  <c:pt idx="12">
                    <c:v>0</c:v>
                  </c:pt>
                  <c:pt idx="14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2.9999999999999997E-4</c:v>
                  </c:pt>
                  <c:pt idx="19">
                    <c:v>1E-4</c:v>
                  </c:pt>
                  <c:pt idx="20">
                    <c:v>4.0000000000000002E-4</c:v>
                  </c:pt>
                  <c:pt idx="21">
                    <c:v>2.0000000000000001E-4</c:v>
                  </c:pt>
                  <c:pt idx="22">
                    <c:v>2.9999999999999997E-4</c:v>
                  </c:pt>
                  <c:pt idx="23">
                    <c:v>1E-4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12284</c:v>
                </c:pt>
                <c:pt idx="2">
                  <c:v>12304.5</c:v>
                </c:pt>
                <c:pt idx="3">
                  <c:v>13985</c:v>
                </c:pt>
                <c:pt idx="4">
                  <c:v>13995</c:v>
                </c:pt>
                <c:pt idx="5">
                  <c:v>13997.5</c:v>
                </c:pt>
                <c:pt idx="6">
                  <c:v>14000</c:v>
                </c:pt>
                <c:pt idx="7">
                  <c:v>14053.5</c:v>
                </c:pt>
                <c:pt idx="8">
                  <c:v>14849.5</c:v>
                </c:pt>
                <c:pt idx="9">
                  <c:v>14875</c:v>
                </c:pt>
                <c:pt idx="10">
                  <c:v>14923.5</c:v>
                </c:pt>
                <c:pt idx="11">
                  <c:v>15073</c:v>
                </c:pt>
                <c:pt idx="12">
                  <c:v>15097</c:v>
                </c:pt>
                <c:pt idx="13">
                  <c:v>15097</c:v>
                </c:pt>
                <c:pt idx="14">
                  <c:v>15097</c:v>
                </c:pt>
                <c:pt idx="15">
                  <c:v>15097.5</c:v>
                </c:pt>
                <c:pt idx="16">
                  <c:v>15097.5</c:v>
                </c:pt>
                <c:pt idx="17">
                  <c:v>15097.5</c:v>
                </c:pt>
                <c:pt idx="18">
                  <c:v>16910</c:v>
                </c:pt>
                <c:pt idx="19">
                  <c:v>16917.5</c:v>
                </c:pt>
                <c:pt idx="20">
                  <c:v>16920</c:v>
                </c:pt>
                <c:pt idx="21">
                  <c:v>16925</c:v>
                </c:pt>
                <c:pt idx="22">
                  <c:v>20533</c:v>
                </c:pt>
                <c:pt idx="23">
                  <c:v>20623.5</c:v>
                </c:pt>
                <c:pt idx="24">
                  <c:v>21697</c:v>
                </c:pt>
                <c:pt idx="25">
                  <c:v>21697</c:v>
                </c:pt>
                <c:pt idx="26">
                  <c:v>21697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CD8-4002-BD45-D215727ACD8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3.0000000000000003E-4</c:v>
                  </c:pt>
                  <c:pt idx="2">
                    <c:v>5.0000000000000001E-4</c:v>
                  </c:pt>
                  <c:pt idx="3">
                    <c:v>8.0000000000000004E-4</c:v>
                  </c:pt>
                  <c:pt idx="4">
                    <c:v>2.9999999999999997E-4</c:v>
                  </c:pt>
                  <c:pt idx="5">
                    <c:v>5.0000000000000001E-4</c:v>
                  </c:pt>
                  <c:pt idx="6">
                    <c:v>4.0000000000000002E-4</c:v>
                  </c:pt>
                  <c:pt idx="7">
                    <c:v>1.6000000000000001E-3</c:v>
                  </c:pt>
                  <c:pt idx="8">
                    <c:v>5.0000000000000001E-4</c:v>
                  </c:pt>
                  <c:pt idx="9">
                    <c:v>2.9999999999999997E-4</c:v>
                  </c:pt>
                  <c:pt idx="10">
                    <c:v>0</c:v>
                  </c:pt>
                  <c:pt idx="11">
                    <c:v>2.9999999999999997E-4</c:v>
                  </c:pt>
                  <c:pt idx="12">
                    <c:v>0</c:v>
                  </c:pt>
                  <c:pt idx="14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2.9999999999999997E-4</c:v>
                  </c:pt>
                  <c:pt idx="19">
                    <c:v>1E-4</c:v>
                  </c:pt>
                  <c:pt idx="20">
                    <c:v>4.0000000000000002E-4</c:v>
                  </c:pt>
                  <c:pt idx="21">
                    <c:v>2.0000000000000001E-4</c:v>
                  </c:pt>
                  <c:pt idx="22">
                    <c:v>2.9999999999999997E-4</c:v>
                  </c:pt>
                  <c:pt idx="23">
                    <c:v>1E-4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3.0000000000000003E-4</c:v>
                  </c:pt>
                  <c:pt idx="2">
                    <c:v>5.0000000000000001E-4</c:v>
                  </c:pt>
                  <c:pt idx="3">
                    <c:v>8.0000000000000004E-4</c:v>
                  </c:pt>
                  <c:pt idx="4">
                    <c:v>2.9999999999999997E-4</c:v>
                  </c:pt>
                  <c:pt idx="5">
                    <c:v>5.0000000000000001E-4</c:v>
                  </c:pt>
                  <c:pt idx="6">
                    <c:v>4.0000000000000002E-4</c:v>
                  </c:pt>
                  <c:pt idx="7">
                    <c:v>1.6000000000000001E-3</c:v>
                  </c:pt>
                  <c:pt idx="8">
                    <c:v>5.0000000000000001E-4</c:v>
                  </c:pt>
                  <c:pt idx="9">
                    <c:v>2.9999999999999997E-4</c:v>
                  </c:pt>
                  <c:pt idx="10">
                    <c:v>0</c:v>
                  </c:pt>
                  <c:pt idx="11">
                    <c:v>2.9999999999999997E-4</c:v>
                  </c:pt>
                  <c:pt idx="12">
                    <c:v>0</c:v>
                  </c:pt>
                  <c:pt idx="14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2.9999999999999997E-4</c:v>
                  </c:pt>
                  <c:pt idx="19">
                    <c:v>1E-4</c:v>
                  </c:pt>
                  <c:pt idx="20">
                    <c:v>4.0000000000000002E-4</c:v>
                  </c:pt>
                  <c:pt idx="21">
                    <c:v>2.0000000000000001E-4</c:v>
                  </c:pt>
                  <c:pt idx="22">
                    <c:v>2.9999999999999997E-4</c:v>
                  </c:pt>
                  <c:pt idx="23">
                    <c:v>1E-4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12284</c:v>
                </c:pt>
                <c:pt idx="2">
                  <c:v>12304.5</c:v>
                </c:pt>
                <c:pt idx="3">
                  <c:v>13985</c:v>
                </c:pt>
                <c:pt idx="4">
                  <c:v>13995</c:v>
                </c:pt>
                <c:pt idx="5">
                  <c:v>13997.5</c:v>
                </c:pt>
                <c:pt idx="6">
                  <c:v>14000</c:v>
                </c:pt>
                <c:pt idx="7">
                  <c:v>14053.5</c:v>
                </c:pt>
                <c:pt idx="8">
                  <c:v>14849.5</c:v>
                </c:pt>
                <c:pt idx="9">
                  <c:v>14875</c:v>
                </c:pt>
                <c:pt idx="10">
                  <c:v>14923.5</c:v>
                </c:pt>
                <c:pt idx="11">
                  <c:v>15073</c:v>
                </c:pt>
                <c:pt idx="12">
                  <c:v>15097</c:v>
                </c:pt>
                <c:pt idx="13">
                  <c:v>15097</c:v>
                </c:pt>
                <c:pt idx="14">
                  <c:v>15097</c:v>
                </c:pt>
                <c:pt idx="15">
                  <c:v>15097.5</c:v>
                </c:pt>
                <c:pt idx="16">
                  <c:v>15097.5</c:v>
                </c:pt>
                <c:pt idx="17">
                  <c:v>15097.5</c:v>
                </c:pt>
                <c:pt idx="18">
                  <c:v>16910</c:v>
                </c:pt>
                <c:pt idx="19">
                  <c:v>16917.5</c:v>
                </c:pt>
                <c:pt idx="20">
                  <c:v>16920</c:v>
                </c:pt>
                <c:pt idx="21">
                  <c:v>16925</c:v>
                </c:pt>
                <c:pt idx="22">
                  <c:v>20533</c:v>
                </c:pt>
                <c:pt idx="23">
                  <c:v>20623.5</c:v>
                </c:pt>
                <c:pt idx="24">
                  <c:v>21697</c:v>
                </c:pt>
                <c:pt idx="25">
                  <c:v>21697</c:v>
                </c:pt>
                <c:pt idx="26">
                  <c:v>21697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7">
                  <c:v>-0.22797800000262214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CD8-4002-BD45-D215727ACD8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3.0000000000000003E-4</c:v>
                  </c:pt>
                  <c:pt idx="2">
                    <c:v>5.0000000000000001E-4</c:v>
                  </c:pt>
                  <c:pt idx="3">
                    <c:v>8.0000000000000004E-4</c:v>
                  </c:pt>
                  <c:pt idx="4">
                    <c:v>2.9999999999999997E-4</c:v>
                  </c:pt>
                  <c:pt idx="5">
                    <c:v>5.0000000000000001E-4</c:v>
                  </c:pt>
                  <c:pt idx="6">
                    <c:v>4.0000000000000002E-4</c:v>
                  </c:pt>
                  <c:pt idx="7">
                    <c:v>1.6000000000000001E-3</c:v>
                  </c:pt>
                  <c:pt idx="8">
                    <c:v>5.0000000000000001E-4</c:v>
                  </c:pt>
                  <c:pt idx="9">
                    <c:v>2.9999999999999997E-4</c:v>
                  </c:pt>
                  <c:pt idx="10">
                    <c:v>0</c:v>
                  </c:pt>
                  <c:pt idx="11">
                    <c:v>2.9999999999999997E-4</c:v>
                  </c:pt>
                  <c:pt idx="12">
                    <c:v>0</c:v>
                  </c:pt>
                  <c:pt idx="14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2.9999999999999997E-4</c:v>
                  </c:pt>
                  <c:pt idx="19">
                    <c:v>1E-4</c:v>
                  </c:pt>
                  <c:pt idx="20">
                    <c:v>4.0000000000000002E-4</c:v>
                  </c:pt>
                  <c:pt idx="21">
                    <c:v>2.0000000000000001E-4</c:v>
                  </c:pt>
                  <c:pt idx="22">
                    <c:v>2.9999999999999997E-4</c:v>
                  </c:pt>
                  <c:pt idx="23">
                    <c:v>1E-4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3.0000000000000003E-4</c:v>
                  </c:pt>
                  <c:pt idx="2">
                    <c:v>5.0000000000000001E-4</c:v>
                  </c:pt>
                  <c:pt idx="3">
                    <c:v>8.0000000000000004E-4</c:v>
                  </c:pt>
                  <c:pt idx="4">
                    <c:v>2.9999999999999997E-4</c:v>
                  </c:pt>
                  <c:pt idx="5">
                    <c:v>5.0000000000000001E-4</c:v>
                  </c:pt>
                  <c:pt idx="6">
                    <c:v>4.0000000000000002E-4</c:v>
                  </c:pt>
                  <c:pt idx="7">
                    <c:v>1.6000000000000001E-3</c:v>
                  </c:pt>
                  <c:pt idx="8">
                    <c:v>5.0000000000000001E-4</c:v>
                  </c:pt>
                  <c:pt idx="9">
                    <c:v>2.9999999999999997E-4</c:v>
                  </c:pt>
                  <c:pt idx="10">
                    <c:v>0</c:v>
                  </c:pt>
                  <c:pt idx="11">
                    <c:v>2.9999999999999997E-4</c:v>
                  </c:pt>
                  <c:pt idx="12">
                    <c:v>0</c:v>
                  </c:pt>
                  <c:pt idx="14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2.9999999999999997E-4</c:v>
                  </c:pt>
                  <c:pt idx="19">
                    <c:v>1E-4</c:v>
                  </c:pt>
                  <c:pt idx="20">
                    <c:v>4.0000000000000002E-4</c:v>
                  </c:pt>
                  <c:pt idx="21">
                    <c:v>2.0000000000000001E-4</c:v>
                  </c:pt>
                  <c:pt idx="22">
                    <c:v>2.9999999999999997E-4</c:v>
                  </c:pt>
                  <c:pt idx="23">
                    <c:v>1E-4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12284</c:v>
                </c:pt>
                <c:pt idx="2">
                  <c:v>12304.5</c:v>
                </c:pt>
                <c:pt idx="3">
                  <c:v>13985</c:v>
                </c:pt>
                <c:pt idx="4">
                  <c:v>13995</c:v>
                </c:pt>
                <c:pt idx="5">
                  <c:v>13997.5</c:v>
                </c:pt>
                <c:pt idx="6">
                  <c:v>14000</c:v>
                </c:pt>
                <c:pt idx="7">
                  <c:v>14053.5</c:v>
                </c:pt>
                <c:pt idx="8">
                  <c:v>14849.5</c:v>
                </c:pt>
                <c:pt idx="9">
                  <c:v>14875</c:v>
                </c:pt>
                <c:pt idx="10">
                  <c:v>14923.5</c:v>
                </c:pt>
                <c:pt idx="11">
                  <c:v>15073</c:v>
                </c:pt>
                <c:pt idx="12">
                  <c:v>15097</c:v>
                </c:pt>
                <c:pt idx="13">
                  <c:v>15097</c:v>
                </c:pt>
                <c:pt idx="14">
                  <c:v>15097</c:v>
                </c:pt>
                <c:pt idx="15">
                  <c:v>15097.5</c:v>
                </c:pt>
                <c:pt idx="16">
                  <c:v>15097.5</c:v>
                </c:pt>
                <c:pt idx="17">
                  <c:v>15097.5</c:v>
                </c:pt>
                <c:pt idx="18">
                  <c:v>16910</c:v>
                </c:pt>
                <c:pt idx="19">
                  <c:v>16917.5</c:v>
                </c:pt>
                <c:pt idx="20">
                  <c:v>16920</c:v>
                </c:pt>
                <c:pt idx="21">
                  <c:v>16925</c:v>
                </c:pt>
                <c:pt idx="22">
                  <c:v>20533</c:v>
                </c:pt>
                <c:pt idx="23">
                  <c:v>20623.5</c:v>
                </c:pt>
                <c:pt idx="24">
                  <c:v>21697</c:v>
                </c:pt>
                <c:pt idx="25">
                  <c:v>21697</c:v>
                </c:pt>
                <c:pt idx="26">
                  <c:v>21697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-0.19987199999741279</c:v>
                </c:pt>
                <c:pt idx="2">
                  <c:v>-0.19978599999740254</c:v>
                </c:pt>
                <c:pt idx="3">
                  <c:v>-0.22772000000259141</c:v>
                </c:pt>
                <c:pt idx="4">
                  <c:v>-0.22621999999682885</c:v>
                </c:pt>
                <c:pt idx="5">
                  <c:v>-0.23406999999861</c:v>
                </c:pt>
                <c:pt idx="6">
                  <c:v>-0.22744999999849824</c:v>
                </c:pt>
                <c:pt idx="8">
                  <c:v>-0.23471599999902537</c:v>
                </c:pt>
                <c:pt idx="9">
                  <c:v>-0.23261999999522232</c:v>
                </c:pt>
                <c:pt idx="10">
                  <c:v>-0.23683799999707844</c:v>
                </c:pt>
                <c:pt idx="11">
                  <c:v>-0.23578399999678368</c:v>
                </c:pt>
                <c:pt idx="12">
                  <c:v>-0.2356759999966016</c:v>
                </c:pt>
                <c:pt idx="13">
                  <c:v>-0.23567599998204969</c:v>
                </c:pt>
                <c:pt idx="14">
                  <c:v>-0.23567599998204969</c:v>
                </c:pt>
                <c:pt idx="15">
                  <c:v>-0.23713000022689812</c:v>
                </c:pt>
                <c:pt idx="16">
                  <c:v>-0.23713000022689812</c:v>
                </c:pt>
                <c:pt idx="17">
                  <c:v>-0.23713000000134343</c:v>
                </c:pt>
                <c:pt idx="18">
                  <c:v>-0.24605999991035787</c:v>
                </c:pt>
                <c:pt idx="19">
                  <c:v>-0.24566000021877699</c:v>
                </c:pt>
                <c:pt idx="20">
                  <c:v>-0.24630999992950819</c:v>
                </c:pt>
                <c:pt idx="21">
                  <c:v>-0.24238000002515037</c:v>
                </c:pt>
                <c:pt idx="22">
                  <c:v>-0.30596399999922141</c:v>
                </c:pt>
                <c:pt idx="23">
                  <c:v>-0.29753799999889452</c:v>
                </c:pt>
                <c:pt idx="24">
                  <c:v>-0.30407600000762613</c:v>
                </c:pt>
                <c:pt idx="25">
                  <c:v>-0.30357599992566975</c:v>
                </c:pt>
                <c:pt idx="26">
                  <c:v>-0.30317600013950141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CD8-4002-BD45-D215727ACD8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3.0000000000000003E-4</c:v>
                  </c:pt>
                  <c:pt idx="2">
                    <c:v>5.0000000000000001E-4</c:v>
                  </c:pt>
                  <c:pt idx="3">
                    <c:v>8.0000000000000004E-4</c:v>
                  </c:pt>
                  <c:pt idx="4">
                    <c:v>2.9999999999999997E-4</c:v>
                  </c:pt>
                  <c:pt idx="5">
                    <c:v>5.0000000000000001E-4</c:v>
                  </c:pt>
                  <c:pt idx="6">
                    <c:v>4.0000000000000002E-4</c:v>
                  </c:pt>
                  <c:pt idx="7">
                    <c:v>1.6000000000000001E-3</c:v>
                  </c:pt>
                  <c:pt idx="8">
                    <c:v>5.0000000000000001E-4</c:v>
                  </c:pt>
                  <c:pt idx="9">
                    <c:v>2.9999999999999997E-4</c:v>
                  </c:pt>
                  <c:pt idx="10">
                    <c:v>0</c:v>
                  </c:pt>
                  <c:pt idx="11">
                    <c:v>2.9999999999999997E-4</c:v>
                  </c:pt>
                  <c:pt idx="12">
                    <c:v>0</c:v>
                  </c:pt>
                  <c:pt idx="14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2.9999999999999997E-4</c:v>
                  </c:pt>
                  <c:pt idx="19">
                    <c:v>1E-4</c:v>
                  </c:pt>
                  <c:pt idx="20">
                    <c:v>4.0000000000000002E-4</c:v>
                  </c:pt>
                  <c:pt idx="21">
                    <c:v>2.0000000000000001E-4</c:v>
                  </c:pt>
                  <c:pt idx="22">
                    <c:v>2.9999999999999997E-4</c:v>
                  </c:pt>
                  <c:pt idx="23">
                    <c:v>1E-4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3.0000000000000003E-4</c:v>
                  </c:pt>
                  <c:pt idx="2">
                    <c:v>5.0000000000000001E-4</c:v>
                  </c:pt>
                  <c:pt idx="3">
                    <c:v>8.0000000000000004E-4</c:v>
                  </c:pt>
                  <c:pt idx="4">
                    <c:v>2.9999999999999997E-4</c:v>
                  </c:pt>
                  <c:pt idx="5">
                    <c:v>5.0000000000000001E-4</c:v>
                  </c:pt>
                  <c:pt idx="6">
                    <c:v>4.0000000000000002E-4</c:v>
                  </c:pt>
                  <c:pt idx="7">
                    <c:v>1.6000000000000001E-3</c:v>
                  </c:pt>
                  <c:pt idx="8">
                    <c:v>5.0000000000000001E-4</c:v>
                  </c:pt>
                  <c:pt idx="9">
                    <c:v>2.9999999999999997E-4</c:v>
                  </c:pt>
                  <c:pt idx="10">
                    <c:v>0</c:v>
                  </c:pt>
                  <c:pt idx="11">
                    <c:v>2.9999999999999997E-4</c:v>
                  </c:pt>
                  <c:pt idx="12">
                    <c:v>0</c:v>
                  </c:pt>
                  <c:pt idx="14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2.9999999999999997E-4</c:v>
                  </c:pt>
                  <c:pt idx="19">
                    <c:v>1E-4</c:v>
                  </c:pt>
                  <c:pt idx="20">
                    <c:v>4.0000000000000002E-4</c:v>
                  </c:pt>
                  <c:pt idx="21">
                    <c:v>2.0000000000000001E-4</c:v>
                  </c:pt>
                  <c:pt idx="22">
                    <c:v>2.9999999999999997E-4</c:v>
                  </c:pt>
                  <c:pt idx="23">
                    <c:v>1E-4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12284</c:v>
                </c:pt>
                <c:pt idx="2">
                  <c:v>12304.5</c:v>
                </c:pt>
                <c:pt idx="3">
                  <c:v>13985</c:v>
                </c:pt>
                <c:pt idx="4">
                  <c:v>13995</c:v>
                </c:pt>
                <c:pt idx="5">
                  <c:v>13997.5</c:v>
                </c:pt>
                <c:pt idx="6">
                  <c:v>14000</c:v>
                </c:pt>
                <c:pt idx="7">
                  <c:v>14053.5</c:v>
                </c:pt>
                <c:pt idx="8">
                  <c:v>14849.5</c:v>
                </c:pt>
                <c:pt idx="9">
                  <c:v>14875</c:v>
                </c:pt>
                <c:pt idx="10">
                  <c:v>14923.5</c:v>
                </c:pt>
                <c:pt idx="11">
                  <c:v>15073</c:v>
                </c:pt>
                <c:pt idx="12">
                  <c:v>15097</c:v>
                </c:pt>
                <c:pt idx="13">
                  <c:v>15097</c:v>
                </c:pt>
                <c:pt idx="14">
                  <c:v>15097</c:v>
                </c:pt>
                <c:pt idx="15">
                  <c:v>15097.5</c:v>
                </c:pt>
                <c:pt idx="16">
                  <c:v>15097.5</c:v>
                </c:pt>
                <c:pt idx="17">
                  <c:v>15097.5</c:v>
                </c:pt>
                <c:pt idx="18">
                  <c:v>16910</c:v>
                </c:pt>
                <c:pt idx="19">
                  <c:v>16917.5</c:v>
                </c:pt>
                <c:pt idx="20">
                  <c:v>16920</c:v>
                </c:pt>
                <c:pt idx="21">
                  <c:v>16925</c:v>
                </c:pt>
                <c:pt idx="22">
                  <c:v>20533</c:v>
                </c:pt>
                <c:pt idx="23">
                  <c:v>20623.5</c:v>
                </c:pt>
                <c:pt idx="24">
                  <c:v>21697</c:v>
                </c:pt>
                <c:pt idx="25">
                  <c:v>21697</c:v>
                </c:pt>
                <c:pt idx="26">
                  <c:v>21697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CD8-4002-BD45-D215727ACD8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3.0000000000000003E-4</c:v>
                  </c:pt>
                  <c:pt idx="2">
                    <c:v>5.0000000000000001E-4</c:v>
                  </c:pt>
                  <c:pt idx="3">
                    <c:v>8.0000000000000004E-4</c:v>
                  </c:pt>
                  <c:pt idx="4">
                    <c:v>2.9999999999999997E-4</c:v>
                  </c:pt>
                  <c:pt idx="5">
                    <c:v>5.0000000000000001E-4</c:v>
                  </c:pt>
                  <c:pt idx="6">
                    <c:v>4.0000000000000002E-4</c:v>
                  </c:pt>
                  <c:pt idx="7">
                    <c:v>1.6000000000000001E-3</c:v>
                  </c:pt>
                  <c:pt idx="8">
                    <c:v>5.0000000000000001E-4</c:v>
                  </c:pt>
                  <c:pt idx="9">
                    <c:v>2.9999999999999997E-4</c:v>
                  </c:pt>
                  <c:pt idx="10">
                    <c:v>0</c:v>
                  </c:pt>
                  <c:pt idx="11">
                    <c:v>2.9999999999999997E-4</c:v>
                  </c:pt>
                  <c:pt idx="12">
                    <c:v>0</c:v>
                  </c:pt>
                  <c:pt idx="14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2.9999999999999997E-4</c:v>
                  </c:pt>
                  <c:pt idx="19">
                    <c:v>1E-4</c:v>
                  </c:pt>
                  <c:pt idx="20">
                    <c:v>4.0000000000000002E-4</c:v>
                  </c:pt>
                  <c:pt idx="21">
                    <c:v>2.0000000000000001E-4</c:v>
                  </c:pt>
                  <c:pt idx="22">
                    <c:v>2.9999999999999997E-4</c:v>
                  </c:pt>
                  <c:pt idx="23">
                    <c:v>1E-4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3.0000000000000003E-4</c:v>
                  </c:pt>
                  <c:pt idx="2">
                    <c:v>5.0000000000000001E-4</c:v>
                  </c:pt>
                  <c:pt idx="3">
                    <c:v>8.0000000000000004E-4</c:v>
                  </c:pt>
                  <c:pt idx="4">
                    <c:v>2.9999999999999997E-4</c:v>
                  </c:pt>
                  <c:pt idx="5">
                    <c:v>5.0000000000000001E-4</c:v>
                  </c:pt>
                  <c:pt idx="6">
                    <c:v>4.0000000000000002E-4</c:v>
                  </c:pt>
                  <c:pt idx="7">
                    <c:v>1.6000000000000001E-3</c:v>
                  </c:pt>
                  <c:pt idx="8">
                    <c:v>5.0000000000000001E-4</c:v>
                  </c:pt>
                  <c:pt idx="9">
                    <c:v>2.9999999999999997E-4</c:v>
                  </c:pt>
                  <c:pt idx="10">
                    <c:v>0</c:v>
                  </c:pt>
                  <c:pt idx="11">
                    <c:v>2.9999999999999997E-4</c:v>
                  </c:pt>
                  <c:pt idx="12">
                    <c:v>0</c:v>
                  </c:pt>
                  <c:pt idx="14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2.9999999999999997E-4</c:v>
                  </c:pt>
                  <c:pt idx="19">
                    <c:v>1E-4</c:v>
                  </c:pt>
                  <c:pt idx="20">
                    <c:v>4.0000000000000002E-4</c:v>
                  </c:pt>
                  <c:pt idx="21">
                    <c:v>2.0000000000000001E-4</c:v>
                  </c:pt>
                  <c:pt idx="22">
                    <c:v>2.9999999999999997E-4</c:v>
                  </c:pt>
                  <c:pt idx="23">
                    <c:v>1E-4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12284</c:v>
                </c:pt>
                <c:pt idx="2">
                  <c:v>12304.5</c:v>
                </c:pt>
                <c:pt idx="3">
                  <c:v>13985</c:v>
                </c:pt>
                <c:pt idx="4">
                  <c:v>13995</c:v>
                </c:pt>
                <c:pt idx="5">
                  <c:v>13997.5</c:v>
                </c:pt>
                <c:pt idx="6">
                  <c:v>14000</c:v>
                </c:pt>
                <c:pt idx="7">
                  <c:v>14053.5</c:v>
                </c:pt>
                <c:pt idx="8">
                  <c:v>14849.5</c:v>
                </c:pt>
                <c:pt idx="9">
                  <c:v>14875</c:v>
                </c:pt>
                <c:pt idx="10">
                  <c:v>14923.5</c:v>
                </c:pt>
                <c:pt idx="11">
                  <c:v>15073</c:v>
                </c:pt>
                <c:pt idx="12">
                  <c:v>15097</c:v>
                </c:pt>
                <c:pt idx="13">
                  <c:v>15097</c:v>
                </c:pt>
                <c:pt idx="14">
                  <c:v>15097</c:v>
                </c:pt>
                <c:pt idx="15">
                  <c:v>15097.5</c:v>
                </c:pt>
                <c:pt idx="16">
                  <c:v>15097.5</c:v>
                </c:pt>
                <c:pt idx="17">
                  <c:v>15097.5</c:v>
                </c:pt>
                <c:pt idx="18">
                  <c:v>16910</c:v>
                </c:pt>
                <c:pt idx="19">
                  <c:v>16917.5</c:v>
                </c:pt>
                <c:pt idx="20">
                  <c:v>16920</c:v>
                </c:pt>
                <c:pt idx="21">
                  <c:v>16925</c:v>
                </c:pt>
                <c:pt idx="22">
                  <c:v>20533</c:v>
                </c:pt>
                <c:pt idx="23">
                  <c:v>20623.5</c:v>
                </c:pt>
                <c:pt idx="24">
                  <c:v>21697</c:v>
                </c:pt>
                <c:pt idx="25">
                  <c:v>21697</c:v>
                </c:pt>
                <c:pt idx="26">
                  <c:v>21697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CD8-4002-BD45-D215727ACD8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3.0000000000000003E-4</c:v>
                  </c:pt>
                  <c:pt idx="2">
                    <c:v>5.0000000000000001E-4</c:v>
                  </c:pt>
                  <c:pt idx="3">
                    <c:v>8.0000000000000004E-4</c:v>
                  </c:pt>
                  <c:pt idx="4">
                    <c:v>2.9999999999999997E-4</c:v>
                  </c:pt>
                  <c:pt idx="5">
                    <c:v>5.0000000000000001E-4</c:v>
                  </c:pt>
                  <c:pt idx="6">
                    <c:v>4.0000000000000002E-4</c:v>
                  </c:pt>
                  <c:pt idx="7">
                    <c:v>1.6000000000000001E-3</c:v>
                  </c:pt>
                  <c:pt idx="8">
                    <c:v>5.0000000000000001E-4</c:v>
                  </c:pt>
                  <c:pt idx="9">
                    <c:v>2.9999999999999997E-4</c:v>
                  </c:pt>
                  <c:pt idx="10">
                    <c:v>0</c:v>
                  </c:pt>
                  <c:pt idx="11">
                    <c:v>2.9999999999999997E-4</c:v>
                  </c:pt>
                  <c:pt idx="12">
                    <c:v>0</c:v>
                  </c:pt>
                  <c:pt idx="14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2.9999999999999997E-4</c:v>
                  </c:pt>
                  <c:pt idx="19">
                    <c:v>1E-4</c:v>
                  </c:pt>
                  <c:pt idx="20">
                    <c:v>4.0000000000000002E-4</c:v>
                  </c:pt>
                  <c:pt idx="21">
                    <c:v>2.0000000000000001E-4</c:v>
                  </c:pt>
                  <c:pt idx="22">
                    <c:v>2.9999999999999997E-4</c:v>
                  </c:pt>
                  <c:pt idx="23">
                    <c:v>1E-4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3.0000000000000003E-4</c:v>
                  </c:pt>
                  <c:pt idx="2">
                    <c:v>5.0000000000000001E-4</c:v>
                  </c:pt>
                  <c:pt idx="3">
                    <c:v>8.0000000000000004E-4</c:v>
                  </c:pt>
                  <c:pt idx="4">
                    <c:v>2.9999999999999997E-4</c:v>
                  </c:pt>
                  <c:pt idx="5">
                    <c:v>5.0000000000000001E-4</c:v>
                  </c:pt>
                  <c:pt idx="6">
                    <c:v>4.0000000000000002E-4</c:v>
                  </c:pt>
                  <c:pt idx="7">
                    <c:v>1.6000000000000001E-3</c:v>
                  </c:pt>
                  <c:pt idx="8">
                    <c:v>5.0000000000000001E-4</c:v>
                  </c:pt>
                  <c:pt idx="9">
                    <c:v>2.9999999999999997E-4</c:v>
                  </c:pt>
                  <c:pt idx="10">
                    <c:v>0</c:v>
                  </c:pt>
                  <c:pt idx="11">
                    <c:v>2.9999999999999997E-4</c:v>
                  </c:pt>
                  <c:pt idx="12">
                    <c:v>0</c:v>
                  </c:pt>
                  <c:pt idx="14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2.9999999999999997E-4</c:v>
                  </c:pt>
                  <c:pt idx="19">
                    <c:v>1E-4</c:v>
                  </c:pt>
                  <c:pt idx="20">
                    <c:v>4.0000000000000002E-4</c:v>
                  </c:pt>
                  <c:pt idx="21">
                    <c:v>2.0000000000000001E-4</c:v>
                  </c:pt>
                  <c:pt idx="22">
                    <c:v>2.9999999999999997E-4</c:v>
                  </c:pt>
                  <c:pt idx="23">
                    <c:v>1E-4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12284</c:v>
                </c:pt>
                <c:pt idx="2">
                  <c:v>12304.5</c:v>
                </c:pt>
                <c:pt idx="3">
                  <c:v>13985</c:v>
                </c:pt>
                <c:pt idx="4">
                  <c:v>13995</c:v>
                </c:pt>
                <c:pt idx="5">
                  <c:v>13997.5</c:v>
                </c:pt>
                <c:pt idx="6">
                  <c:v>14000</c:v>
                </c:pt>
                <c:pt idx="7">
                  <c:v>14053.5</c:v>
                </c:pt>
                <c:pt idx="8">
                  <c:v>14849.5</c:v>
                </c:pt>
                <c:pt idx="9">
                  <c:v>14875</c:v>
                </c:pt>
                <c:pt idx="10">
                  <c:v>14923.5</c:v>
                </c:pt>
                <c:pt idx="11">
                  <c:v>15073</c:v>
                </c:pt>
                <c:pt idx="12">
                  <c:v>15097</c:v>
                </c:pt>
                <c:pt idx="13">
                  <c:v>15097</c:v>
                </c:pt>
                <c:pt idx="14">
                  <c:v>15097</c:v>
                </c:pt>
                <c:pt idx="15">
                  <c:v>15097.5</c:v>
                </c:pt>
                <c:pt idx="16">
                  <c:v>15097.5</c:v>
                </c:pt>
                <c:pt idx="17">
                  <c:v>15097.5</c:v>
                </c:pt>
                <c:pt idx="18">
                  <c:v>16910</c:v>
                </c:pt>
                <c:pt idx="19">
                  <c:v>16917.5</c:v>
                </c:pt>
                <c:pt idx="20">
                  <c:v>16920</c:v>
                </c:pt>
                <c:pt idx="21">
                  <c:v>16925</c:v>
                </c:pt>
                <c:pt idx="22">
                  <c:v>20533</c:v>
                </c:pt>
                <c:pt idx="23">
                  <c:v>20623.5</c:v>
                </c:pt>
                <c:pt idx="24">
                  <c:v>21697</c:v>
                </c:pt>
                <c:pt idx="25">
                  <c:v>21697</c:v>
                </c:pt>
                <c:pt idx="26">
                  <c:v>21697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CD8-4002-BD45-D215727ACD8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12284</c:v>
                </c:pt>
                <c:pt idx="2">
                  <c:v>12304.5</c:v>
                </c:pt>
                <c:pt idx="3">
                  <c:v>13985</c:v>
                </c:pt>
                <c:pt idx="4">
                  <c:v>13995</c:v>
                </c:pt>
                <c:pt idx="5">
                  <c:v>13997.5</c:v>
                </c:pt>
                <c:pt idx="6">
                  <c:v>14000</c:v>
                </c:pt>
                <c:pt idx="7">
                  <c:v>14053.5</c:v>
                </c:pt>
                <c:pt idx="8">
                  <c:v>14849.5</c:v>
                </c:pt>
                <c:pt idx="9">
                  <c:v>14875</c:v>
                </c:pt>
                <c:pt idx="10">
                  <c:v>14923.5</c:v>
                </c:pt>
                <c:pt idx="11">
                  <c:v>15073</c:v>
                </c:pt>
                <c:pt idx="12">
                  <c:v>15097</c:v>
                </c:pt>
                <c:pt idx="13">
                  <c:v>15097</c:v>
                </c:pt>
                <c:pt idx="14">
                  <c:v>15097</c:v>
                </c:pt>
                <c:pt idx="15">
                  <c:v>15097.5</c:v>
                </c:pt>
                <c:pt idx="16">
                  <c:v>15097.5</c:v>
                </c:pt>
                <c:pt idx="17">
                  <c:v>15097.5</c:v>
                </c:pt>
                <c:pt idx="18">
                  <c:v>16910</c:v>
                </c:pt>
                <c:pt idx="19">
                  <c:v>16917.5</c:v>
                </c:pt>
                <c:pt idx="20">
                  <c:v>16920</c:v>
                </c:pt>
                <c:pt idx="21">
                  <c:v>16925</c:v>
                </c:pt>
                <c:pt idx="22">
                  <c:v>20533</c:v>
                </c:pt>
                <c:pt idx="23">
                  <c:v>20623.5</c:v>
                </c:pt>
                <c:pt idx="24">
                  <c:v>21697</c:v>
                </c:pt>
                <c:pt idx="25">
                  <c:v>21697</c:v>
                </c:pt>
                <c:pt idx="26">
                  <c:v>21697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-7.5733554403824954E-2</c:v>
                </c:pt>
                <c:pt idx="1">
                  <c:v>-0.2055742174551691</c:v>
                </c:pt>
                <c:pt idx="2">
                  <c:v>-0.20579090042427953</c:v>
                </c:pt>
                <c:pt idx="3">
                  <c:v>-0.22355361894086892</c:v>
                </c:pt>
                <c:pt idx="4">
                  <c:v>-0.22365931795019106</c:v>
                </c:pt>
                <c:pt idx="5">
                  <c:v>-0.22368574270252162</c:v>
                </c:pt>
                <c:pt idx="6">
                  <c:v>-0.22371216745485215</c:v>
                </c:pt>
                <c:pt idx="7">
                  <c:v>-0.22427765715472572</c:v>
                </c:pt>
                <c:pt idx="8">
                  <c:v>-0.23269129829676985</c:v>
                </c:pt>
                <c:pt idx="9">
                  <c:v>-0.23296083077054136</c:v>
                </c:pt>
                <c:pt idx="10">
                  <c:v>-0.23347347096575385</c:v>
                </c:pt>
                <c:pt idx="11">
                  <c:v>-0.23505367115512016</c:v>
                </c:pt>
                <c:pt idx="12">
                  <c:v>-0.23530734877749335</c:v>
                </c:pt>
                <c:pt idx="13">
                  <c:v>-0.23530734877749335</c:v>
                </c:pt>
                <c:pt idx="14">
                  <c:v>-0.23530734877749335</c:v>
                </c:pt>
                <c:pt idx="15">
                  <c:v>-0.23531263372795946</c:v>
                </c:pt>
                <c:pt idx="16">
                  <c:v>-0.23531263372795946</c:v>
                </c:pt>
                <c:pt idx="17">
                  <c:v>-0.23531263372795946</c:v>
                </c:pt>
                <c:pt idx="18">
                  <c:v>-0.25447057916760141</c:v>
                </c:pt>
                <c:pt idx="19">
                  <c:v>-0.25454985342459302</c:v>
                </c:pt>
                <c:pt idx="20">
                  <c:v>-0.25457627817692352</c:v>
                </c:pt>
                <c:pt idx="21">
                  <c:v>-0.25462912768158463</c:v>
                </c:pt>
                <c:pt idx="22">
                  <c:v>-0.29276533024502077</c:v>
                </c:pt>
                <c:pt idx="23">
                  <c:v>-0.29372190627938632</c:v>
                </c:pt>
                <c:pt idx="24">
                  <c:v>-0.30506869493012045</c:v>
                </c:pt>
                <c:pt idx="25">
                  <c:v>-0.30506869493012045</c:v>
                </c:pt>
                <c:pt idx="26">
                  <c:v>-0.30506869493012045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CD8-4002-BD45-D215727ACD86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12284</c:v>
                </c:pt>
                <c:pt idx="2">
                  <c:v>12304.5</c:v>
                </c:pt>
                <c:pt idx="3">
                  <c:v>13985</c:v>
                </c:pt>
                <c:pt idx="4">
                  <c:v>13995</c:v>
                </c:pt>
                <c:pt idx="5">
                  <c:v>13997.5</c:v>
                </c:pt>
                <c:pt idx="6">
                  <c:v>14000</c:v>
                </c:pt>
                <c:pt idx="7">
                  <c:v>14053.5</c:v>
                </c:pt>
                <c:pt idx="8">
                  <c:v>14849.5</c:v>
                </c:pt>
                <c:pt idx="9">
                  <c:v>14875</c:v>
                </c:pt>
                <c:pt idx="10">
                  <c:v>14923.5</c:v>
                </c:pt>
                <c:pt idx="11">
                  <c:v>15073</c:v>
                </c:pt>
                <c:pt idx="12">
                  <c:v>15097</c:v>
                </c:pt>
                <c:pt idx="13">
                  <c:v>15097</c:v>
                </c:pt>
                <c:pt idx="14">
                  <c:v>15097</c:v>
                </c:pt>
                <c:pt idx="15">
                  <c:v>15097.5</c:v>
                </c:pt>
                <c:pt idx="16">
                  <c:v>15097.5</c:v>
                </c:pt>
                <c:pt idx="17">
                  <c:v>15097.5</c:v>
                </c:pt>
                <c:pt idx="18">
                  <c:v>16910</c:v>
                </c:pt>
                <c:pt idx="19">
                  <c:v>16917.5</c:v>
                </c:pt>
                <c:pt idx="20">
                  <c:v>16920</c:v>
                </c:pt>
                <c:pt idx="21">
                  <c:v>16925</c:v>
                </c:pt>
                <c:pt idx="22">
                  <c:v>20533</c:v>
                </c:pt>
                <c:pt idx="23">
                  <c:v>20623.5</c:v>
                </c:pt>
                <c:pt idx="24">
                  <c:v>21697</c:v>
                </c:pt>
                <c:pt idx="25">
                  <c:v>21697</c:v>
                </c:pt>
                <c:pt idx="26">
                  <c:v>21697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CD8-4002-BD45-D215727ACD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1629128"/>
        <c:axId val="1"/>
      </c:scatterChart>
      <c:valAx>
        <c:axId val="6916291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162912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EADAF64B-5D2C-78A8-2B5F-AD0AC7F036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1" topLeftCell="O34" activePane="bottomRight" state="frozen"/>
      <selection pane="topRight" activeCell="O1" sqref="O1"/>
      <selection pane="bottomLeft" activeCell="A22" sqref="A22"/>
      <selection pane="bottomRight" activeCell="E10" sqref="E10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6" ht="20.25" x14ac:dyDescent="0.3">
      <c r="A1" s="1" t="s">
        <v>50</v>
      </c>
    </row>
    <row r="2" spans="1:6" x14ac:dyDescent="0.2">
      <c r="A2" t="s">
        <v>30</v>
      </c>
      <c r="B2" t="s">
        <v>45</v>
      </c>
      <c r="C2" s="3"/>
      <c r="D2" s="3"/>
    </row>
    <row r="3" spans="1:6" ht="13.5" thickBot="1" x14ac:dyDescent="0.25"/>
    <row r="4" spans="1:6" ht="14.25" thickTop="1" thickBot="1" x14ac:dyDescent="0.25">
      <c r="A4" s="5" t="s">
        <v>7</v>
      </c>
      <c r="C4" s="27" t="s">
        <v>44</v>
      </c>
      <c r="D4" s="28" t="s">
        <v>44</v>
      </c>
    </row>
    <row r="5" spans="1:6" ht="13.5" thickTop="1" x14ac:dyDescent="0.2">
      <c r="A5" s="9" t="s">
        <v>35</v>
      </c>
      <c r="B5" s="10"/>
      <c r="C5" s="11">
        <v>-9.5</v>
      </c>
      <c r="D5" s="10" t="s">
        <v>36</v>
      </c>
    </row>
    <row r="6" spans="1:6" x14ac:dyDescent="0.2">
      <c r="A6" s="5" t="s">
        <v>8</v>
      </c>
    </row>
    <row r="7" spans="1:6" x14ac:dyDescent="0.2">
      <c r="A7" t="s">
        <v>9</v>
      </c>
      <c r="C7" s="8">
        <v>51478.78</v>
      </c>
      <c r="D7" s="29" t="s">
        <v>46</v>
      </c>
    </row>
    <row r="8" spans="1:6" x14ac:dyDescent="0.2">
      <c r="A8" t="s">
        <v>10</v>
      </c>
      <c r="C8" s="8">
        <v>0.389708</v>
      </c>
      <c r="D8" s="29" t="s">
        <v>46</v>
      </c>
    </row>
    <row r="9" spans="1:6" x14ac:dyDescent="0.2">
      <c r="A9" s="24" t="s">
        <v>39</v>
      </c>
      <c r="B9" s="25">
        <v>22</v>
      </c>
      <c r="C9" s="22" t="str">
        <f>"F"&amp;B9</f>
        <v>F22</v>
      </c>
      <c r="D9" s="23" t="str">
        <f>"G"&amp;B9</f>
        <v>G22</v>
      </c>
    </row>
    <row r="10" spans="1:6" ht="13.5" thickBot="1" x14ac:dyDescent="0.25">
      <c r="A10" s="10"/>
      <c r="B10" s="10"/>
      <c r="C10" s="4" t="s">
        <v>26</v>
      </c>
      <c r="D10" s="4" t="s">
        <v>27</v>
      </c>
      <c r="E10" s="10"/>
    </row>
    <row r="11" spans="1:6" x14ac:dyDescent="0.2">
      <c r="A11" s="10" t="s">
        <v>22</v>
      </c>
      <c r="B11" s="10"/>
      <c r="C11" s="21">
        <f ca="1">INTERCEPT(INDIRECT($D$9):G992,INDIRECT($C$9):F992)</f>
        <v>-7.5733554403824954E-2</v>
      </c>
      <c r="D11" s="3"/>
      <c r="E11" s="10"/>
    </row>
    <row r="12" spans="1:6" x14ac:dyDescent="0.2">
      <c r="A12" s="10" t="s">
        <v>23</v>
      </c>
      <c r="B12" s="10"/>
      <c r="C12" s="21">
        <f ca="1">SLOPE(INDIRECT($D$9):G992,INDIRECT($C$9):F992)</f>
        <v>-1.0569900932216229E-5</v>
      </c>
      <c r="D12" s="3"/>
      <c r="E12" s="10"/>
    </row>
    <row r="13" spans="1:6" x14ac:dyDescent="0.2">
      <c r="A13" s="10" t="s">
        <v>25</v>
      </c>
      <c r="B13" s="10"/>
      <c r="C13" s="3" t="s">
        <v>20</v>
      </c>
    </row>
    <row r="14" spans="1:6" x14ac:dyDescent="0.2">
      <c r="A14" s="10"/>
      <c r="B14" s="10"/>
      <c r="C14" s="10"/>
    </row>
    <row r="15" spans="1:6" x14ac:dyDescent="0.2">
      <c r="A15" s="12" t="s">
        <v>24</v>
      </c>
      <c r="B15" s="10"/>
      <c r="C15" s="13">
        <f ca="1">(C7+C11)+(C8+C12)*INT(MAX(F21:F3533))</f>
        <v>59933.96940730507</v>
      </c>
      <c r="E15" s="14" t="s">
        <v>41</v>
      </c>
      <c r="F15" s="11">
        <v>1</v>
      </c>
    </row>
    <row r="16" spans="1:6" x14ac:dyDescent="0.2">
      <c r="A16" s="16" t="s">
        <v>11</v>
      </c>
      <c r="B16" s="10"/>
      <c r="C16" s="17">
        <f ca="1">+C8+C12</f>
        <v>0.38969743009906777</v>
      </c>
      <c r="E16" s="14" t="s">
        <v>37</v>
      </c>
      <c r="F16" s="15">
        <f ca="1">NOW()+15018.5+$C$5/24</f>
        <v>60175.751568402775</v>
      </c>
    </row>
    <row r="17" spans="1:21" ht="13.5" thickBot="1" x14ac:dyDescent="0.25">
      <c r="A17" s="14" t="s">
        <v>34</v>
      </c>
      <c r="B17" s="10"/>
      <c r="C17" s="10">
        <f>COUNT(C21:C2191)</f>
        <v>27</v>
      </c>
      <c r="E17" s="14" t="s">
        <v>42</v>
      </c>
      <c r="F17" s="15">
        <f ca="1">ROUND(2*(F16-$C$7)/$C$8,0)/2+F15</f>
        <v>22317.5</v>
      </c>
    </row>
    <row r="18" spans="1:21" ht="14.25" thickTop="1" thickBot="1" x14ac:dyDescent="0.25">
      <c r="A18" s="16" t="s">
        <v>12</v>
      </c>
      <c r="B18" s="10"/>
      <c r="C18" s="19">
        <f ca="1">+C15</f>
        <v>59933.96940730507</v>
      </c>
      <c r="D18" s="20">
        <f ca="1">+C16</f>
        <v>0.38969743009906777</v>
      </c>
      <c r="E18" s="14" t="s">
        <v>43</v>
      </c>
      <c r="F18" s="23">
        <f ca="1">ROUND(2*(F16-$C$15)/$C$16,0)/2+F15</f>
        <v>621.5</v>
      </c>
    </row>
    <row r="19" spans="1:21" ht="13.5" thickTop="1" x14ac:dyDescent="0.2">
      <c r="E19" s="14" t="s">
        <v>38</v>
      </c>
      <c r="F19" s="18">
        <f ca="1">+$C$15+$C$16*F18-15018.5-$C$5/24</f>
        <v>45158.062193444974</v>
      </c>
    </row>
    <row r="20" spans="1:21" ht="13.5" thickBot="1" x14ac:dyDescent="0.25">
      <c r="A20" s="4" t="s">
        <v>13</v>
      </c>
      <c r="B20" s="4" t="s">
        <v>14</v>
      </c>
      <c r="C20" s="4" t="s">
        <v>15</v>
      </c>
      <c r="D20" s="4" t="s">
        <v>19</v>
      </c>
      <c r="E20" s="4" t="s">
        <v>16</v>
      </c>
      <c r="F20" s="4" t="s">
        <v>17</v>
      </c>
      <c r="G20" s="4" t="s">
        <v>18</v>
      </c>
      <c r="H20" s="7" t="s">
        <v>6</v>
      </c>
      <c r="I20" s="7" t="s">
        <v>53</v>
      </c>
      <c r="J20" s="7" t="s">
        <v>2</v>
      </c>
      <c r="K20" s="7" t="s">
        <v>5</v>
      </c>
      <c r="L20" s="7" t="s">
        <v>31</v>
      </c>
      <c r="M20" s="7" t="s">
        <v>32</v>
      </c>
      <c r="N20" s="7" t="s">
        <v>33</v>
      </c>
      <c r="O20" s="7" t="s">
        <v>29</v>
      </c>
      <c r="P20" s="6" t="s">
        <v>28</v>
      </c>
      <c r="Q20" s="4" t="s">
        <v>21</v>
      </c>
      <c r="U20" s="26" t="s">
        <v>40</v>
      </c>
    </row>
    <row r="21" spans="1:21" x14ac:dyDescent="0.2">
      <c r="A21" t="s">
        <v>46</v>
      </c>
      <c r="C21" s="8">
        <f>C7</f>
        <v>51478.78</v>
      </c>
      <c r="D21" s="8" t="s">
        <v>20</v>
      </c>
      <c r="E21">
        <f t="shared" ref="E21:E44" si="0">+(C21-C$7)/C$8</f>
        <v>0</v>
      </c>
      <c r="F21">
        <f>ROUND(2*E21,0)/2</f>
        <v>0</v>
      </c>
      <c r="G21">
        <f t="shared" ref="G21:G44" si="1">+C21-(C$7+F21*C$8)</f>
        <v>0</v>
      </c>
      <c r="I21">
        <f>+G21</f>
        <v>0</v>
      </c>
      <c r="O21">
        <f t="shared" ref="O21:O44" ca="1" si="2">+C$11+C$12*$F21</f>
        <v>-7.5733554403824954E-2</v>
      </c>
      <c r="Q21" s="2">
        <f t="shared" ref="Q21:Q44" si="3">+C21-15018.5</f>
        <v>36460.28</v>
      </c>
    </row>
    <row r="22" spans="1:21" x14ac:dyDescent="0.2">
      <c r="A22" s="30" t="s">
        <v>47</v>
      </c>
      <c r="B22" s="31" t="s">
        <v>48</v>
      </c>
      <c r="C22" s="32">
        <v>56265.753199999999</v>
      </c>
      <c r="D22" s="32">
        <v>3.0000000000000003E-4</v>
      </c>
      <c r="E22">
        <f t="shared" si="0"/>
        <v>12283.487123692612</v>
      </c>
      <c r="F22" s="50">
        <f t="shared" ref="F22:F42" si="4">ROUND(2*E22,0)/2+0.5</f>
        <v>12284</v>
      </c>
      <c r="G22">
        <f t="shared" si="1"/>
        <v>-0.19987199999741279</v>
      </c>
      <c r="K22">
        <f t="shared" ref="K22:K27" si="5">+G22</f>
        <v>-0.19987199999741279</v>
      </c>
      <c r="O22">
        <f t="shared" ca="1" si="2"/>
        <v>-0.2055742174551691</v>
      </c>
      <c r="Q22" s="2">
        <f t="shared" si="3"/>
        <v>41247.253199999999</v>
      </c>
    </row>
    <row r="23" spans="1:21" x14ac:dyDescent="0.2">
      <c r="A23" s="30" t="s">
        <v>47</v>
      </c>
      <c r="B23" s="31" t="s">
        <v>49</v>
      </c>
      <c r="C23" s="32">
        <v>56273.742299999998</v>
      </c>
      <c r="D23" s="32">
        <v>5.0000000000000001E-4</v>
      </c>
      <c r="E23">
        <f t="shared" si="0"/>
        <v>12303.987344370655</v>
      </c>
      <c r="F23" s="50">
        <f t="shared" si="4"/>
        <v>12304.5</v>
      </c>
      <c r="G23">
        <f t="shared" si="1"/>
        <v>-0.19978599999740254</v>
      </c>
      <c r="K23">
        <f t="shared" si="5"/>
        <v>-0.19978599999740254</v>
      </c>
      <c r="O23">
        <f t="shared" ca="1" si="2"/>
        <v>-0.20579090042427953</v>
      </c>
      <c r="Q23" s="2">
        <f t="shared" si="3"/>
        <v>41255.242299999998</v>
      </c>
    </row>
    <row r="24" spans="1:21" x14ac:dyDescent="0.2">
      <c r="A24" s="42" t="s">
        <v>55</v>
      </c>
      <c r="B24" s="43" t="s">
        <v>49</v>
      </c>
      <c r="C24" s="44">
        <v>56928.61866</v>
      </c>
      <c r="D24" s="44">
        <v>8.0000000000000004E-4</v>
      </c>
      <c r="E24">
        <f t="shared" si="0"/>
        <v>13984.41566506205</v>
      </c>
      <c r="F24" s="50">
        <f t="shared" si="4"/>
        <v>13985</v>
      </c>
      <c r="G24">
        <f t="shared" si="1"/>
        <v>-0.22772000000259141</v>
      </c>
      <c r="K24">
        <f t="shared" si="5"/>
        <v>-0.22772000000259141</v>
      </c>
      <c r="O24">
        <f t="shared" ca="1" si="2"/>
        <v>-0.22355361894086892</v>
      </c>
      <c r="Q24" s="2">
        <f t="shared" si="3"/>
        <v>41910.11866</v>
      </c>
    </row>
    <row r="25" spans="1:21" x14ac:dyDescent="0.2">
      <c r="A25" s="42" t="s">
        <v>55</v>
      </c>
      <c r="B25" s="43" t="s">
        <v>49</v>
      </c>
      <c r="C25" s="44">
        <v>56932.517240000001</v>
      </c>
      <c r="D25" s="44">
        <v>2.9999999999999997E-4</v>
      </c>
      <c r="E25">
        <f t="shared" si="0"/>
        <v>13994.419514097741</v>
      </c>
      <c r="F25" s="50">
        <f t="shared" si="4"/>
        <v>13995</v>
      </c>
      <c r="G25">
        <f t="shared" si="1"/>
        <v>-0.22621999999682885</v>
      </c>
      <c r="K25">
        <f t="shared" si="5"/>
        <v>-0.22621999999682885</v>
      </c>
      <c r="O25">
        <f t="shared" ca="1" si="2"/>
        <v>-0.22365931795019106</v>
      </c>
      <c r="Q25" s="2">
        <f t="shared" si="3"/>
        <v>41914.017240000001</v>
      </c>
    </row>
    <row r="26" spans="1:21" x14ac:dyDescent="0.2">
      <c r="A26" s="42" t="s">
        <v>55</v>
      </c>
      <c r="B26" s="43" t="s">
        <v>49</v>
      </c>
      <c r="C26" s="44">
        <v>56933.483659999998</v>
      </c>
      <c r="D26" s="44">
        <v>5.0000000000000001E-4</v>
      </c>
      <c r="E26">
        <f t="shared" si="0"/>
        <v>13996.899370810965</v>
      </c>
      <c r="F26" s="50">
        <f t="shared" si="4"/>
        <v>13997.5</v>
      </c>
      <c r="G26">
        <f t="shared" si="1"/>
        <v>-0.23406999999861</v>
      </c>
      <c r="K26">
        <f t="shared" si="5"/>
        <v>-0.23406999999861</v>
      </c>
      <c r="O26">
        <f t="shared" ca="1" si="2"/>
        <v>-0.22368574270252162</v>
      </c>
      <c r="Q26" s="2">
        <f t="shared" si="3"/>
        <v>41914.983659999998</v>
      </c>
    </row>
    <row r="27" spans="1:21" x14ac:dyDescent="0.2">
      <c r="A27" s="42" t="s">
        <v>55</v>
      </c>
      <c r="B27" s="43" t="s">
        <v>49</v>
      </c>
      <c r="C27" s="44">
        <v>56934.464549999997</v>
      </c>
      <c r="D27" s="44">
        <v>4.0000000000000002E-4</v>
      </c>
      <c r="E27">
        <f t="shared" si="0"/>
        <v>13999.416357888465</v>
      </c>
      <c r="F27" s="50">
        <f t="shared" si="4"/>
        <v>14000</v>
      </c>
      <c r="G27">
        <f t="shared" si="1"/>
        <v>-0.22744999999849824</v>
      </c>
      <c r="K27">
        <f t="shared" si="5"/>
        <v>-0.22744999999849824</v>
      </c>
      <c r="O27">
        <f t="shared" ca="1" si="2"/>
        <v>-0.22371216745485215</v>
      </c>
      <c r="Q27" s="2">
        <f t="shared" si="3"/>
        <v>41915.964549999997</v>
      </c>
    </row>
    <row r="28" spans="1:21" x14ac:dyDescent="0.2">
      <c r="A28" s="33" t="s">
        <v>51</v>
      </c>
      <c r="B28" s="31"/>
      <c r="C28" s="33">
        <v>56955.313399999999</v>
      </c>
      <c r="D28" s="33">
        <v>1.6000000000000001E-3</v>
      </c>
      <c r="E28">
        <f t="shared" si="0"/>
        <v>14052.915003027909</v>
      </c>
      <c r="F28" s="50">
        <f t="shared" si="4"/>
        <v>14053.5</v>
      </c>
      <c r="G28">
        <f t="shared" si="1"/>
        <v>-0.22797800000262214</v>
      </c>
      <c r="J28">
        <f>+G28</f>
        <v>-0.22797800000262214</v>
      </c>
      <c r="O28">
        <f t="shared" ca="1" si="2"/>
        <v>-0.22427765715472572</v>
      </c>
      <c r="Q28" s="2">
        <f t="shared" si="3"/>
        <v>41936.813399999999</v>
      </c>
    </row>
    <row r="29" spans="1:21" x14ac:dyDescent="0.2">
      <c r="A29" s="42" t="s">
        <v>55</v>
      </c>
      <c r="B29" s="43" t="s">
        <v>48</v>
      </c>
      <c r="C29" s="44">
        <v>57265.514230000001</v>
      </c>
      <c r="D29" s="44">
        <v>5.0000000000000001E-4</v>
      </c>
      <c r="E29">
        <f t="shared" si="0"/>
        <v>14848.897713159602</v>
      </c>
      <c r="F29" s="50">
        <f t="shared" si="4"/>
        <v>14849.5</v>
      </c>
      <c r="G29">
        <f t="shared" si="1"/>
        <v>-0.23471599999902537</v>
      </c>
      <c r="K29">
        <f t="shared" ref="K29:K44" si="6">+G29</f>
        <v>-0.23471599999902537</v>
      </c>
      <c r="O29">
        <f t="shared" ca="1" si="2"/>
        <v>-0.23269129829676985</v>
      </c>
      <c r="Q29" s="2">
        <f t="shared" si="3"/>
        <v>42247.014230000001</v>
      </c>
    </row>
    <row r="30" spans="1:21" x14ac:dyDescent="0.2">
      <c r="A30" s="42" t="s">
        <v>55</v>
      </c>
      <c r="B30" s="43" t="s">
        <v>49</v>
      </c>
      <c r="C30" s="44">
        <v>57275.453880000001</v>
      </c>
      <c r="D30" s="44">
        <v>2.9999999999999997E-4</v>
      </c>
      <c r="E30">
        <f t="shared" si="0"/>
        <v>14874.40309154547</v>
      </c>
      <c r="F30" s="50">
        <f t="shared" si="4"/>
        <v>14875</v>
      </c>
      <c r="G30">
        <f t="shared" si="1"/>
        <v>-0.23261999999522232</v>
      </c>
      <c r="K30">
        <f t="shared" si="6"/>
        <v>-0.23261999999522232</v>
      </c>
      <c r="O30">
        <f t="shared" ca="1" si="2"/>
        <v>-0.23296083077054136</v>
      </c>
      <c r="Q30" s="2">
        <f t="shared" si="3"/>
        <v>42256.953880000001</v>
      </c>
    </row>
    <row r="31" spans="1:21" x14ac:dyDescent="0.2">
      <c r="A31" s="39" t="s">
        <v>4</v>
      </c>
      <c r="B31" s="40" t="s">
        <v>49</v>
      </c>
      <c r="C31" s="41">
        <v>57294.3505</v>
      </c>
      <c r="D31" s="41" t="s">
        <v>1</v>
      </c>
      <c r="E31">
        <f t="shared" si="0"/>
        <v>14922.892268057114</v>
      </c>
      <c r="F31" s="50">
        <f t="shared" si="4"/>
        <v>14923.5</v>
      </c>
      <c r="G31">
        <f t="shared" si="1"/>
        <v>-0.23683799999707844</v>
      </c>
      <c r="K31">
        <f t="shared" si="6"/>
        <v>-0.23683799999707844</v>
      </c>
      <c r="O31">
        <f t="shared" ca="1" si="2"/>
        <v>-0.23347347096575385</v>
      </c>
      <c r="Q31" s="2">
        <f t="shared" si="3"/>
        <v>42275.8505</v>
      </c>
    </row>
    <row r="32" spans="1:21" x14ac:dyDescent="0.2">
      <c r="A32" s="34" t="s">
        <v>52</v>
      </c>
      <c r="B32" s="35"/>
      <c r="C32" s="32">
        <v>57352.6129</v>
      </c>
      <c r="D32" s="32">
        <v>2.9999999999999997E-4</v>
      </c>
      <c r="E32">
        <f t="shared" si="0"/>
        <v>15072.394972646189</v>
      </c>
      <c r="F32" s="50">
        <f t="shared" si="4"/>
        <v>15073</v>
      </c>
      <c r="G32">
        <f t="shared" si="1"/>
        <v>-0.23578399999678368</v>
      </c>
      <c r="K32">
        <f t="shared" si="6"/>
        <v>-0.23578399999678368</v>
      </c>
      <c r="O32">
        <f t="shared" ca="1" si="2"/>
        <v>-0.23505367115512016</v>
      </c>
      <c r="Q32" s="2">
        <f t="shared" si="3"/>
        <v>42334.1129</v>
      </c>
    </row>
    <row r="33" spans="1:17" x14ac:dyDescent="0.2">
      <c r="A33" s="38" t="s">
        <v>0</v>
      </c>
      <c r="B33" s="37" t="s">
        <v>48</v>
      </c>
      <c r="C33" s="38">
        <v>57361.966</v>
      </c>
      <c r="D33" s="38" t="s">
        <v>3</v>
      </c>
      <c r="E33">
        <f t="shared" si="0"/>
        <v>15096.39524977676</v>
      </c>
      <c r="F33" s="50">
        <f t="shared" si="4"/>
        <v>15097</v>
      </c>
      <c r="G33">
        <f t="shared" si="1"/>
        <v>-0.2356759999966016</v>
      </c>
      <c r="K33">
        <f t="shared" si="6"/>
        <v>-0.2356759999966016</v>
      </c>
      <c r="O33">
        <f t="shared" ca="1" si="2"/>
        <v>-0.23530734877749335</v>
      </c>
      <c r="Q33" s="2">
        <f t="shared" si="3"/>
        <v>42343.466</v>
      </c>
    </row>
    <row r="34" spans="1:17" x14ac:dyDescent="0.2">
      <c r="A34" s="36" t="s">
        <v>54</v>
      </c>
      <c r="B34" s="37" t="s">
        <v>48</v>
      </c>
      <c r="C34" s="38">
        <v>57361.966000000015</v>
      </c>
      <c r="D34" s="38"/>
      <c r="E34">
        <f t="shared" si="0"/>
        <v>15096.395249776797</v>
      </c>
      <c r="F34" s="50">
        <f t="shared" si="4"/>
        <v>15097</v>
      </c>
      <c r="G34">
        <f t="shared" si="1"/>
        <v>-0.23567599998204969</v>
      </c>
      <c r="K34">
        <f t="shared" si="6"/>
        <v>-0.23567599998204969</v>
      </c>
      <c r="O34">
        <f t="shared" ca="1" si="2"/>
        <v>-0.23530734877749335</v>
      </c>
      <c r="Q34" s="2">
        <f t="shared" si="3"/>
        <v>42343.466000000015</v>
      </c>
    </row>
    <row r="35" spans="1:17" x14ac:dyDescent="0.2">
      <c r="A35" s="36" t="s">
        <v>54</v>
      </c>
      <c r="B35" s="37" t="s">
        <v>48</v>
      </c>
      <c r="C35" s="38">
        <v>57361.966000000015</v>
      </c>
      <c r="D35" s="38" t="s">
        <v>3</v>
      </c>
      <c r="E35">
        <f t="shared" si="0"/>
        <v>15096.395249776797</v>
      </c>
      <c r="F35" s="50">
        <f t="shared" si="4"/>
        <v>15097</v>
      </c>
      <c r="G35">
        <f t="shared" si="1"/>
        <v>-0.23567599998204969</v>
      </c>
      <c r="K35">
        <f t="shared" si="6"/>
        <v>-0.23567599998204969</v>
      </c>
      <c r="O35">
        <f t="shared" ca="1" si="2"/>
        <v>-0.23530734877749335</v>
      </c>
      <c r="Q35" s="2">
        <f t="shared" si="3"/>
        <v>42343.466000000015</v>
      </c>
    </row>
    <row r="36" spans="1:17" x14ac:dyDescent="0.2">
      <c r="A36" s="36" t="s">
        <v>54</v>
      </c>
      <c r="B36" s="37" t="s">
        <v>49</v>
      </c>
      <c r="C36" s="38">
        <v>57362.159399999771</v>
      </c>
      <c r="D36" s="38"/>
      <c r="E36">
        <f t="shared" si="0"/>
        <v>15096.891518777578</v>
      </c>
      <c r="F36" s="50">
        <f t="shared" si="4"/>
        <v>15097.5</v>
      </c>
      <c r="G36">
        <f t="shared" si="1"/>
        <v>-0.23713000022689812</v>
      </c>
      <c r="K36">
        <f t="shared" si="6"/>
        <v>-0.23713000022689812</v>
      </c>
      <c r="O36">
        <f t="shared" ca="1" si="2"/>
        <v>-0.23531263372795946</v>
      </c>
      <c r="Q36" s="2">
        <f t="shared" si="3"/>
        <v>42343.659399999771</v>
      </c>
    </row>
    <row r="37" spans="1:17" x14ac:dyDescent="0.2">
      <c r="A37" s="36" t="s">
        <v>54</v>
      </c>
      <c r="B37" s="37" t="s">
        <v>49</v>
      </c>
      <c r="C37" s="38">
        <v>57362.159399999771</v>
      </c>
      <c r="D37" s="38" t="s">
        <v>3</v>
      </c>
      <c r="E37">
        <f t="shared" si="0"/>
        <v>15096.891518777578</v>
      </c>
      <c r="F37" s="50">
        <f t="shared" si="4"/>
        <v>15097.5</v>
      </c>
      <c r="G37">
        <f t="shared" si="1"/>
        <v>-0.23713000022689812</v>
      </c>
      <c r="K37">
        <f t="shared" si="6"/>
        <v>-0.23713000022689812</v>
      </c>
      <c r="O37">
        <f t="shared" ca="1" si="2"/>
        <v>-0.23531263372795946</v>
      </c>
      <c r="Q37" s="2">
        <f t="shared" si="3"/>
        <v>42343.659399999771</v>
      </c>
    </row>
    <row r="38" spans="1:17" x14ac:dyDescent="0.2">
      <c r="A38" s="38" t="s">
        <v>0</v>
      </c>
      <c r="B38" s="37" t="s">
        <v>49</v>
      </c>
      <c r="C38" s="38">
        <v>57362.159399999997</v>
      </c>
      <c r="D38" s="38" t="s">
        <v>3</v>
      </c>
      <c r="E38">
        <f t="shared" si="0"/>
        <v>15096.891518778157</v>
      </c>
      <c r="F38" s="50">
        <f t="shared" si="4"/>
        <v>15097.5</v>
      </c>
      <c r="G38">
        <f t="shared" si="1"/>
        <v>-0.23713000000134343</v>
      </c>
      <c r="K38">
        <f t="shared" si="6"/>
        <v>-0.23713000000134343</v>
      </c>
      <c r="O38">
        <f t="shared" ca="1" si="2"/>
        <v>-0.23531263372795946</v>
      </c>
      <c r="Q38" s="2">
        <f t="shared" si="3"/>
        <v>42343.659399999997</v>
      </c>
    </row>
    <row r="39" spans="1:17" x14ac:dyDescent="0.2">
      <c r="A39" s="45" t="s">
        <v>56</v>
      </c>
      <c r="B39" s="46" t="s">
        <v>49</v>
      </c>
      <c r="C39" s="47">
        <v>58068.496220000088</v>
      </c>
      <c r="D39" s="47">
        <v>2.9999999999999997E-4</v>
      </c>
      <c r="E39">
        <f t="shared" si="0"/>
        <v>16909.368604185929</v>
      </c>
      <c r="F39" s="50">
        <f t="shared" si="4"/>
        <v>16910</v>
      </c>
      <c r="G39">
        <f t="shared" si="1"/>
        <v>-0.24605999991035787</v>
      </c>
      <c r="K39">
        <f t="shared" si="6"/>
        <v>-0.24605999991035787</v>
      </c>
      <c r="O39">
        <f t="shared" ca="1" si="2"/>
        <v>-0.25447057916760141</v>
      </c>
      <c r="Q39" s="2">
        <f t="shared" si="3"/>
        <v>43049.996220000088</v>
      </c>
    </row>
    <row r="40" spans="1:17" x14ac:dyDescent="0.2">
      <c r="A40" s="45" t="s">
        <v>56</v>
      </c>
      <c r="B40" s="46" t="s">
        <v>49</v>
      </c>
      <c r="C40" s="47">
        <v>58071.419429999776</v>
      </c>
      <c r="D40" s="47">
        <v>1E-4</v>
      </c>
      <c r="E40">
        <f t="shared" si="0"/>
        <v>16916.869630594643</v>
      </c>
      <c r="F40" s="50">
        <f t="shared" si="4"/>
        <v>16917.5</v>
      </c>
      <c r="G40">
        <f t="shared" si="1"/>
        <v>-0.24566000021877699</v>
      </c>
      <c r="K40">
        <f t="shared" si="6"/>
        <v>-0.24566000021877699</v>
      </c>
      <c r="O40">
        <f t="shared" ca="1" si="2"/>
        <v>-0.25454985342459302</v>
      </c>
      <c r="Q40" s="2">
        <f t="shared" si="3"/>
        <v>43052.919429999776</v>
      </c>
    </row>
    <row r="41" spans="1:17" x14ac:dyDescent="0.2">
      <c r="A41" s="45" t="s">
        <v>56</v>
      </c>
      <c r="B41" s="46" t="s">
        <v>49</v>
      </c>
      <c r="C41" s="47">
        <v>58072.393050000072</v>
      </c>
      <c r="D41" s="47">
        <v>4.0000000000000002E-4</v>
      </c>
      <c r="E41">
        <f t="shared" si="0"/>
        <v>16919.367962679935</v>
      </c>
      <c r="F41" s="50">
        <f t="shared" si="4"/>
        <v>16920</v>
      </c>
      <c r="G41">
        <f t="shared" si="1"/>
        <v>-0.24630999992950819</v>
      </c>
      <c r="K41">
        <f t="shared" si="6"/>
        <v>-0.24630999992950819</v>
      </c>
      <c r="O41">
        <f t="shared" ca="1" si="2"/>
        <v>-0.25457627817692352</v>
      </c>
      <c r="Q41" s="2">
        <f t="shared" si="3"/>
        <v>43053.893050000072</v>
      </c>
    </row>
    <row r="42" spans="1:17" x14ac:dyDescent="0.2">
      <c r="A42" s="45" t="s">
        <v>56</v>
      </c>
      <c r="B42" s="46" t="s">
        <v>49</v>
      </c>
      <c r="C42" s="47">
        <v>58074.345519999973</v>
      </c>
      <c r="D42" s="47">
        <v>2.0000000000000001E-4</v>
      </c>
      <c r="E42">
        <f t="shared" si="0"/>
        <v>16924.37804715319</v>
      </c>
      <c r="F42" s="50">
        <f t="shared" si="4"/>
        <v>16925</v>
      </c>
      <c r="G42">
        <f t="shared" si="1"/>
        <v>-0.24238000002515037</v>
      </c>
      <c r="K42">
        <f t="shared" si="6"/>
        <v>-0.24238000002515037</v>
      </c>
      <c r="O42">
        <f t="shared" ca="1" si="2"/>
        <v>-0.25462912768158463</v>
      </c>
      <c r="Q42" s="2">
        <f t="shared" si="3"/>
        <v>43055.845519999973</v>
      </c>
    </row>
    <row r="43" spans="1:17" x14ac:dyDescent="0.2">
      <c r="A43" s="51" t="s">
        <v>58</v>
      </c>
      <c r="B43" s="52" t="s">
        <v>48</v>
      </c>
      <c r="C43" s="51">
        <v>59480.348400000003</v>
      </c>
      <c r="D43" s="51">
        <v>2.9999999999999997E-4</v>
      </c>
      <c r="E43">
        <f t="shared" si="0"/>
        <v>20532.21488909646</v>
      </c>
      <c r="F43" s="49">
        <f>ROUND(2*E43,0)/2+1</f>
        <v>20533</v>
      </c>
      <c r="G43">
        <f t="shared" si="1"/>
        <v>-0.30596399999922141</v>
      </c>
      <c r="K43">
        <f t="shared" si="6"/>
        <v>-0.30596399999922141</v>
      </c>
      <c r="O43">
        <f t="shared" ca="1" si="2"/>
        <v>-0.29276533024502077</v>
      </c>
      <c r="Q43" s="2">
        <f t="shared" si="3"/>
        <v>44461.848400000003</v>
      </c>
    </row>
    <row r="44" spans="1:17" x14ac:dyDescent="0.2">
      <c r="A44" s="48" t="s">
        <v>57</v>
      </c>
      <c r="C44" s="8">
        <v>59515.625399999997</v>
      </c>
      <c r="D44" s="8">
        <v>1E-4</v>
      </c>
      <c r="E44">
        <f t="shared" si="0"/>
        <v>20622.73651041292</v>
      </c>
      <c r="F44" s="49">
        <f>ROUND(2*E44,0)/2+1</f>
        <v>20623.5</v>
      </c>
      <c r="G44">
        <f t="shared" si="1"/>
        <v>-0.29753799999889452</v>
      </c>
      <c r="K44">
        <f t="shared" si="6"/>
        <v>-0.29753799999889452</v>
      </c>
      <c r="O44">
        <f t="shared" ca="1" si="2"/>
        <v>-0.29372190627938632</v>
      </c>
      <c r="Q44" s="2">
        <f t="shared" si="3"/>
        <v>44497.125399999997</v>
      </c>
    </row>
    <row r="45" spans="1:17" x14ac:dyDescent="0.2">
      <c r="A45" s="53" t="s">
        <v>59</v>
      </c>
      <c r="B45" s="54" t="s">
        <v>48</v>
      </c>
      <c r="C45" s="55">
        <v>59933.970399999991</v>
      </c>
      <c r="D45" s="8" t="s">
        <v>60</v>
      </c>
      <c r="E45">
        <f t="shared" ref="E45:E47" si="7">+(C45-C$7)/C$8</f>
        <v>21696.219733749353</v>
      </c>
      <c r="F45" s="56">
        <f t="shared" ref="F45:F47" si="8">ROUND(2*E45,0)/2+1</f>
        <v>21697</v>
      </c>
      <c r="G45">
        <f t="shared" ref="G45:G47" si="9">+C45-(C$7+F45*C$8)</f>
        <v>-0.30407600000762613</v>
      </c>
      <c r="K45">
        <f t="shared" ref="K45:K47" si="10">+G45</f>
        <v>-0.30407600000762613</v>
      </c>
      <c r="O45">
        <f t="shared" ref="O45:O47" ca="1" si="11">+C$11+C$12*$F45</f>
        <v>-0.30506869493012045</v>
      </c>
      <c r="Q45" s="2">
        <f t="shared" ref="Q45:Q47" si="12">+C45-15018.5</f>
        <v>44915.470399999991</v>
      </c>
    </row>
    <row r="46" spans="1:17" x14ac:dyDescent="0.2">
      <c r="A46" s="53" t="s">
        <v>59</v>
      </c>
      <c r="B46" s="54" t="s">
        <v>48</v>
      </c>
      <c r="C46" s="55">
        <v>59933.970900000073</v>
      </c>
      <c r="D46" s="8" t="s">
        <v>3</v>
      </c>
      <c r="E46">
        <f t="shared" si="7"/>
        <v>21696.221016761458</v>
      </c>
      <c r="F46" s="56">
        <f t="shared" si="8"/>
        <v>21697</v>
      </c>
      <c r="G46">
        <f t="shared" si="9"/>
        <v>-0.30357599992566975</v>
      </c>
      <c r="K46">
        <f t="shared" si="10"/>
        <v>-0.30357599992566975</v>
      </c>
      <c r="O46">
        <f t="shared" ca="1" si="11"/>
        <v>-0.30506869493012045</v>
      </c>
      <c r="Q46" s="2">
        <f t="shared" si="12"/>
        <v>44915.470900000073</v>
      </c>
    </row>
    <row r="47" spans="1:17" x14ac:dyDescent="0.2">
      <c r="A47" s="53" t="s">
        <v>59</v>
      </c>
      <c r="B47" s="54" t="s">
        <v>48</v>
      </c>
      <c r="C47" s="55">
        <v>59933.971299999859</v>
      </c>
      <c r="D47" s="8" t="s">
        <v>61</v>
      </c>
      <c r="E47">
        <f t="shared" si="7"/>
        <v>21696.222043170426</v>
      </c>
      <c r="F47" s="56">
        <f t="shared" si="8"/>
        <v>21697</v>
      </c>
      <c r="G47">
        <f t="shared" si="9"/>
        <v>-0.30317600013950141</v>
      </c>
      <c r="K47">
        <f t="shared" si="10"/>
        <v>-0.30317600013950141</v>
      </c>
      <c r="O47">
        <f t="shared" ca="1" si="11"/>
        <v>-0.30506869493012045</v>
      </c>
      <c r="Q47" s="2">
        <f t="shared" si="12"/>
        <v>44915.471299999859</v>
      </c>
    </row>
    <row r="48" spans="1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rotectedRanges>
    <protectedRange sqref="A39:D42" name="Range1"/>
  </protectedRanges>
  <phoneticPr fontId="7" type="noConversion"/>
  <hyperlinks>
    <hyperlink ref="H3499" r:id="rId1" display="http://vsolj.cetus-net.org/bulletin.html" xr:uid="{00000000-0004-0000-0000-000000000000}"/>
  </hyperlinks>
  <pageMargins left="0.75" right="0.75" top="1" bottom="1" header="0.5" footer="0.5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2023-08-19T06:02:15Z</dcterms:modified>
</cp:coreProperties>
</file>