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84AD82-A622-40BA-ADE9-DE5707B6F0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E9" i="1"/>
  <c r="D9" i="1"/>
  <c r="E21" i="1"/>
  <c r="F21" i="1" s="1"/>
  <c r="G21" i="1" s="1"/>
  <c r="I21" i="1" s="1"/>
  <c r="E22" i="1"/>
  <c r="F22" i="1" s="1"/>
  <c r="G22" i="1" s="1"/>
  <c r="K22" i="1" s="1"/>
  <c r="Q23" i="1"/>
  <c r="Q22" i="1"/>
  <c r="F16" i="1"/>
  <c r="C17" i="1"/>
  <c r="Q21" i="1"/>
  <c r="C11" i="1"/>
  <c r="C12" i="1"/>
  <c r="C16" i="1" l="1"/>
  <c r="D18" i="1" s="1"/>
  <c r="C15" i="1"/>
  <c r="F18" i="1" s="1"/>
  <c r="O22" i="1"/>
  <c r="O23" i="1"/>
  <c r="O21" i="1"/>
  <c r="F17" i="1"/>
  <c r="F19" i="1" l="1"/>
  <c r="C18" i="1"/>
</calcChain>
</file>

<file path=xl/sharedStrings.xml><?xml version="1.0" encoding="utf-8"?>
<sst xmlns="http://schemas.openxmlformats.org/spreadsheetml/2006/main" count="55" uniqueCount="50">
  <si>
    <t>0.0047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</si>
  <si>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</si>
  <si>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</si>
  <si>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</si>
  <si>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</si>
  <si>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</si>
  <si>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</si>
  <si>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</si>
  <si>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</si>
  <si>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</si>
  <si>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</si>
  <si>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</si>
  <si>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</si>
  <si>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</si>
  <si>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</si>
  <si>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</si>
  <si>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</si>
  <si>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</si>
  <si>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</si>
  <si>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</si>
  <si>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</si>
  <si>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</si>
  <si>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</si>
  <si>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</si>
  <si>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</si>
  <si>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</si>
  <si>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</si>
  <si>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</si>
  <si>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</si>
  <si>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</si>
  <si>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</si>
  <si>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</si>
  <si>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</si>
  <si>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</si>
  <si>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</si>
  <si>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</si>
  <si>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</si>
  <si>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</si>
  <si>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</si>
  <si>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</si>
  <si>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</si>
  <si>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</si>
  <si>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</si>
  <si>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</si>
  <si>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V0575 And</t>
  </si>
  <si>
    <t>G2335-0165</t>
  </si>
  <si>
    <t>EW</t>
  </si>
  <si>
    <t>V0575 And / GSC 2335-0165</t>
  </si>
  <si>
    <t>GCVS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</si>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</sst>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9" fillId="0" borderId="0" xfId="41" applyFont="1" applyAlignment="1">
      <alignment wrapText="1"/>
    </xf>
    <xf numFmtId="0" fontId="19" fillId="0" borderId="0" xfId="41" applyFont="1" applyAlignment="1">
      <alignment horizontal="center" wrapText="1"/>
    </xf>
    <xf numFmtId="0" fontId="19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V575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1-43EC-8F48-658D76295C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1-43EC-8F48-658D76295C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21-43EC-8F48-658D76295C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-0.18920000000071013</c:v>
                </c:pt>
                <c:pt idx="2">
                  <c:v>-0.20380000000295695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21-43EC-8F48-658D76295C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1-43EC-8F48-658D76295C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1-43EC-8F48-658D76295C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21-43EC-8F48-658D76295C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8.9199750766877361E-5</c:v>
                </c:pt>
                <c:pt idx="1">
                  <c:v>-0.19076090424594364</c:v>
                </c:pt>
                <c:pt idx="2">
                  <c:v>-0.20232829550849035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1-43EC-8F48-658D76295C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21-43EC-8F48-658D7629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835896"/>
        <c:axId val="1"/>
      </c:scatterChart>
      <c:valAx>
        <c:axId val="71083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83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3C685B-79AC-9D79-8B23-7C1E4766A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1" t="s">
        <v>44</v>
      </c>
      <c r="G1" s="32">
        <v>2013</v>
      </c>
      <c r="H1" s="40"/>
      <c r="I1" s="41" t="s">
        <v>45</v>
      </c>
      <c r="J1" s="34" t="s">
        <v>44</v>
      </c>
      <c r="K1" s="35">
        <v>2.2844320800000002</v>
      </c>
      <c r="L1" s="36">
        <v>37.285930399999998</v>
      </c>
      <c r="M1" s="37">
        <v>51504.76</v>
      </c>
      <c r="N1" s="37">
        <v>0.67800000000000005</v>
      </c>
      <c r="O1" s="33" t="s">
        <v>46</v>
      </c>
    </row>
    <row r="2" spans="1:15" x14ac:dyDescent="0.2">
      <c r="A2" t="s">
        <v>26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>
        <v>51504.76</v>
      </c>
      <c r="D4" s="28">
        <v>0.67800000000000005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8">
        <v>51504.76</v>
      </c>
      <c r="D7" s="29" t="s">
        <v>48</v>
      </c>
    </row>
    <row r="8" spans="1:15" x14ac:dyDescent="0.2">
      <c r="A8" t="s">
        <v>6</v>
      </c>
      <c r="C8" s="8">
        <v>0.67800000000000005</v>
      </c>
      <c r="D8" s="29" t="s">
        <v>48</v>
      </c>
    </row>
    <row r="9" spans="1:15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INTERCEPT(INDIRECT($E$9):G992,INDIRECT($D$9):F992)</f>
        <v>8.9199750766877361E-5</v>
      </c>
      <c r="D11" s="3"/>
      <c r="E11" s="10"/>
    </row>
    <row r="12" spans="1:15" x14ac:dyDescent="0.2">
      <c r="A12" s="10" t="s">
        <v>19</v>
      </c>
      <c r="B12" s="10"/>
      <c r="C12" s="21">
        <f ca="1">SLOPE(INDIRECT($E$9):G992,INDIRECT($D$9):F992)</f>
        <v>-2.3703670619972741E-5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57293.999683556329</v>
      </c>
      <c r="E15" s="14" t="s">
        <v>37</v>
      </c>
      <c r="F15" s="38">
        <v>1</v>
      </c>
    </row>
    <row r="16" spans="1:15" x14ac:dyDescent="0.2">
      <c r="A16" s="16" t="s">
        <v>7</v>
      </c>
      <c r="B16" s="10"/>
      <c r="C16" s="17">
        <f ca="1">+C8+C12</f>
        <v>0.67797629632938006</v>
      </c>
      <c r="E16" s="14" t="s">
        <v>33</v>
      </c>
      <c r="F16" s="39">
        <f ca="1">NOW()+15018.5+$C$5/24</f>
        <v>60095.828425462962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12672</v>
      </c>
    </row>
    <row r="18" spans="1:21" ht="14.25" thickTop="1" thickBot="1" x14ac:dyDescent="0.25">
      <c r="A18" s="16" t="s">
        <v>8</v>
      </c>
      <c r="B18" s="10"/>
      <c r="C18" s="19">
        <f ca="1">+C15</f>
        <v>57293.999683556329</v>
      </c>
      <c r="D18" s="20">
        <f ca="1">+C16</f>
        <v>0.67797629632938006</v>
      </c>
      <c r="E18" s="14" t="s">
        <v>39</v>
      </c>
      <c r="F18" s="23">
        <f ca="1">ROUND(2*(F16-$C$15)/$C$16,0)/2+F15</f>
        <v>4133.5</v>
      </c>
    </row>
    <row r="19" spans="1:21" ht="13.5" thickTop="1" x14ac:dyDescent="0.2">
      <c r="E19" s="14" t="s">
        <v>34</v>
      </c>
      <c r="F19" s="18">
        <f ca="1">+$C$15+$C$16*F18-15018.5-$C$5/24</f>
        <v>45078.31053776716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48</v>
      </c>
      <c r="C21" s="8">
        <v>51504.76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8.9199750766877361E-5</v>
      </c>
      <c r="Q21" s="2">
        <f>+C21-15018.5</f>
        <v>36486.26</v>
      </c>
    </row>
    <row r="22" spans="1:21" x14ac:dyDescent="0.2">
      <c r="A22" s="42" t="s">
        <v>49</v>
      </c>
      <c r="B22" s="43"/>
      <c r="C22" s="42">
        <v>56963.487800000003</v>
      </c>
      <c r="D22" s="42">
        <v>6.1999999999999998E-3</v>
      </c>
      <c r="E22">
        <f>+(C22-C$7)/C$8</f>
        <v>8051.2209439528024</v>
      </c>
      <c r="F22">
        <f>ROUND(2*E22,0)/2+0.5</f>
        <v>8051.5</v>
      </c>
      <c r="G22">
        <f>+C22-(C$7+F22*C$8)</f>
        <v>-0.18920000000071013</v>
      </c>
      <c r="K22">
        <f>+G22</f>
        <v>-0.18920000000071013</v>
      </c>
      <c r="O22">
        <f ca="1">+C$11+C$12*$F22</f>
        <v>-0.19076090424594364</v>
      </c>
      <c r="Q22" s="2">
        <f>+C22-15018.5</f>
        <v>41944.987800000003</v>
      </c>
    </row>
    <row r="23" spans="1:21" x14ac:dyDescent="0.2">
      <c r="A23" s="44" t="s">
        <v>1</v>
      </c>
      <c r="B23" s="45" t="s">
        <v>2</v>
      </c>
      <c r="C23" s="46">
        <v>57294.337200000002</v>
      </c>
      <c r="D23" s="46" t="s">
        <v>0</v>
      </c>
      <c r="E23">
        <f>+(C23-C$7)/C$8</f>
        <v>8539.1994100294978</v>
      </c>
      <c r="F23">
        <f>ROUND(2*E23,0)/2+0.5</f>
        <v>8539.5</v>
      </c>
      <c r="G23">
        <f>+C23-(C$7+F23*C$8)</f>
        <v>-0.20380000000295695</v>
      </c>
      <c r="K23">
        <f>+G23</f>
        <v>-0.20380000000295695</v>
      </c>
      <c r="O23">
        <f ca="1">+C$11+C$12*$F23</f>
        <v>-0.20232829550849035</v>
      </c>
      <c r="Q23" s="2">
        <f>+C23-15018.5</f>
        <v>42275.837200000002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8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2023-05-31T07:52:55Z</dcterms:modified>
</cp:coreProperties>
</file>