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38DC715-3DDC-4628-A786-D6A1F35FC4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8" i="1" l="1"/>
  <c r="D9" i="1"/>
  <c r="C9" i="1"/>
  <c r="Q22" i="1"/>
  <c r="Q23" i="1"/>
  <c r="Q24" i="1"/>
  <c r="Q25" i="1"/>
  <c r="Q26" i="1"/>
  <c r="Q27" i="1"/>
  <c r="C8" i="1"/>
  <c r="E24" i="1"/>
  <c r="F24" i="1"/>
  <c r="G24" i="1"/>
  <c r="K24" i="1"/>
  <c r="D8" i="1"/>
  <c r="F16" i="1"/>
  <c r="F17" i="1" s="1"/>
  <c r="C17" i="1"/>
  <c r="Q21" i="1"/>
  <c r="E27" i="1"/>
  <c r="F27" i="1"/>
  <c r="G27" i="1"/>
  <c r="K27" i="1"/>
  <c r="E23" i="1"/>
  <c r="F23" i="1"/>
  <c r="G23" i="1"/>
  <c r="K23" i="1"/>
  <c r="E28" i="1"/>
  <c r="F28" i="1"/>
  <c r="G28" i="1"/>
  <c r="K28" i="1"/>
  <c r="E21" i="1"/>
  <c r="F21" i="1"/>
  <c r="G21" i="1"/>
  <c r="I21" i="1"/>
  <c r="E26" i="1"/>
  <c r="F26" i="1"/>
  <c r="G26" i="1"/>
  <c r="K26" i="1"/>
  <c r="E22" i="1"/>
  <c r="F22" i="1"/>
  <c r="G22" i="1"/>
  <c r="E25" i="1"/>
  <c r="F25" i="1"/>
  <c r="G25" i="1"/>
  <c r="K25" i="1"/>
  <c r="K22" i="1"/>
  <c r="C12" i="1"/>
  <c r="C11" i="1"/>
  <c r="O26" i="1" l="1"/>
  <c r="O27" i="1"/>
  <c r="O23" i="1"/>
  <c r="O21" i="1"/>
  <c r="O28" i="1"/>
  <c r="C15" i="1"/>
  <c r="O24" i="1"/>
  <c r="O22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<sst xmlns="http://schemas.openxmlformats.org/spreadsheetml/2006/main" count="66" uniqueCount="51">
  <si>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</si>
  <si>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</si>
  <si>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</si>
  <si>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</si>
  <si>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</si>
  <si>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</si>
  <si>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</si>
  <si>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</si>
  <si>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</si>
  <si>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</si>
  <si>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</si>
  <si>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</si>
  <si>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</si>
  <si>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</si>
  <si>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</si>
  <si>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</si>
  <si>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</si>
  <si>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</si>
  <si>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</si>
  <si>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</si>
  <si>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</si>
  <si>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</si>
  <si>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</si>
  <si>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</si>
  <si>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</si>
  <si>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</si>
  <si>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</si>
  <si>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</si>
  <si>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</si>
  <si>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</si>
  <si>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</si>
  <si>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</si>
  <si>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</si>
  <si>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</si>
  <si>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</si>
  <si>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</si>
  <si>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</si>
  <si>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</si>
  <si>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</si>
  <si>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</si>
  <si>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</si>
  <si>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V0579 And</t>
  </si>
  <si>
    <t>EW</t>
  </si>
  <si>
    <t>pr_0</t>
  </si>
  <si>
    <t>GCVS</t>
  </si>
  <si>
    <t>I</t>
  </si>
  <si>
    <t>OEJV 0179</t>
  </si>
  <si>
    <t>II</t>
  </si>
  <si>
    <t>OEJV 0211</t>
  </si>
  <si>
    <t>V0579 And / GSC 2762-1024</t>
  </si>
  <si>
    <t>as of 2021-03-28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</si>
</sst>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26" borderId="0" xfId="0" applyFill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27" borderId="0" xfId="0" applyFill="1" applyAlignment="1"/>
    <xf numFmtId="0" fontId="33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V0579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F-4D49-8CB6-E4D58B2368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F-4D49-8CB6-E4D58B2368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2F-4D49-8CB6-E4D58B2368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-0.65281199999299133</c:v>
                </c:pt>
                <c:pt idx="2">
                  <c:v>-0.68694600000162609</c:v>
                </c:pt>
                <c:pt idx="3">
                  <c:v>-0.68640600000071572</c:v>
                </c:pt>
                <c:pt idx="4">
                  <c:v>-0.68626599999697646</c:v>
                </c:pt>
                <c:pt idx="5">
                  <c:v>-0.69460199999593897</c:v>
                </c:pt>
                <c:pt idx="6">
                  <c:v>-0.70309899999119807</c:v>
                </c:pt>
                <c:pt idx="7">
                  <c:v>-0.76635099996201461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2F-4D49-8CB6-E4D58B2368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2F-4D49-8CB6-E4D58B2368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2F-4D49-8CB6-E4D58B2368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5.9999999999999995E-4</c:v>
                  </c:pt>
                  <c:pt idx="6">
                    <c:v>1.1000000000000001E-3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2F-4D49-8CB6-E4D58B2368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-8.2372433096476905E-2</c:v>
                </c:pt>
                <c:pt idx="1">
                  <c:v>-0.65474123417107732</c:v>
                </c:pt>
                <c:pt idx="2">
                  <c:v>-0.68704179650639063</c:v>
                </c:pt>
                <c:pt idx="3">
                  <c:v>-0.68704179650639063</c:v>
                </c:pt>
                <c:pt idx="4">
                  <c:v>-0.68704179650639063</c:v>
                </c:pt>
                <c:pt idx="5">
                  <c:v>-0.69374301086574752</c:v>
                </c:pt>
                <c:pt idx="6">
                  <c:v>-0.6990791630407911</c:v>
                </c:pt>
                <c:pt idx="7">
                  <c:v>-0.76779320234467363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2F-4D49-8CB6-E4D58B2368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16143</c:v>
                </c:pt>
                <c:pt idx="2">
                  <c:v>17054</c:v>
                </c:pt>
                <c:pt idx="3">
                  <c:v>17054</c:v>
                </c:pt>
                <c:pt idx="4">
                  <c:v>17054</c:v>
                </c:pt>
                <c:pt idx="5">
                  <c:v>17243</c:v>
                </c:pt>
                <c:pt idx="6">
                  <c:v>17393.5</c:v>
                </c:pt>
                <c:pt idx="7">
                  <c:v>19331.5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2F-4D49-8CB6-E4D58B236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79224"/>
        <c:axId val="1"/>
      </c:scatterChart>
      <c:valAx>
        <c:axId val="69647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7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285F7C-B23E-8C86-C63B-2491EC952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41</v>
      </c>
      <c r="G1" s="30"/>
      <c r="H1" s="38"/>
      <c r="I1" s="39"/>
      <c r="J1" s="37" t="s">
        <v>41</v>
      </c>
      <c r="K1" s="40">
        <v>22.591100000000001</v>
      </c>
      <c r="L1" s="32">
        <v>36.2117</v>
      </c>
      <c r="M1" s="33">
        <v>51448.642999999996</v>
      </c>
      <c r="N1" s="33">
        <v>0.33813399999999999</v>
      </c>
      <c r="O1" s="31" t="s">
        <v>42</v>
      </c>
      <c r="P1" s="41">
        <v>12.5</v>
      </c>
      <c r="Q1" s="41">
        <v>12.8</v>
      </c>
      <c r="R1" s="42" t="s">
        <v>43</v>
      </c>
      <c r="S1" s="31" t="s">
        <v>13</v>
      </c>
    </row>
    <row r="2" spans="1:19" x14ac:dyDescent="0.2">
      <c r="A2" t="s">
        <v>23</v>
      </c>
      <c r="B2" t="s">
        <v>42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51448.642999999996</v>
      </c>
      <c r="D4" s="27">
        <v>0.33813399999999999</v>
      </c>
      <c r="E4" s="51" t="s">
        <v>50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51448.642999999996</v>
      </c>
      <c r="D7" s="28" t="s">
        <v>44</v>
      </c>
    </row>
    <row r="8" spans="1:19" x14ac:dyDescent="0.2">
      <c r="A8" t="s">
        <v>3</v>
      </c>
      <c r="C8" s="8">
        <f>N1</f>
        <v>0.33813399999999999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-8.2372433096476905E-2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-3.5456160631518334E-5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57984.343578525732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0.33809854383936849</v>
      </c>
      <c r="E16" s="14" t="s">
        <v>30</v>
      </c>
      <c r="F16" s="35">
        <f ca="1">NOW()+15018.5+$C$5/24</f>
        <v>60095.828831828701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25574.5</v>
      </c>
    </row>
    <row r="18" spans="1:21" ht="14.25" thickTop="1" thickBot="1" x14ac:dyDescent="0.25">
      <c r="A18" s="16" t="s">
        <v>5</v>
      </c>
      <c r="B18" s="10"/>
      <c r="C18" s="19">
        <f ca="1">+C15</f>
        <v>57984.343578525732</v>
      </c>
      <c r="D18" s="20">
        <f ca="1">+C16</f>
        <v>0.33809854383936849</v>
      </c>
      <c r="E18" s="14" t="s">
        <v>36</v>
      </c>
      <c r="F18" s="23">
        <f ca="1">ROUND(2*(F16-$C$15)/$C$16,0)/2+F15</f>
        <v>6246</v>
      </c>
    </row>
    <row r="19" spans="1:21" ht="13.5" thickTop="1" x14ac:dyDescent="0.2">
      <c r="E19" s="14" t="s">
        <v>31</v>
      </c>
      <c r="F19" s="18">
        <f ca="1">+$C$15+$C$16*F18-15018.5-$C$5/24</f>
        <v>45078.002916679761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44</v>
      </c>
      <c r="C21" s="8">
        <v>51448.642999999996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-8.2372433096476905E-2</v>
      </c>
      <c r="Q21" s="2">
        <f>+C21-15018.5</f>
        <v>36430.142999999996</v>
      </c>
    </row>
    <row r="22" spans="1:21" x14ac:dyDescent="0.2">
      <c r="A22" s="44" t="s">
        <v>46</v>
      </c>
      <c r="B22" s="45" t="s">
        <v>45</v>
      </c>
      <c r="C22" s="46">
        <v>56906.487350000003</v>
      </c>
      <c r="D22" s="46">
        <v>4.0000000000000002E-4</v>
      </c>
      <c r="E22">
        <f t="shared" ref="E22:E27" si="0">+(C22-C$7)/C$8</f>
        <v>16141.069368948425</v>
      </c>
      <c r="F22" s="43">
        <f t="shared" ref="F22:F27" si="1">ROUND(2*E22,0)/2+2</f>
        <v>16143</v>
      </c>
      <c r="G22">
        <f t="shared" ref="G22:G27" si="2">+C22-(C$7+F22*C$8)</f>
        <v>-0.65281199999299133</v>
      </c>
      <c r="K22">
        <f t="shared" ref="K22:K27" si="3">+G22</f>
        <v>-0.65281199999299133</v>
      </c>
      <c r="O22">
        <f t="shared" ref="O22:O27" ca="1" si="4">+C$11+C$12*$F22</f>
        <v>-0.65474123417107732</v>
      </c>
      <c r="Q22" s="2">
        <f t="shared" ref="Q22:Q27" si="5">+C22-15018.5</f>
        <v>41887.987350000003</v>
      </c>
    </row>
    <row r="23" spans="1:21" x14ac:dyDescent="0.2">
      <c r="A23" s="44" t="s">
        <v>46</v>
      </c>
      <c r="B23" s="45" t="s">
        <v>45</v>
      </c>
      <c r="C23" s="46">
        <v>57214.493289999999</v>
      </c>
      <c r="D23" s="46">
        <v>2.9999999999999997E-4</v>
      </c>
      <c r="E23">
        <f t="shared" si="0"/>
        <v>17051.968420803594</v>
      </c>
      <c r="F23" s="43">
        <f t="shared" si="1"/>
        <v>17054</v>
      </c>
      <c r="G23">
        <f t="shared" si="2"/>
        <v>-0.68694600000162609</v>
      </c>
      <c r="K23">
        <f t="shared" si="3"/>
        <v>-0.68694600000162609</v>
      </c>
      <c r="O23">
        <f t="shared" ca="1" si="4"/>
        <v>-0.68704179650639063</v>
      </c>
      <c r="Q23" s="2">
        <f t="shared" si="5"/>
        <v>42195.993289999999</v>
      </c>
    </row>
    <row r="24" spans="1:21" x14ac:dyDescent="0.2">
      <c r="A24" s="44" t="s">
        <v>46</v>
      </c>
      <c r="B24" s="45" t="s">
        <v>45</v>
      </c>
      <c r="C24" s="46">
        <v>57214.493829999999</v>
      </c>
      <c r="D24" s="46">
        <v>2.0000000000000001E-4</v>
      </c>
      <c r="E24">
        <f t="shared" si="0"/>
        <v>17051.970017803604</v>
      </c>
      <c r="F24" s="43">
        <f t="shared" si="1"/>
        <v>17054</v>
      </c>
      <c r="G24">
        <f t="shared" si="2"/>
        <v>-0.68640600000071572</v>
      </c>
      <c r="K24">
        <f t="shared" si="3"/>
        <v>-0.68640600000071572</v>
      </c>
      <c r="O24">
        <f t="shared" ca="1" si="4"/>
        <v>-0.68704179650639063</v>
      </c>
      <c r="Q24" s="2">
        <f t="shared" si="5"/>
        <v>42195.993829999999</v>
      </c>
    </row>
    <row r="25" spans="1:21" x14ac:dyDescent="0.2">
      <c r="A25" s="44" t="s">
        <v>46</v>
      </c>
      <c r="B25" s="45" t="s">
        <v>45</v>
      </c>
      <c r="C25" s="46">
        <v>57214.493970000003</v>
      </c>
      <c r="D25" s="46">
        <v>2.9999999999999997E-4</v>
      </c>
      <c r="E25">
        <f t="shared" si="0"/>
        <v>17051.970431840651</v>
      </c>
      <c r="F25" s="43">
        <f t="shared" si="1"/>
        <v>17054</v>
      </c>
      <c r="G25">
        <f t="shared" si="2"/>
        <v>-0.68626599999697646</v>
      </c>
      <c r="K25">
        <f t="shared" si="3"/>
        <v>-0.68626599999697646</v>
      </c>
      <c r="O25">
        <f t="shared" ca="1" si="4"/>
        <v>-0.68704179650639063</v>
      </c>
      <c r="Q25" s="2">
        <f t="shared" si="5"/>
        <v>42195.993970000003</v>
      </c>
    </row>
    <row r="26" spans="1:21" x14ac:dyDescent="0.2">
      <c r="A26" s="44" t="s">
        <v>46</v>
      </c>
      <c r="B26" s="45" t="s">
        <v>45</v>
      </c>
      <c r="C26" s="46">
        <v>57278.392959999997</v>
      </c>
      <c r="D26" s="46">
        <v>5.9999999999999995E-4</v>
      </c>
      <c r="E26">
        <f t="shared" si="0"/>
        <v>17240.945778892394</v>
      </c>
      <c r="F26" s="43">
        <f t="shared" si="1"/>
        <v>17243</v>
      </c>
      <c r="G26">
        <f t="shared" si="2"/>
        <v>-0.69460199999593897</v>
      </c>
      <c r="K26">
        <f t="shared" si="3"/>
        <v>-0.69460199999593897</v>
      </c>
      <c r="O26">
        <f t="shared" ca="1" si="4"/>
        <v>-0.69374301086574752</v>
      </c>
      <c r="Q26" s="2">
        <f t="shared" si="5"/>
        <v>42259.892959999997</v>
      </c>
    </row>
    <row r="27" spans="1:21" x14ac:dyDescent="0.2">
      <c r="A27" s="44" t="s">
        <v>46</v>
      </c>
      <c r="B27" s="45" t="s">
        <v>47</v>
      </c>
      <c r="C27" s="46">
        <v>57329.273630000003</v>
      </c>
      <c r="D27" s="46">
        <v>1.1000000000000001E-3</v>
      </c>
      <c r="E27">
        <f t="shared" si="0"/>
        <v>17391.420649801577</v>
      </c>
      <c r="F27" s="43">
        <f t="shared" si="1"/>
        <v>17393.5</v>
      </c>
      <c r="G27">
        <f t="shared" si="2"/>
        <v>-0.70309899999119807</v>
      </c>
      <c r="K27">
        <f t="shared" si="3"/>
        <v>-0.70309899999119807</v>
      </c>
      <c r="O27">
        <f t="shared" ca="1" si="4"/>
        <v>-0.6990791630407911</v>
      </c>
      <c r="Q27" s="2">
        <f t="shared" si="5"/>
        <v>42310.773630000003</v>
      </c>
    </row>
    <row r="28" spans="1:21" x14ac:dyDescent="0.2">
      <c r="A28" s="47" t="s">
        <v>48</v>
      </c>
      <c r="B28" s="48" t="s">
        <v>47</v>
      </c>
      <c r="C28" s="49">
        <v>57984.514070000034</v>
      </c>
      <c r="D28" s="49">
        <v>5.9999999999999995E-4</v>
      </c>
      <c r="E28">
        <f>+(C28-C$7)/C$8</f>
        <v>19329.233587867642</v>
      </c>
      <c r="F28" s="50">
        <f>ROUND(2*E28,0)/2+2.5</f>
        <v>19331.5</v>
      </c>
      <c r="G28">
        <f>+C28-(C$7+F28*C$8)</f>
        <v>-0.76635099996201461</v>
      </c>
      <c r="K28">
        <f>+G28</f>
        <v>-0.76635099996201461</v>
      </c>
      <c r="O28">
        <f ca="1">+C$11+C$12*$F28</f>
        <v>-0.76779320234467363</v>
      </c>
      <c r="Q28" s="2">
        <f>+C28-15018.5</f>
        <v>42966.014070000034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2023-05-31T07:53:31Z</dcterms:modified>
</cp:coreProperties>
</file>