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123FFDF-7199-4100-943D-62902E63A542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8" i="1"/>
  <c r="E22" i="1"/>
  <c r="F22" i="1"/>
  <c r="G22" i="1"/>
  <c r="K22" i="1"/>
  <c r="C9" i="1"/>
  <c r="E21" i="1"/>
  <c r="F21" i="1"/>
  <c r="G21" i="1"/>
  <c r="I21" i="1"/>
  <c r="D9" i="1"/>
  <c r="D8" i="1"/>
  <c r="F16" i="1"/>
  <c r="C17" i="1"/>
  <c r="Q21" i="1"/>
  <c r="C11" i="1"/>
  <c r="C12" i="1"/>
  <c r="C16" i="1" l="1"/>
  <c r="D18" i="1" s="1"/>
  <c r="O21" i="1"/>
  <c r="C15" i="1"/>
  <c r="O22" i="1"/>
  <c r="F17" i="1"/>
  <c r="C18" i="1" l="1"/>
  <c r="F18" i="1"/>
  <c r="F19" i="1" s="1"/>
</calcChain>
</file>

<file path=xl/sharedStrings.xml><?xml version="1.0" encoding="utf-8"?>
<sst xmlns="http://schemas.openxmlformats.org/spreadsheetml/2006/main" count="55" uniqueCount="50">
  <si>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</si>
  <si>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</si>
  <si>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</si>
  <si>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</si>
  <si>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</si>
  <si>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</si>
  <si>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</si>
  <si>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</si>
  <si>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</si>
  <si>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</si>
  <si>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</si>
  <si>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</si>
  <si>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</si>
  <si>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</si>
  <si>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</si>
  <si>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</si>
  <si>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</si>
  <si>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</si>
  <si>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</si>
  <si>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</si>
  <si>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</si>
  <si>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</si>
  <si>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</si>
  <si>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</si>
  <si>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</si>
  <si>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</si>
  <si>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</si>
  <si>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</si>
  <si>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</si>
  <si>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</si>
  <si>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</si>
  <si>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</si>
  <si>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</si>
  <si>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</si>
  <si>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</si>
  <si>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</si>
  <si>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</si>
  <si>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</si>
  <si>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</si>
  <si>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</si>
  <si>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</si>
  <si>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V0649 And</t>
  </si>
  <si>
    <t>2017K</t>
  </si>
  <si>
    <t>G3640.01137</t>
  </si>
  <si>
    <t>EA</t>
  </si>
  <si>
    <t>pr_6</t>
  </si>
  <si>
    <t>V0649 And / GSC 640.01137</t>
  </si>
  <si>
    <t>GCVS</t>
  </si>
  <si>
    <t>IBVS 6196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</si>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</sst>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NumberFormat="1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5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5" xfId="0" applyNumberFormat="1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V0649 And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D-4997-8AD7-FD8A41C576A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0D-4997-8AD7-FD8A41C576A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70D-4997-8AD7-FD8A41C576A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0.26539999999658903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D-4997-8AD7-FD8A41C576A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70D-4997-8AD7-FD8A41C576A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70D-4997-8AD7-FD8A41C576A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70D-4997-8AD7-FD8A41C576A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0.26539999999658903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70D-4997-8AD7-FD8A41C576A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3799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70D-4997-8AD7-FD8A41C57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243440"/>
        <c:axId val="1"/>
      </c:scatterChart>
      <c:valAx>
        <c:axId val="61624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243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AFF705B-2D2A-0194-8E1E-6BE79445F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46</v>
      </c>
      <c r="F1" s="37" t="s">
        <v>41</v>
      </c>
      <c r="G1" s="30" t="s">
        <v>42</v>
      </c>
      <c r="H1" s="38"/>
      <c r="I1" s="39" t="s">
        <v>43</v>
      </c>
      <c r="J1" s="37" t="s">
        <v>41</v>
      </c>
      <c r="K1" s="40">
        <v>23.242899999999999</v>
      </c>
      <c r="L1" s="32">
        <v>47.435000000000002</v>
      </c>
      <c r="M1" s="33">
        <v>51467.8</v>
      </c>
      <c r="N1" s="33">
        <v>1.6115999999999999</v>
      </c>
      <c r="O1" s="31" t="s">
        <v>44</v>
      </c>
      <c r="P1" s="41">
        <v>11.55</v>
      </c>
      <c r="Q1" s="41">
        <v>11.7</v>
      </c>
      <c r="R1" s="42" t="s">
        <v>45</v>
      </c>
      <c r="S1" s="31" t="s">
        <v>13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51467.8</v>
      </c>
      <c r="D4" s="27">
        <v>1.6115999999999999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51467.8</v>
      </c>
      <c r="D7" s="28" t="s">
        <v>47</v>
      </c>
    </row>
    <row r="8" spans="1:19" x14ac:dyDescent="0.2">
      <c r="A8" t="s">
        <v>3</v>
      </c>
      <c r="C8" s="8">
        <f>N1</f>
        <v>1.6115999999999999</v>
      </c>
      <c r="D8" s="28" t="str">
        <f>D7</f>
        <v>GCVS</v>
      </c>
    </row>
    <row r="9" spans="1:19" x14ac:dyDescent="0.2">
      <c r="A9" s="24" t="s">
        <v>32</v>
      </c>
      <c r="B9" s="36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6.9860489601629121E-5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57590.533799999997</v>
      </c>
      <c r="E15" s="14" t="s">
        <v>34</v>
      </c>
      <c r="F15" s="34">
        <v>1</v>
      </c>
    </row>
    <row r="16" spans="1:19" x14ac:dyDescent="0.2">
      <c r="A16" s="16" t="s">
        <v>4</v>
      </c>
      <c r="B16" s="10"/>
      <c r="C16" s="17">
        <f ca="1">+C8+C12</f>
        <v>1.6116698604896016</v>
      </c>
      <c r="E16" s="14" t="s">
        <v>30</v>
      </c>
      <c r="F16" s="35">
        <f ca="1">NOW()+15018.5+$C$5/24</f>
        <v>60095.836304282406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5354.5</v>
      </c>
    </row>
    <row r="18" spans="1:21" ht="14.25" thickTop="1" thickBot="1" x14ac:dyDescent="0.25">
      <c r="A18" s="16" t="s">
        <v>5</v>
      </c>
      <c r="B18" s="10"/>
      <c r="C18" s="19">
        <f ca="1">+C15</f>
        <v>57590.533799999997</v>
      </c>
      <c r="D18" s="20">
        <f ca="1">+C16</f>
        <v>1.6116698604896016</v>
      </c>
      <c r="E18" s="14" t="s">
        <v>36</v>
      </c>
      <c r="F18" s="23">
        <f ca="1">ROUND(2*(F16-$C$15)/$C$16,0)/2+F15</f>
        <v>1555.5</v>
      </c>
    </row>
    <row r="19" spans="1:21" ht="13.5" thickTop="1" x14ac:dyDescent="0.2">
      <c r="E19" s="14" t="s">
        <v>31</v>
      </c>
      <c r="F19" s="18">
        <f ca="1">+$C$15+$C$16*F18-15018.5-$C$5/24</f>
        <v>45079.382101324911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51467.8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36449.300000000003</v>
      </c>
    </row>
    <row r="22" spans="1:21" x14ac:dyDescent="0.2">
      <c r="A22" s="43" t="s">
        <v>48</v>
      </c>
      <c r="B22" s="44" t="s">
        <v>49</v>
      </c>
      <c r="C22" s="45">
        <v>57590.533799999997</v>
      </c>
      <c r="D22" s="45">
        <v>1.6999999999999999E-3</v>
      </c>
      <c r="E22">
        <f>+(C22-C$7)/C$8</f>
        <v>3799.1646810622951</v>
      </c>
      <c r="F22">
        <f>ROUND(2*E22,0)/2</f>
        <v>3799</v>
      </c>
      <c r="G22">
        <f>+C22-(C$7+F22*C$8)</f>
        <v>0.26539999999658903</v>
      </c>
      <c r="K22">
        <f>+G22</f>
        <v>0.26539999999658903</v>
      </c>
      <c r="O22">
        <f ca="1">+C$11+C$12*$F22</f>
        <v>0.26539999999658903</v>
      </c>
      <c r="Q22" s="2">
        <f>+C22-15018.5</f>
        <v>42572.033799999997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2023-05-31T08:04:16Z</dcterms:modified>
</cp:coreProperties>
</file>