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31EAB89-7C88-43D3-A435-81C57E34CC7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E24" i="1"/>
  <c r="F24" i="1"/>
  <c r="G24" i="1"/>
  <c r="K24" i="1"/>
  <c r="Q22" i="1"/>
  <c r="Q23" i="1"/>
  <c r="Q24" i="1"/>
  <c r="C8" i="1"/>
  <c r="E23" i="1"/>
  <c r="F23" i="1"/>
  <c r="G23" i="1"/>
  <c r="K23" i="1"/>
  <c r="C9" i="1"/>
  <c r="E21" i="1"/>
  <c r="F21" i="1"/>
  <c r="G21" i="1"/>
  <c r="I21" i="1"/>
  <c r="D9" i="1"/>
  <c r="D8" i="1"/>
  <c r="F16" i="1"/>
  <c r="C17" i="1"/>
  <c r="Q21" i="1"/>
  <c r="C11" i="1"/>
  <c r="C12" i="1"/>
  <c r="C16" i="1" l="1"/>
  <c r="D18" i="1" s="1"/>
  <c r="O24" i="1"/>
  <c r="O21" i="1"/>
  <c r="O22" i="1"/>
  <c r="C15" i="1"/>
  <c r="O23" i="1"/>
  <c r="F17" i="1"/>
  <c r="C18" i="1" l="1"/>
  <c r="F18" i="1"/>
  <c r="F19" i="1" s="1"/>
</calcChain>
</file>

<file path=xl/sharedStrings.xml><?xml version="1.0" encoding="utf-8"?>
<sst xmlns="http://schemas.openxmlformats.org/spreadsheetml/2006/main" count="59" uniqueCount="51">
  <si>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</si>
  <si>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</si>
  <si>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</si>
  <si>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</si>
  <si>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</si>
  <si>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</si>
  <si>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</si>
  <si>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</si>
  <si>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</si>
  <si>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</si>
  <si>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</si>
  <si>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</si>
  <si>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</si>
  <si>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</si>
  <si>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</si>
  <si>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</si>
  <si>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</si>
  <si>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</si>
  <si>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</si>
  <si>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</si>
  <si>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</si>
  <si>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</si>
  <si>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</si>
  <si>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</si>
  <si>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</si>
  <si>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</si>
  <si>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</si>
  <si>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</si>
  <si>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</si>
  <si>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</si>
  <si>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</si>
  <si>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</si>
  <si>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</si>
  <si>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</si>
  <si>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</si>
  <si>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</si>
  <si>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</si>
  <si>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</si>
  <si>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</si>
  <si>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</si>
  <si>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</si>
  <si>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V0651 And</t>
  </si>
  <si>
    <t>2017K</t>
  </si>
  <si>
    <t>G3640.00731</t>
  </si>
  <si>
    <t>EA</t>
  </si>
  <si>
    <t>pr_6</t>
  </si>
  <si>
    <t>V0651 And / GSC 640.00731</t>
  </si>
  <si>
    <t>GCVS</t>
  </si>
  <si>
    <t>IBVS 6196</t>
  </si>
  <si>
    <t>I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</si>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</sst>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7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6" fillId="25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32" fillId="0" borderId="0" xfId="41" applyFont="1" applyAlignment="1">
      <alignment wrapText="1"/>
    </xf>
    <xf numFmtId="0" fontId="32" fillId="0" borderId="0" xfId="41" applyFont="1" applyAlignment="1">
      <alignment horizontal="center" wrapText="1"/>
    </xf>
    <xf numFmtId="0" fontId="32" fillId="0" borderId="0" xfId="41" applyFont="1" applyAlignment="1">
      <alignment horizontal="left" wrapText="1"/>
    </xf>
    <xf numFmtId="0" fontId="32" fillId="0" borderId="0" xfId="42" applyFont="1"/>
    <xf numFmtId="0" fontId="32" fillId="0" borderId="0" xfId="42" applyFont="1" applyAlignment="1">
      <alignment horizontal="center"/>
    </xf>
    <xf numFmtId="0" fontId="32" fillId="0" borderId="0" xfId="42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V0651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5054</c:v>
                </c:pt>
                <c:pt idx="2">
                  <c:v>4783</c:v>
                </c:pt>
                <c:pt idx="3">
                  <c:v>5068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EC-4D76-BDD1-3E56A2FB1E5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5054</c:v>
                </c:pt>
                <c:pt idx="2">
                  <c:v>4783</c:v>
                </c:pt>
                <c:pt idx="3">
                  <c:v>5068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EC-4D76-BDD1-3E56A2FB1E5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5054</c:v>
                </c:pt>
                <c:pt idx="2">
                  <c:v>4783</c:v>
                </c:pt>
                <c:pt idx="3">
                  <c:v>5068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EC-4D76-BDD1-3E56A2FB1E5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5054</c:v>
                </c:pt>
                <c:pt idx="2">
                  <c:v>4783</c:v>
                </c:pt>
                <c:pt idx="3">
                  <c:v>5068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0.11319999999977881</c:v>
                </c:pt>
                <c:pt idx="2">
                  <c:v>0.10779999999795109</c:v>
                </c:pt>
                <c:pt idx="3">
                  <c:v>0.11705000000074506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EC-4D76-BDD1-3E56A2FB1E5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5054</c:v>
                </c:pt>
                <c:pt idx="2">
                  <c:v>4783</c:v>
                </c:pt>
                <c:pt idx="3">
                  <c:v>5068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EC-4D76-BDD1-3E56A2FB1E5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5054</c:v>
                </c:pt>
                <c:pt idx="2">
                  <c:v>4783</c:v>
                </c:pt>
                <c:pt idx="3">
                  <c:v>5068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EC-4D76-BDD1-3E56A2FB1E5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1.4E-3</c:v>
                  </c:pt>
                  <c:pt idx="3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5054</c:v>
                </c:pt>
                <c:pt idx="2">
                  <c:v>4783</c:v>
                </c:pt>
                <c:pt idx="3">
                  <c:v>5068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EC-4D76-BDD1-3E56A2FB1E5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5054</c:v>
                </c:pt>
                <c:pt idx="2">
                  <c:v>4783</c:v>
                </c:pt>
                <c:pt idx="3">
                  <c:v>5068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-4.2901648175344698E-5</c:v>
                </c:pt>
                <c:pt idx="1">
                  <c:v>0.11464156663171766</c:v>
                </c:pt>
                <c:pt idx="2">
                  <c:v>0.10849208287551446</c:v>
                </c:pt>
                <c:pt idx="3">
                  <c:v>0.1149592521394182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EC-4D76-BDD1-3E56A2FB1E5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5054</c:v>
                </c:pt>
                <c:pt idx="2">
                  <c:v>4783</c:v>
                </c:pt>
                <c:pt idx="3">
                  <c:v>5068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2EC-4D76-BDD1-3E56A2FB1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4496376"/>
        <c:axId val="1"/>
      </c:scatterChart>
      <c:valAx>
        <c:axId val="624496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44963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503759398496242"/>
          <c:y val="0.92397937099967764"/>
          <c:w val="0.7142857142857141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EB8A51E-5123-6F96-9EFD-7BE412CCB5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37" t="s">
        <v>41</v>
      </c>
      <c r="G1" s="30" t="s">
        <v>42</v>
      </c>
      <c r="H1" s="38"/>
      <c r="I1" s="39" t="s">
        <v>43</v>
      </c>
      <c r="J1" s="37" t="s">
        <v>41</v>
      </c>
      <c r="K1" s="40">
        <v>23.244800000000001</v>
      </c>
      <c r="L1" s="32">
        <v>48.300699999999999</v>
      </c>
      <c r="M1" s="33">
        <v>51455.82</v>
      </c>
      <c r="N1" s="33">
        <v>1.2138</v>
      </c>
      <c r="O1" s="31" t="s">
        <v>44</v>
      </c>
      <c r="P1" s="41">
        <v>12.38</v>
      </c>
      <c r="Q1" s="41">
        <v>12.75</v>
      </c>
      <c r="R1" s="42" t="s">
        <v>45</v>
      </c>
      <c r="S1" s="31" t="s">
        <v>13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51455.82</v>
      </c>
      <c r="D4" s="27">
        <v>1.2138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51455.82</v>
      </c>
      <c r="D7" s="28" t="s">
        <v>47</v>
      </c>
    </row>
    <row r="8" spans="1:19" x14ac:dyDescent="0.2">
      <c r="A8" t="s">
        <v>3</v>
      </c>
      <c r="C8" s="8">
        <f>N1</f>
        <v>1.2138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-4.2901648175344698E-5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2.2691821978609618E-5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57607.473359252137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1.2138226918219785</v>
      </c>
      <c r="E16" s="14" t="s">
        <v>30</v>
      </c>
      <c r="F16" s="35">
        <f ca="1">NOW()+15018.5+$C$5/24</f>
        <v>60095.836730787036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35</v>
      </c>
      <c r="F17" s="15">
        <f ca="1">ROUND(2*(F16-$C$7)/$C$8,0)/2+F15</f>
        <v>7119</v>
      </c>
    </row>
    <row r="18" spans="1:21" ht="14.25" thickTop="1" thickBot="1" x14ac:dyDescent="0.25">
      <c r="A18" s="16" t="s">
        <v>5</v>
      </c>
      <c r="B18" s="10"/>
      <c r="C18" s="19">
        <f ca="1">+C15</f>
        <v>57607.473359252137</v>
      </c>
      <c r="D18" s="20">
        <f ca="1">+C16</f>
        <v>1.2138226918219785</v>
      </c>
      <c r="E18" s="14" t="s">
        <v>36</v>
      </c>
      <c r="F18" s="23">
        <f ca="1">ROUND(2*(F16-$C$15)/$C$16,0)/2+F15</f>
        <v>2051</v>
      </c>
    </row>
    <row r="19" spans="1:21" ht="13.5" thickTop="1" x14ac:dyDescent="0.2">
      <c r="E19" s="14" t="s">
        <v>31</v>
      </c>
      <c r="F19" s="18">
        <f ca="1">+$C$15+$C$16*F18-15018.5-$C$5/24</f>
        <v>45078.919533512351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47</v>
      </c>
      <c r="C21" s="8">
        <v>51455.82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-4.2901648175344698E-5</v>
      </c>
      <c r="Q21" s="2">
        <f>+C21-15018.5</f>
        <v>36437.32</v>
      </c>
    </row>
    <row r="22" spans="1:21" x14ac:dyDescent="0.2">
      <c r="A22" s="43" t="s">
        <v>48</v>
      </c>
      <c r="B22" s="44" t="s">
        <v>49</v>
      </c>
      <c r="C22" s="45">
        <v>57590.4784</v>
      </c>
      <c r="D22" s="45">
        <v>2.9999999999999997E-4</v>
      </c>
      <c r="E22">
        <f>+(C22-C$7)/C$8</f>
        <v>5054.0932608337453</v>
      </c>
      <c r="F22">
        <f>ROUND(2*E22,0)/2</f>
        <v>5054</v>
      </c>
      <c r="G22">
        <f>+C22-(C$7+F22*C$8)</f>
        <v>0.11319999999977881</v>
      </c>
      <c r="K22">
        <f>+G22</f>
        <v>0.11319999999977881</v>
      </c>
      <c r="O22">
        <f ca="1">+C$11+C$12*$F22</f>
        <v>0.11464156663171766</v>
      </c>
      <c r="Q22" s="2">
        <f>+C22-15018.5</f>
        <v>42571.9784</v>
      </c>
    </row>
    <row r="23" spans="1:21" x14ac:dyDescent="0.2">
      <c r="A23" s="43" t="s">
        <v>48</v>
      </c>
      <c r="B23" s="44" t="s">
        <v>49</v>
      </c>
      <c r="C23" s="45">
        <v>57261.533199999998</v>
      </c>
      <c r="D23" s="45">
        <v>1.4E-3</v>
      </c>
      <c r="E23">
        <f>+(C23-C$7)/C$8</f>
        <v>4783.0888119953852</v>
      </c>
      <c r="F23">
        <f>ROUND(2*E23,0)/2</f>
        <v>4783</v>
      </c>
      <c r="G23">
        <f>+C23-(C$7+F23*C$8)</f>
        <v>0.10779999999795109</v>
      </c>
      <c r="K23">
        <f>+G23</f>
        <v>0.10779999999795109</v>
      </c>
      <c r="O23">
        <f ca="1">+C$11+C$12*$F23</f>
        <v>0.10849208287551446</v>
      </c>
      <c r="Q23" s="2">
        <f>+C23-15018.5</f>
        <v>42243.033199999998</v>
      </c>
    </row>
    <row r="24" spans="1:21" x14ac:dyDescent="0.2">
      <c r="A24" s="46" t="s">
        <v>50</v>
      </c>
      <c r="B24" s="47" t="s">
        <v>49</v>
      </c>
      <c r="C24" s="48">
        <v>57607.475449999998</v>
      </c>
      <c r="D24" s="48">
        <v>8.0000000000000004E-4</v>
      </c>
      <c r="E24">
        <f>+(C24-C$7)/C$8</f>
        <v>5068.0964326907224</v>
      </c>
      <c r="F24">
        <f>ROUND(2*E24,0)/2</f>
        <v>5068</v>
      </c>
      <c r="G24">
        <f>+C24-(C$7+F24*C$8)</f>
        <v>0.11705000000074506</v>
      </c>
      <c r="K24">
        <f>+G24</f>
        <v>0.11705000000074506</v>
      </c>
      <c r="O24">
        <f ca="1">+C$11+C$12*$F24</f>
        <v>0.1149592521394182</v>
      </c>
      <c r="Q24" s="2">
        <f>+C24-15018.5</f>
        <v>42588.975449999998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2023-05-31T08:04:53Z</dcterms:modified>
</cp:coreProperties>
</file>