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3CF5E70-16A6-4DD7-9E45-77C6617E76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3" i="1"/>
  <c r="F23" i="1"/>
  <c r="G23" i="1" s="1"/>
  <c r="K23" i="1" s="1"/>
  <c r="E9" i="1"/>
  <c r="D9" i="1"/>
  <c r="Q23" i="1"/>
  <c r="Q24" i="1"/>
  <c r="Q22" i="1"/>
  <c r="F16" i="1"/>
  <c r="C17" i="1"/>
  <c r="Q21" i="1"/>
  <c r="E22" i="1"/>
  <c r="F22" i="1" s="1"/>
  <c r="G22" i="1" s="1"/>
  <c r="K22" i="1" s="1"/>
  <c r="E24" i="1"/>
  <c r="F24" i="1" s="1"/>
  <c r="G24" i="1" s="1"/>
  <c r="K24" i="1" s="1"/>
  <c r="E21" i="1"/>
  <c r="F21" i="1" s="1"/>
  <c r="G21" i="1" s="1"/>
  <c r="I21" i="1" s="1"/>
  <c r="C11" i="1"/>
  <c r="C12" i="1"/>
  <c r="C16" i="1" l="1"/>
  <c r="D18" i="1" s="1"/>
  <c r="O22" i="1"/>
  <c r="O23" i="1"/>
  <c r="O21" i="1"/>
  <c r="O25" i="1"/>
  <c r="O24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<sst xmlns="http://schemas.openxmlformats.org/spreadsheetml/2006/main" count="61" uniqueCount="53">
  <si>
    <t>0.0021</t>
  </si>
  <si>
    <t>0.0018</t>
  </si>
  <si>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</si>
  <si>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</si>
  <si>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</si>
  <si>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</si>
  <si>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</si>
  <si>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</si>
  <si>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</si>
  <si>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</si>
  <si>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</si>
  <si>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</si>
  <si>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</si>
  <si>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</si>
  <si>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</si>
  <si>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</si>
  <si>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</si>
  <si>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</si>
  <si>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</si>
  <si>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</si>
  <si>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</si>
  <si>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</si>
  <si>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</si>
  <si>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</si>
  <si>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</si>
  <si>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</si>
  <si>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</si>
  <si>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</si>
  <si>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</si>
  <si>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</si>
  <si>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</si>
  <si>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</si>
  <si>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</si>
  <si>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</si>
  <si>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</si>
  <si>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</si>
  <si>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</si>
  <si>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</si>
  <si>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</si>
  <si>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</si>
  <si>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</si>
  <si>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</si>
  <si>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</si>
  <si>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</si>
  <si>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</si>
  <si>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V0662 And</t>
  </si>
  <si>
    <t>2015L</t>
  </si>
  <si>
    <t>G3637-0396</t>
  </si>
  <si>
    <t>EA/RS</t>
  </si>
  <si>
    <t>GCVS</t>
  </si>
  <si>
    <t>IBVS 6152</t>
  </si>
  <si>
    <t>JBAV, 60</t>
  </si>
  <si>
    <t>V0662 And / GSC 3637-0396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</si>
</sst>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5" xfId="0" applyFont="1" applyBorder="1">
      <alignment vertical="top"/>
    </xf>
    <xf numFmtId="0" fontId="18" fillId="0" borderId="5" xfId="0" applyFont="1" applyBorder="1" applyAlignment="1">
      <alignment horizontal="center"/>
    </xf>
    <xf numFmtId="0" fontId="6" fillId="0" borderId="5" xfId="0" applyFont="1" applyFill="1" applyBorder="1">
      <alignment vertical="top"/>
    </xf>
    <xf numFmtId="0" fontId="17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5" fillId="24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V662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A4-4832-82B1-E5BFBB700E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A4-4832-82B1-E5BFBB700E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A4-4832-82B1-E5BFBB700E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-0.26030000000173459</c:v>
                </c:pt>
                <c:pt idx="2">
                  <c:v>-0.27300000000104774</c:v>
                </c:pt>
                <c:pt idx="3">
                  <c:v>-0.29110000000218861</c:v>
                </c:pt>
                <c:pt idx="4">
                  <c:v>-0.38090000000374857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A4-4832-82B1-E5BFBB700E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A4-4832-82B1-E5BFBB700E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A4-4832-82B1-E5BFBB700E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A4-4832-82B1-E5BFBB700E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6.0677908981077167E-4</c:v>
                </c:pt>
                <c:pt idx="1">
                  <c:v>-0.26037104774084657</c:v>
                </c:pt>
                <c:pt idx="2">
                  <c:v>-0.27512481935815758</c:v>
                </c:pt>
                <c:pt idx="3">
                  <c:v>-0.29110807194357785</c:v>
                </c:pt>
                <c:pt idx="4">
                  <c:v>-0.37930284005594828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A4-4832-82B1-E5BFBB700E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A4-4832-82B1-E5BFBB700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76536"/>
        <c:axId val="1"/>
      </c:scatterChart>
      <c:valAx>
        <c:axId val="541876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876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9A1E2A-C534-27D0-7886-FBC9BE8E2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52</v>
      </c>
      <c r="F1" s="34" t="s">
        <v>45</v>
      </c>
      <c r="G1" s="31" t="s">
        <v>46</v>
      </c>
      <c r="H1" s="35"/>
      <c r="I1" s="36" t="s">
        <v>47</v>
      </c>
      <c r="J1" s="34" t="s">
        <v>45</v>
      </c>
      <c r="K1" s="37">
        <v>23.28275</v>
      </c>
      <c r="L1" s="38">
        <v>45.223999999999997</v>
      </c>
      <c r="M1" s="39">
        <v>51464.800000000003</v>
      </c>
      <c r="N1" s="39">
        <v>1.7176</v>
      </c>
      <c r="O1" s="40" t="s">
        <v>48</v>
      </c>
      <c r="P1" s="41">
        <v>11.5</v>
      </c>
      <c r="Q1" s="41">
        <v>10.75</v>
      </c>
    </row>
    <row r="2" spans="1:17" x14ac:dyDescent="0.2">
      <c r="A2" t="s">
        <v>27</v>
      </c>
      <c r="B2" t="s">
        <v>48</v>
      </c>
      <c r="C2" s="30"/>
      <c r="D2" s="3"/>
    </row>
    <row r="3" spans="1:17" ht="13.5" thickBot="1" x14ac:dyDescent="0.25"/>
    <row r="4" spans="1:17" ht="14.25" thickTop="1" thickBot="1" x14ac:dyDescent="0.25">
      <c r="A4" s="5" t="s">
        <v>4</v>
      </c>
      <c r="C4" s="27">
        <v>51464.800000000003</v>
      </c>
      <c r="D4" s="28">
        <v>1.7176</v>
      </c>
    </row>
    <row r="5" spans="1:17" ht="13.5" thickTop="1" x14ac:dyDescent="0.2">
      <c r="A5" s="9" t="s">
        <v>32</v>
      </c>
      <c r="B5" s="10"/>
      <c r="C5" s="11">
        <v>-9.5</v>
      </c>
      <c r="D5" s="10" t="s">
        <v>33</v>
      </c>
      <c r="E5" s="10"/>
    </row>
    <row r="6" spans="1:17" x14ac:dyDescent="0.2">
      <c r="A6" s="5" t="s">
        <v>5</v>
      </c>
    </row>
    <row r="7" spans="1:17" x14ac:dyDescent="0.2">
      <c r="A7" t="s">
        <v>6</v>
      </c>
      <c r="C7" s="8">
        <v>51464.800000000003</v>
      </c>
      <c r="D7" s="29" t="s">
        <v>49</v>
      </c>
    </row>
    <row r="8" spans="1:17" x14ac:dyDescent="0.2">
      <c r="A8" t="s">
        <v>7</v>
      </c>
      <c r="C8" s="8">
        <v>1.7176</v>
      </c>
      <c r="D8" s="29" t="s">
        <v>49</v>
      </c>
    </row>
    <row r="9" spans="1:17" x14ac:dyDescent="0.2">
      <c r="A9" s="24" t="s">
        <v>36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7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17" x14ac:dyDescent="0.2">
      <c r="A11" s="10" t="s">
        <v>19</v>
      </c>
      <c r="B11" s="10"/>
      <c r="C11" s="21">
        <f ca="1">INTERCEPT(INDIRECT($E$9):G992,INDIRECT($D$9):F992)</f>
        <v>6.0677908981077167E-4</v>
      </c>
      <c r="D11" s="3"/>
      <c r="E11" s="10"/>
    </row>
    <row r="12" spans="1:17" x14ac:dyDescent="0.2">
      <c r="A12" s="10" t="s">
        <v>20</v>
      </c>
      <c r="B12" s="10"/>
      <c r="C12" s="21">
        <f ca="1">SLOPE(INDIRECT($E$9):G992,INDIRECT($D$9):F992)</f>
        <v>-8.1965397873950168E-5</v>
      </c>
      <c r="D12" s="3"/>
      <c r="E12" s="10"/>
    </row>
    <row r="13" spans="1:17" x14ac:dyDescent="0.2">
      <c r="A13" s="10" t="s">
        <v>22</v>
      </c>
      <c r="B13" s="10"/>
      <c r="C13" s="3" t="s">
        <v>17</v>
      </c>
    </row>
    <row r="14" spans="1:17" x14ac:dyDescent="0.2">
      <c r="A14" s="10"/>
      <c r="B14" s="10"/>
      <c r="C14" s="10"/>
    </row>
    <row r="15" spans="1:17" x14ac:dyDescent="0.2">
      <c r="A15" s="12" t="s">
        <v>21</v>
      </c>
      <c r="B15" s="10"/>
      <c r="C15" s="13">
        <f ca="1">(C7+C11)+(C8+C12)*INT(MAX(F21:F3533))</f>
        <v>59425.49669715995</v>
      </c>
      <c r="E15" s="14" t="s">
        <v>38</v>
      </c>
      <c r="F15" s="32">
        <v>1</v>
      </c>
    </row>
    <row r="16" spans="1:17" x14ac:dyDescent="0.2">
      <c r="A16" s="16" t="s">
        <v>8</v>
      </c>
      <c r="B16" s="10"/>
      <c r="C16" s="17">
        <f ca="1">+C8+C12</f>
        <v>1.7175180346021262</v>
      </c>
      <c r="E16" s="14" t="s">
        <v>34</v>
      </c>
      <c r="F16" s="33">
        <f ca="1">NOW()+15018.5+$C$5/24</f>
        <v>60095.837193287036</v>
      </c>
    </row>
    <row r="17" spans="1:21" ht="13.5" thickBot="1" x14ac:dyDescent="0.25">
      <c r="A17" s="14" t="s">
        <v>31</v>
      </c>
      <c r="B17" s="10"/>
      <c r="C17" s="10">
        <f>COUNT(C21:C2191)</f>
        <v>5</v>
      </c>
      <c r="E17" s="14" t="s">
        <v>39</v>
      </c>
      <c r="F17" s="15">
        <f ca="1">ROUND(2*(F16-$C$7)/$C$8,0)/2+F15</f>
        <v>5026</v>
      </c>
    </row>
    <row r="18" spans="1:21" ht="14.25" thickTop="1" thickBot="1" x14ac:dyDescent="0.25">
      <c r="A18" s="16" t="s">
        <v>9</v>
      </c>
      <c r="B18" s="10"/>
      <c r="C18" s="19">
        <f ca="1">+C15</f>
        <v>59425.49669715995</v>
      </c>
      <c r="D18" s="20">
        <f ca="1">+C16</f>
        <v>1.7175180346021262</v>
      </c>
      <c r="E18" s="14" t="s">
        <v>40</v>
      </c>
      <c r="F18" s="23">
        <f ca="1">ROUND(2*(F16-$C$15)/$C$16,0)/2+F15</f>
        <v>391.5</v>
      </c>
    </row>
    <row r="19" spans="1:21" ht="13.5" thickTop="1" x14ac:dyDescent="0.2">
      <c r="E19" s="14" t="s">
        <v>35</v>
      </c>
      <c r="F19" s="18">
        <f ca="1">+$C$15+$C$16*F18-15018.5-$C$5/24</f>
        <v>45079.800841040014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49</v>
      </c>
      <c r="C21" s="8">
        <v>51464.800000000003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6.0677908981077167E-4</v>
      </c>
      <c r="Q21" s="2">
        <f>+C21-15018.5</f>
        <v>36446.300000000003</v>
      </c>
    </row>
    <row r="22" spans="1:21" x14ac:dyDescent="0.2">
      <c r="A22" s="42" t="s">
        <v>50</v>
      </c>
      <c r="B22" s="43"/>
      <c r="C22" s="42">
        <v>56933.378100000002</v>
      </c>
      <c r="D22" s="42">
        <v>1.6000000000000001E-3</v>
      </c>
      <c r="E22">
        <f>+(C22-C$7)/C$8</f>
        <v>3183.8484513274329</v>
      </c>
      <c r="F22">
        <f>ROUND(2*E22,0)/2</f>
        <v>3184</v>
      </c>
      <c r="G22">
        <f>+C22-(C$7+F22*C$8)</f>
        <v>-0.26030000000173459</v>
      </c>
      <c r="K22">
        <f>+G22</f>
        <v>-0.26030000000173459</v>
      </c>
      <c r="O22">
        <f ca="1">+C$11+C$12*$F22</f>
        <v>-0.26037104774084657</v>
      </c>
      <c r="Q22" s="2">
        <f>+C22-15018.5</f>
        <v>41914.878100000002</v>
      </c>
    </row>
    <row r="23" spans="1:21" x14ac:dyDescent="0.2">
      <c r="A23" s="44" t="s">
        <v>2</v>
      </c>
      <c r="B23" s="45" t="s">
        <v>3</v>
      </c>
      <c r="C23" s="46">
        <v>57242.5334</v>
      </c>
      <c r="D23" s="46" t="s">
        <v>1</v>
      </c>
      <c r="E23">
        <f>+(C23-C$7)/C$8</f>
        <v>3363.8410572892394</v>
      </c>
      <c r="F23">
        <f>ROUND(2*E23,0)/2</f>
        <v>3364</v>
      </c>
      <c r="G23">
        <f>+C23-(C$7+F23*C$8)</f>
        <v>-0.27300000000104774</v>
      </c>
      <c r="K23">
        <f>+G23</f>
        <v>-0.27300000000104774</v>
      </c>
      <c r="O23">
        <f ca="1">+C$11+C$12*$F23</f>
        <v>-0.27512481935815758</v>
      </c>
      <c r="Q23" s="2">
        <f>+C23-15018.5</f>
        <v>42224.0334</v>
      </c>
    </row>
    <row r="24" spans="1:21" x14ac:dyDescent="0.2">
      <c r="A24" s="44" t="s">
        <v>2</v>
      </c>
      <c r="B24" s="45" t="s">
        <v>3</v>
      </c>
      <c r="C24" s="46">
        <v>57577.4473</v>
      </c>
      <c r="D24" s="46" t="s">
        <v>0</v>
      </c>
      <c r="E24">
        <f>+(C24-C$7)/C$8</f>
        <v>3558.8305193292949</v>
      </c>
      <c r="F24">
        <f>ROUND(2*E24,0)/2</f>
        <v>3559</v>
      </c>
      <c r="G24">
        <f>+C24-(C$7+F24*C$8)</f>
        <v>-0.29110000000218861</v>
      </c>
      <c r="K24">
        <f>+G24</f>
        <v>-0.29110000000218861</v>
      </c>
      <c r="O24">
        <f ca="1">+C$11+C$12*$F24</f>
        <v>-0.29110807194357785</v>
      </c>
      <c r="Q24" s="2">
        <f>+C24-15018.5</f>
        <v>42558.9473</v>
      </c>
    </row>
    <row r="25" spans="1:21" x14ac:dyDescent="0.2">
      <c r="A25" s="47" t="s">
        <v>51</v>
      </c>
      <c r="B25" s="48" t="s">
        <v>3</v>
      </c>
      <c r="C25" s="47">
        <v>59425.4951</v>
      </c>
      <c r="D25" s="47">
        <v>1.6000000000000001E-3</v>
      </c>
      <c r="E25">
        <f>+(C25-C$7)/C$8</f>
        <v>4634.7782370749865</v>
      </c>
      <c r="F25">
        <f>ROUND(2*E25,0)/2</f>
        <v>4635</v>
      </c>
      <c r="G25">
        <f>+C25-(C$7+F25*C$8)</f>
        <v>-0.38090000000374857</v>
      </c>
      <c r="K25">
        <f>+G25</f>
        <v>-0.38090000000374857</v>
      </c>
      <c r="O25">
        <f ca="1">+C$11+C$12*$F25</f>
        <v>-0.37930284005594828</v>
      </c>
      <c r="Q25" s="2">
        <f>+C25-15018.5</f>
        <v>44406.9951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47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2023-05-31T08:05:33Z</dcterms:modified>
</cp:coreProperties>
</file>