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29484EE-AEF6-4836-A81C-69A7464F99C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/>
  <c r="K25" i="1"/>
  <c r="Q25" i="1"/>
  <c r="Q24" i="1"/>
  <c r="E22" i="1"/>
  <c r="F22" i="1"/>
  <c r="G22" i="1"/>
  <c r="K22" i="1"/>
  <c r="E23" i="1"/>
  <c r="F23" i="1"/>
  <c r="G23" i="1"/>
  <c r="K23" i="1"/>
  <c r="D9" i="1"/>
  <c r="C9" i="1"/>
  <c r="Q22" i="1"/>
  <c r="Q23" i="1"/>
  <c r="C8" i="1"/>
  <c r="E21" i="1"/>
  <c r="F21" i="1"/>
  <c r="G21" i="1"/>
  <c r="I21" i="1"/>
  <c r="D8" i="1"/>
  <c r="F16" i="1"/>
  <c r="F17" i="1" s="1"/>
  <c r="C17" i="1"/>
  <c r="Q21" i="1"/>
  <c r="E24" i="1"/>
  <c r="F24" i="1"/>
  <c r="G24" i="1"/>
  <c r="K24" i="1"/>
  <c r="C12" i="1"/>
  <c r="C11" i="1"/>
  <c r="O21" i="1" l="1"/>
  <c r="O25" i="1"/>
  <c r="O22" i="1"/>
  <c r="C15" i="1"/>
  <c r="F18" i="1" s="1"/>
  <c r="O23" i="1"/>
  <c r="O24" i="1"/>
  <c r="C16" i="1"/>
  <c r="D18" i="1" s="1"/>
  <c r="C18" i="1" l="1"/>
  <c r="F19" i="1"/>
</calcChain>
</file>

<file path=xl/sharedStrings.xml><?xml version="1.0" encoding="utf-8"?>
<sst xmlns="http://schemas.openxmlformats.org/spreadsheetml/2006/main" count="61" uniqueCount="52">
  <si>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</si>
  <si>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</si>
  <si>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</si>
  <si>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</si>
  <si>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</si>
  <si>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</si>
  <si>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</si>
  <si>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</si>
  <si>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</si>
  <si>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</si>
  <si>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</si>
  <si>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</si>
  <si>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</si>
  <si>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</si>
  <si>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</si>
  <si>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</si>
  <si>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</si>
  <si>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</si>
  <si>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</si>
  <si>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</si>
  <si>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</si>
  <si>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</si>
  <si>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</si>
  <si>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</si>
  <si>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</si>
  <si>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</si>
  <si>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</si>
  <si>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</si>
  <si>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</si>
  <si>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</si>
  <si>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</si>
  <si>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</si>
  <si>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</si>
  <si>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</si>
  <si>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</si>
  <si>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</si>
  <si>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</si>
  <si>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</si>
  <si>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</si>
  <si>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</si>
  <si>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</si>
  <si>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</si>
  <si>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V0664 And</t>
  </si>
  <si>
    <t>2017K</t>
  </si>
  <si>
    <t>G2773.00250</t>
  </si>
  <si>
    <t>EW</t>
  </si>
  <si>
    <t>pr_6</t>
  </si>
  <si>
    <t>V0664 And / GSC 773.00250</t>
  </si>
  <si>
    <t>GCVS</t>
  </si>
  <si>
    <t>I</t>
  </si>
  <si>
    <t>OEJV 0179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</si>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</sst>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7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6" fillId="25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32" fillId="0" borderId="0" xfId="41" applyFont="1"/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2" fillId="0" borderId="0" xfId="41" applyFont="1" applyAlignment="1">
      <alignment horizontal="center" wrapText="1"/>
    </xf>
    <xf numFmtId="0" fontId="32" fillId="0" borderId="0" xfId="41" applyFont="1" applyAlignment="1">
      <alignment horizontal="left" wrapText="1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V0664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3.3E-3</c:v>
                  </c:pt>
                  <c:pt idx="4">
                    <c:v>3.0000000000000001E-3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3.3E-3</c:v>
                  </c:pt>
                  <c:pt idx="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13920.5</c:v>
                </c:pt>
                <c:pt idx="2">
                  <c:v>14022.5</c:v>
                </c:pt>
                <c:pt idx="3">
                  <c:v>15640</c:v>
                </c:pt>
                <c:pt idx="4">
                  <c:v>19083.5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0A-43EF-85C7-710A7E99FE8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3.3E-3</c:v>
                  </c:pt>
                  <c:pt idx="4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3.3E-3</c:v>
                  </c:pt>
                  <c:pt idx="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13920.5</c:v>
                </c:pt>
                <c:pt idx="2">
                  <c:v>14022.5</c:v>
                </c:pt>
                <c:pt idx="3">
                  <c:v>15640</c:v>
                </c:pt>
                <c:pt idx="4">
                  <c:v>19083.5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0A-43EF-85C7-710A7E99FE8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3.3E-3</c:v>
                  </c:pt>
                  <c:pt idx="4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3.3E-3</c:v>
                  </c:pt>
                  <c:pt idx="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13920.5</c:v>
                </c:pt>
                <c:pt idx="2">
                  <c:v>14022.5</c:v>
                </c:pt>
                <c:pt idx="3">
                  <c:v>15640</c:v>
                </c:pt>
                <c:pt idx="4">
                  <c:v>19083.5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0A-43EF-85C7-710A7E99FE8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3.3E-3</c:v>
                  </c:pt>
                  <c:pt idx="4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3.3E-3</c:v>
                  </c:pt>
                  <c:pt idx="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13920.5</c:v>
                </c:pt>
                <c:pt idx="2">
                  <c:v>14022.5</c:v>
                </c:pt>
                <c:pt idx="3">
                  <c:v>15640</c:v>
                </c:pt>
                <c:pt idx="4">
                  <c:v>19083.5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-0.19176000000152271</c:v>
                </c:pt>
                <c:pt idx="2">
                  <c:v>-0.18933000000106404</c:v>
                </c:pt>
                <c:pt idx="3">
                  <c:v>-0.20999999999912689</c:v>
                </c:pt>
                <c:pt idx="4">
                  <c:v>-0.24514999999519205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0A-43EF-85C7-710A7E99FE8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3.3E-3</c:v>
                  </c:pt>
                  <c:pt idx="4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3.3E-3</c:v>
                  </c:pt>
                  <c:pt idx="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13920.5</c:v>
                </c:pt>
                <c:pt idx="2">
                  <c:v>14022.5</c:v>
                </c:pt>
                <c:pt idx="3">
                  <c:v>15640</c:v>
                </c:pt>
                <c:pt idx="4">
                  <c:v>19083.5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0A-43EF-85C7-710A7E99FE8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3.3E-3</c:v>
                  </c:pt>
                  <c:pt idx="4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3.3E-3</c:v>
                  </c:pt>
                  <c:pt idx="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13920.5</c:v>
                </c:pt>
                <c:pt idx="2">
                  <c:v>14022.5</c:v>
                </c:pt>
                <c:pt idx="3">
                  <c:v>15640</c:v>
                </c:pt>
                <c:pt idx="4">
                  <c:v>19083.5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0A-43EF-85C7-710A7E99FE8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3.3E-3</c:v>
                  </c:pt>
                  <c:pt idx="4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3.3E-3</c:v>
                  </c:pt>
                  <c:pt idx="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13920.5</c:v>
                </c:pt>
                <c:pt idx="2">
                  <c:v>14022.5</c:v>
                </c:pt>
                <c:pt idx="3">
                  <c:v>15640</c:v>
                </c:pt>
                <c:pt idx="4">
                  <c:v>19083.5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0A-43EF-85C7-710A7E99FE8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13920.5</c:v>
                </c:pt>
                <c:pt idx="2">
                  <c:v>14022.5</c:v>
                </c:pt>
                <c:pt idx="3">
                  <c:v>15640</c:v>
                </c:pt>
                <c:pt idx="4">
                  <c:v>19083.5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-2.7334972654994016E-3</c:v>
                </c:pt>
                <c:pt idx="1">
                  <c:v>-0.18545665360158015</c:v>
                </c:pt>
                <c:pt idx="2">
                  <c:v>-0.18679552518997714</c:v>
                </c:pt>
                <c:pt idx="3">
                  <c:v>-0.20802714081970383</c:v>
                </c:pt>
                <c:pt idx="4">
                  <c:v>-0.25322718312014525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0A-43EF-85C7-710A7E99FE8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13920.5</c:v>
                </c:pt>
                <c:pt idx="2">
                  <c:v>14022.5</c:v>
                </c:pt>
                <c:pt idx="3">
                  <c:v>15640</c:v>
                </c:pt>
                <c:pt idx="4">
                  <c:v>19083.5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F0A-43EF-85C7-710A7E99F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204936"/>
        <c:axId val="1"/>
      </c:scatterChart>
      <c:valAx>
        <c:axId val="542204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2204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F935ABA-109F-7F0D-E49B-49F883578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3" sqref="F1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7" t="s">
        <v>42</v>
      </c>
      <c r="G1" s="30" t="s">
        <v>43</v>
      </c>
      <c r="H1" s="38"/>
      <c r="I1" s="39" t="s">
        <v>44</v>
      </c>
      <c r="J1" s="37" t="s">
        <v>42</v>
      </c>
      <c r="K1" s="40">
        <v>23.285900000000002</v>
      </c>
      <c r="L1" s="32">
        <v>35.244300000000003</v>
      </c>
      <c r="M1" s="33">
        <v>51425.644</v>
      </c>
      <c r="N1" s="33">
        <v>0.42109999999999997</v>
      </c>
      <c r="O1" s="31" t="s">
        <v>45</v>
      </c>
      <c r="P1" s="41">
        <v>12.58</v>
      </c>
      <c r="Q1" s="41">
        <v>12.85</v>
      </c>
      <c r="R1" s="42" t="s">
        <v>46</v>
      </c>
      <c r="S1" s="31" t="s">
        <v>14</v>
      </c>
    </row>
    <row r="2" spans="1:19" x14ac:dyDescent="0.2">
      <c r="A2" t="s">
        <v>24</v>
      </c>
      <c r="B2" t="s">
        <v>45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1</v>
      </c>
      <c r="C4" s="26">
        <v>51425.644</v>
      </c>
      <c r="D4" s="27">
        <v>0.42109999999999997</v>
      </c>
    </row>
    <row r="5" spans="1:19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9" x14ac:dyDescent="0.2">
      <c r="A6" s="5" t="s">
        <v>2</v>
      </c>
    </row>
    <row r="7" spans="1:19" x14ac:dyDescent="0.2">
      <c r="A7" t="s">
        <v>3</v>
      </c>
      <c r="C7" s="8">
        <v>51425.644</v>
      </c>
      <c r="D7" s="28" t="s">
        <v>48</v>
      </c>
    </row>
    <row r="8" spans="1:19" x14ac:dyDescent="0.2">
      <c r="A8" t="s">
        <v>4</v>
      </c>
      <c r="C8" s="8">
        <f>N1</f>
        <v>0.42109999999999997</v>
      </c>
      <c r="D8" s="28" t="str">
        <f>D7</f>
        <v>GCVS</v>
      </c>
    </row>
    <row r="9" spans="1:19" x14ac:dyDescent="0.2">
      <c r="A9" s="24" t="s">
        <v>33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9" x14ac:dyDescent="0.2">
      <c r="A11" s="10" t="s">
        <v>16</v>
      </c>
      <c r="B11" s="10"/>
      <c r="C11" s="21">
        <f ca="1">INTERCEPT(INDIRECT($D$9):G992,INDIRECT($C$9):F992)</f>
        <v>-2.7334972654994016E-3</v>
      </c>
      <c r="D11" s="3"/>
      <c r="E11" s="10"/>
    </row>
    <row r="12" spans="1:19" x14ac:dyDescent="0.2">
      <c r="A12" s="10" t="s">
        <v>17</v>
      </c>
      <c r="B12" s="10"/>
      <c r="C12" s="21">
        <f ca="1">SLOPE(INDIRECT($D$9):G992,INDIRECT($C$9):F992)</f>
        <v>-1.31261920431077E-5</v>
      </c>
      <c r="D12" s="3"/>
      <c r="E12" s="10"/>
    </row>
    <row r="13" spans="1:19" x14ac:dyDescent="0.2">
      <c r="A13" s="10" t="s">
        <v>19</v>
      </c>
      <c r="B13" s="10"/>
      <c r="C13" s="3" t="s">
        <v>14</v>
      </c>
    </row>
    <row r="14" spans="1:19" x14ac:dyDescent="0.2">
      <c r="A14" s="10"/>
      <c r="B14" s="10"/>
      <c r="C14" s="10"/>
    </row>
    <row r="15" spans="1:19" x14ac:dyDescent="0.2">
      <c r="A15" s="12" t="s">
        <v>18</v>
      </c>
      <c r="B15" s="10"/>
      <c r="C15" s="13">
        <f ca="1">(C7+C11)+(C8+C12)*INT(MAX(F21:F3533))</f>
        <v>59461.242079379976</v>
      </c>
      <c r="E15" s="14" t="s">
        <v>35</v>
      </c>
      <c r="F15" s="34">
        <v>1</v>
      </c>
    </row>
    <row r="16" spans="1:19" x14ac:dyDescent="0.2">
      <c r="A16" s="16" t="s">
        <v>5</v>
      </c>
      <c r="B16" s="10"/>
      <c r="C16" s="17">
        <f ca="1">+C8+C12</f>
        <v>0.42108687380795684</v>
      </c>
      <c r="E16" s="14" t="s">
        <v>31</v>
      </c>
      <c r="F16" s="35">
        <f ca="1">NOW()+15018.5+$C$5/24</f>
        <v>60095.837567245369</v>
      </c>
    </row>
    <row r="17" spans="1:21" ht="13.5" thickBot="1" x14ac:dyDescent="0.25">
      <c r="A17" s="14" t="s">
        <v>28</v>
      </c>
      <c r="B17" s="10"/>
      <c r="C17" s="10">
        <f>COUNT(C21:C2191)</f>
        <v>5</v>
      </c>
      <c r="E17" s="14" t="s">
        <v>36</v>
      </c>
      <c r="F17" s="15">
        <f ca="1">ROUND(2*(F16-$C$7)/$C$8,0)/2+F15</f>
        <v>20590.5</v>
      </c>
    </row>
    <row r="18" spans="1:21" ht="14.25" thickTop="1" thickBot="1" x14ac:dyDescent="0.25">
      <c r="A18" s="16" t="s">
        <v>6</v>
      </c>
      <c r="B18" s="10"/>
      <c r="C18" s="19">
        <f ca="1">+C15</f>
        <v>59461.242079379976</v>
      </c>
      <c r="D18" s="20">
        <f ca="1">+C16</f>
        <v>0.42108687380795684</v>
      </c>
      <c r="E18" s="14" t="s">
        <v>37</v>
      </c>
      <c r="F18" s="23">
        <f ca="1">ROUND(2*(F16-$C$15)/$C$16,0)/2+F15</f>
        <v>1508</v>
      </c>
    </row>
    <row r="19" spans="1:21" ht="13.5" thickTop="1" x14ac:dyDescent="0.2">
      <c r="E19" s="14" t="s">
        <v>32</v>
      </c>
      <c r="F19" s="18">
        <f ca="1">+$C$15+$C$16*F18-15018.5-$C$5/24</f>
        <v>45078.136918415708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5" t="s">
        <v>34</v>
      </c>
    </row>
    <row r="21" spans="1:21" x14ac:dyDescent="0.2">
      <c r="A21" t="s">
        <v>48</v>
      </c>
      <c r="C21" s="8">
        <v>51425.644</v>
      </c>
      <c r="D21" s="8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-2.7334972654994016E-3</v>
      </c>
      <c r="Q21" s="2">
        <f>+C21-15018.5</f>
        <v>36407.144</v>
      </c>
    </row>
    <row r="22" spans="1:21" x14ac:dyDescent="0.2">
      <c r="A22" s="44" t="s">
        <v>50</v>
      </c>
      <c r="B22" s="45" t="s">
        <v>49</v>
      </c>
      <c r="C22" s="46">
        <v>57287.374790000002</v>
      </c>
      <c r="D22" s="46">
        <v>8.9999999999999998E-4</v>
      </c>
      <c r="E22">
        <f>+(C22-C$7)/C$8</f>
        <v>13920.044621230116</v>
      </c>
      <c r="F22">
        <f>ROUND(2*E22,0)/2+0.5</f>
        <v>13920.5</v>
      </c>
      <c r="G22">
        <f>+C22-(C$7+F22*C$8)</f>
        <v>-0.19176000000152271</v>
      </c>
      <c r="K22">
        <f>+G22</f>
        <v>-0.19176000000152271</v>
      </c>
      <c r="O22">
        <f ca="1">+C$11+C$12*$F22</f>
        <v>-0.18545665360158015</v>
      </c>
      <c r="Q22" s="2">
        <f>+C22-15018.5</f>
        <v>42268.874790000002</v>
      </c>
    </row>
    <row r="23" spans="1:21" x14ac:dyDescent="0.2">
      <c r="A23" s="44" t="s">
        <v>50</v>
      </c>
      <c r="B23" s="45" t="s">
        <v>49</v>
      </c>
      <c r="C23" s="46">
        <v>57330.329420000002</v>
      </c>
      <c r="D23" s="46">
        <v>6.9999999999999999E-4</v>
      </c>
      <c r="E23">
        <f>+(C23-C$7)/C$8</f>
        <v>14022.050391830924</v>
      </c>
      <c r="F23">
        <f>ROUND(2*E23,0)/2+0.5</f>
        <v>14022.5</v>
      </c>
      <c r="G23">
        <f>+C23-(C$7+F23*C$8)</f>
        <v>-0.18933000000106404</v>
      </c>
      <c r="K23">
        <f>+G23</f>
        <v>-0.18933000000106404</v>
      </c>
      <c r="O23">
        <f ca="1">+C$11+C$12*$F23</f>
        <v>-0.18679552518997714</v>
      </c>
      <c r="Q23" s="2">
        <f>+C23-15018.5</f>
        <v>42311.829420000002</v>
      </c>
    </row>
    <row r="24" spans="1:21" x14ac:dyDescent="0.2">
      <c r="A24" s="43" t="s">
        <v>0</v>
      </c>
      <c r="B24" s="47" t="s">
        <v>49</v>
      </c>
      <c r="C24" s="48">
        <v>58011.438000000002</v>
      </c>
      <c r="D24" s="48">
        <v>3.3E-3</v>
      </c>
      <c r="E24">
        <f>+(C24-C$7)/C$8</f>
        <v>15639.501306103068</v>
      </c>
      <c r="F24">
        <f>ROUND(2*E24,0)/2+0.5</f>
        <v>15640</v>
      </c>
      <c r="G24">
        <f>+C24-(C$7+F24*C$8)</f>
        <v>-0.20999999999912689</v>
      </c>
      <c r="K24">
        <f>+G24</f>
        <v>-0.20999999999912689</v>
      </c>
      <c r="O24">
        <f ca="1">+C$11+C$12*$F24</f>
        <v>-0.20802714081970383</v>
      </c>
      <c r="Q24" s="2">
        <f>+C24-15018.5</f>
        <v>42992.938000000002</v>
      </c>
    </row>
    <row r="25" spans="1:21" x14ac:dyDescent="0.2">
      <c r="A25" s="49" t="s">
        <v>51</v>
      </c>
      <c r="B25" s="50" t="s">
        <v>49</v>
      </c>
      <c r="C25" s="49">
        <v>59461.460700000003</v>
      </c>
      <c r="D25" s="49">
        <v>3.0000000000000001E-3</v>
      </c>
      <c r="E25">
        <f>+(C25-C$7)/C$8</f>
        <v>19082.917834243657</v>
      </c>
      <c r="F25">
        <f>ROUND(2*E25,0)/2+0.5</f>
        <v>19083.5</v>
      </c>
      <c r="G25">
        <f>+C25-(C$7+F25*C$8)</f>
        <v>-0.24514999999519205</v>
      </c>
      <c r="K25">
        <f>+G25</f>
        <v>-0.24514999999519205</v>
      </c>
      <c r="O25">
        <f ca="1">+C$11+C$12*$F25</f>
        <v>-0.25322718312014525</v>
      </c>
      <c r="Q25" s="2">
        <f>+C25-15018.5</f>
        <v>44442.960700000003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64855" r:id="rId1" display="http://vsolj.cetus-net.org/bulletin.html"/>
    <hyperlink ref="H64848" r:id="rId2" display="https://www.aavso.org/ejaavso"/>
    <hyperlink ref="AP1706" r:id="rId3" display="http://cdsbib.u-strasbg.fr/cgi-bin/cdsbib?1990RMxAA..21..381G"/>
    <hyperlink ref="AP1703" r:id="rId4" display="http://cdsbib.u-strasbg.fr/cgi-bin/cdsbib?1990RMxAA..21..381G"/>
    <hyperlink ref="AP1705" r:id="rId5" display="http://cdsbib.u-strasbg.fr/cgi-bin/cdsbib?1990RMxAA..21..381G"/>
    <hyperlink ref="AP1681" r:id="rId6" display="http://cdsbib.u-strasbg.fr/cgi-bin/cdsbib?1990RMxAA..21..381G"/>
    <hyperlink ref="I64855" r:id="rId7" display="http://vsolj.cetus-net.org/bulletin.html"/>
    <hyperlink ref="AQ1842" r:id="rId8" display="http://cdsbib.u-strasbg.fr/cgi-bin/cdsbib?1990RMxAA..21..381G"/>
    <hyperlink ref="AQ3486" r:id="rId9" display="http://cdsbib.u-strasbg.fr/cgi-bin/cdsbib?1990RMxAA..21..381G"/>
    <hyperlink ref="AQ1843" r:id="rId10" display="http://cdsbib.u-strasbg.fr/cgi-bin/cdsbib?1990RMxAA..21..381G"/>
    <hyperlink ref="H64852" r:id="rId11" display="https://www.aavso.org/ejaavso"/>
    <hyperlink ref="H2693" r:id="rId12" display="http://vsolj.cetus-net.org/bulletin.html"/>
    <hyperlink ref="AP5931" r:id="rId13" display="http://cdsbib.u-strasbg.fr/cgi-bin/cdsbib?1990RMxAA..21..381G"/>
    <hyperlink ref="AP5934" r:id="rId14" display="http://cdsbib.u-strasbg.fr/cgi-bin/cdsbib?1990RMxAA..21..381G"/>
    <hyperlink ref="AP5932" r:id="rId15" display="http://cdsbib.u-strasbg.fr/cgi-bin/cdsbib?1990RMxAA..21..381G"/>
    <hyperlink ref="AP5910" r:id="rId16" display="http://cdsbib.u-strasbg.fr/cgi-bin/cdsbib?1990RMxAA..21..381G"/>
    <hyperlink ref="I2693" r:id="rId17" display="http://vsolj.cetus-net.org/bulletin.html"/>
    <hyperlink ref="AQ6044" r:id="rId18" display="http://cdsbib.u-strasbg.fr/cgi-bin/cdsbib?1990RMxAA..21..381G"/>
    <hyperlink ref="AQ596" r:id="rId19" display="http://cdsbib.u-strasbg.fr/cgi-bin/cdsbib?1990RMxAA..21..381G"/>
    <hyperlink ref="AQ6045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2023-05-31T08:06:05Z</dcterms:modified>
</cp:coreProperties>
</file>