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3C28E4A-EEE6-422D-9107-E23C2C999C0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/>
  <c r="D9" i="1"/>
  <c r="C9" i="1"/>
  <c r="C21" i="1"/>
  <c r="C17" i="1"/>
  <c r="E21" i="1"/>
  <c r="F21" i="1"/>
  <c r="E22" i="1"/>
  <c r="F22" i="1"/>
  <c r="G22" i="1"/>
  <c r="K22" i="1"/>
  <c r="E23" i="1"/>
  <c r="F23" i="1"/>
  <c r="G23" i="1"/>
  <c r="K23" i="1"/>
  <c r="E24" i="1"/>
  <c r="F24" i="1"/>
  <c r="G24" i="1"/>
  <c r="Q25" i="1"/>
  <c r="Q22" i="1"/>
  <c r="Q23" i="1"/>
  <c r="K24" i="1"/>
  <c r="Q24" i="1"/>
  <c r="A21" i="1"/>
  <c r="F16" i="1"/>
  <c r="F17" i="1" s="1"/>
  <c r="Q21" i="1"/>
  <c r="G21" i="1"/>
  <c r="I21" i="1"/>
  <c r="C12" i="1"/>
  <c r="C11" i="1"/>
  <c r="O25" i="1" l="1"/>
  <c r="O22" i="1"/>
  <c r="O21" i="1"/>
  <c r="O23" i="1"/>
  <c r="C15" i="1"/>
  <c r="O24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<sst xmlns="http://schemas.openxmlformats.org/spreadsheetml/2006/main" count="63" uniqueCount="54">
  <si>
    <t>PE</t>
  </si>
  <si>
    <t>0.0036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</si>
  <si>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</si>
  <si>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</si>
  <si>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</si>
  <si>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</si>
  <si>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</si>
  <si>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</si>
  <si>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</si>
  <si>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</si>
  <si>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</si>
  <si>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</si>
  <si>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</si>
  <si>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</si>
  <si>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</si>
  <si>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</si>
  <si>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</si>
  <si>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</si>
  <si>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</si>
  <si>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</si>
  <si>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</si>
  <si>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</si>
  <si>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</si>
  <si>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</si>
  <si>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</si>
  <si>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</si>
  <si>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</si>
  <si>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</si>
  <si>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</si>
  <si>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</si>
  <si>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</si>
  <si>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</si>
  <si>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</si>
  <si>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</si>
  <si>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</si>
  <si>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</si>
  <si>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</si>
  <si>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</si>
  <si>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</si>
  <si>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</si>
  <si>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</si>
  <si>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</si>
  <si>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</si>
  <si>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V0667 And</t>
  </si>
  <si>
    <t>V0667 And / GSC 3641-0587</t>
  </si>
  <si>
    <t>EB</t>
  </si>
  <si>
    <t>VSX</t>
  </si>
  <si>
    <t>IBVS 5920</t>
  </si>
  <si>
    <t>I</t>
  </si>
  <si>
    <t>IBVS 5960</t>
  </si>
  <si>
    <t>IBVS 6042</t>
  </si>
  <si>
    <t>G3641-0587</t>
  </si>
  <si>
    <t>vis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</si>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</sst>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6" fillId="0" borderId="0" xfId="41" applyFont="1" applyAlignment="1">
      <alignment wrapText="1"/>
    </xf>
    <xf numFmtId="0" fontId="16" fillId="0" borderId="0" xfId="41" applyFont="1" applyAlignment="1">
      <alignment horizontal="center" wrapText="1"/>
    </xf>
    <xf numFmtId="0" fontId="16" fillId="0" borderId="0" xfId="4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V0667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6.0000000000000006E-4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6.0000000000000006E-4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5329</c:v>
                </c:pt>
                <c:pt idx="2">
                  <c:v>5843</c:v>
                </c:pt>
                <c:pt idx="3">
                  <c:v>6887</c:v>
                </c:pt>
                <c:pt idx="4">
                  <c:v>8832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9F-4260-9C7B-49FD6B982DD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6.0000000000000006E-4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6.0000000000000006E-4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5329</c:v>
                </c:pt>
                <c:pt idx="2">
                  <c:v>5843</c:v>
                </c:pt>
                <c:pt idx="3">
                  <c:v>6887</c:v>
                </c:pt>
                <c:pt idx="4">
                  <c:v>8832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9F-4260-9C7B-49FD6B982DD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6.0000000000000006E-4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6.0000000000000006E-4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5329</c:v>
                </c:pt>
                <c:pt idx="2">
                  <c:v>5843</c:v>
                </c:pt>
                <c:pt idx="3">
                  <c:v>6887</c:v>
                </c:pt>
                <c:pt idx="4">
                  <c:v>8832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9F-4260-9C7B-49FD6B982DD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6.0000000000000006E-4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6.0000000000000006E-4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5329</c:v>
                </c:pt>
                <c:pt idx="2">
                  <c:v>5843</c:v>
                </c:pt>
                <c:pt idx="3">
                  <c:v>6887</c:v>
                </c:pt>
                <c:pt idx="4">
                  <c:v>8832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8.5799999942537397E-4</c:v>
                </c:pt>
                <c:pt idx="2">
                  <c:v>4.8860000024433248E-3</c:v>
                </c:pt>
                <c:pt idx="3">
                  <c:v>-2.0260000019334257E-3</c:v>
                </c:pt>
                <c:pt idx="4">
                  <c:v>2.1639999977196567E-3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9F-4260-9C7B-49FD6B982DD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6.0000000000000006E-4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6.0000000000000006E-4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5329</c:v>
                </c:pt>
                <c:pt idx="2">
                  <c:v>5843</c:v>
                </c:pt>
                <c:pt idx="3">
                  <c:v>6887</c:v>
                </c:pt>
                <c:pt idx="4">
                  <c:v>8832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9F-4260-9C7B-49FD6B982DD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6.0000000000000006E-4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6.0000000000000006E-4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5329</c:v>
                </c:pt>
                <c:pt idx="2">
                  <c:v>5843</c:v>
                </c:pt>
                <c:pt idx="3">
                  <c:v>6887</c:v>
                </c:pt>
                <c:pt idx="4">
                  <c:v>8832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9F-4260-9C7B-49FD6B982DD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6.0000000000000006E-4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6.0000000000000006E-4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5329</c:v>
                </c:pt>
                <c:pt idx="2">
                  <c:v>5843</c:v>
                </c:pt>
                <c:pt idx="3">
                  <c:v>6887</c:v>
                </c:pt>
                <c:pt idx="4">
                  <c:v>8832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9F-4260-9C7B-49FD6B982DD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5329</c:v>
                </c:pt>
                <c:pt idx="2">
                  <c:v>5843</c:v>
                </c:pt>
                <c:pt idx="3">
                  <c:v>6887</c:v>
                </c:pt>
                <c:pt idx="4">
                  <c:v>8832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3.5184292813680732E-4</c:v>
                </c:pt>
                <c:pt idx="1">
                  <c:v>1.168856916731426E-3</c:v>
                </c:pt>
                <c:pt idx="2">
                  <c:v>1.2476606679300813E-3</c:v>
                </c:pt>
                <c:pt idx="3">
                  <c:v>1.4077212053841596E-3</c:v>
                </c:pt>
                <c:pt idx="4">
                  <c:v>1.7059182794724563E-3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9F-4260-9C7B-49FD6B982DD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5329</c:v>
                </c:pt>
                <c:pt idx="2">
                  <c:v>5843</c:v>
                </c:pt>
                <c:pt idx="3">
                  <c:v>6887</c:v>
                </c:pt>
                <c:pt idx="4">
                  <c:v>8832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A9F-4260-9C7B-49FD6B982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94608"/>
        <c:axId val="1"/>
      </c:scatterChart>
      <c:valAx>
        <c:axId val="628394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394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0</xdr:row>
      <xdr:rowOff>66675</xdr:rowOff>
    </xdr:from>
    <xdr:to>
      <xdr:col>19</xdr:col>
      <xdr:colOff>133350</xdr:colOff>
      <xdr:row>19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10C2439-830B-7C6D-0177-F583E522A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44</v>
      </c>
    </row>
    <row r="2" spans="1:6" x14ac:dyDescent="0.2">
      <c r="A2" t="s">
        <v>28</v>
      </c>
      <c r="B2" t="s">
        <v>45</v>
      </c>
      <c r="C2" s="3"/>
      <c r="D2" s="3"/>
      <c r="E2" s="30" t="s">
        <v>43</v>
      </c>
      <c r="F2" t="s">
        <v>51</v>
      </c>
    </row>
    <row r="3" spans="1:6" ht="13.5" thickBot="1" x14ac:dyDescent="0.25"/>
    <row r="4" spans="1:6" ht="14.25" thickTop="1" thickBot="1" x14ac:dyDescent="0.25">
      <c r="A4" s="5" t="s">
        <v>5</v>
      </c>
      <c r="C4" s="27" t="s">
        <v>42</v>
      </c>
      <c r="D4" s="28" t="s">
        <v>42</v>
      </c>
    </row>
    <row r="5" spans="1:6" ht="13.5" thickTop="1" x14ac:dyDescent="0.2">
      <c r="A5" s="9" t="s">
        <v>33</v>
      </c>
      <c r="B5" s="10"/>
      <c r="C5" s="11">
        <v>-9.5</v>
      </c>
      <c r="D5" s="10" t="s">
        <v>34</v>
      </c>
    </row>
    <row r="6" spans="1:6" x14ac:dyDescent="0.2">
      <c r="A6" s="5" t="s">
        <v>6</v>
      </c>
    </row>
    <row r="7" spans="1:6" x14ac:dyDescent="0.2">
      <c r="A7" t="s">
        <v>7</v>
      </c>
      <c r="C7" s="8">
        <v>51443.74</v>
      </c>
      <c r="D7" s="29" t="s">
        <v>46</v>
      </c>
    </row>
    <row r="8" spans="1:6" x14ac:dyDescent="0.2">
      <c r="A8" t="s">
        <v>8</v>
      </c>
      <c r="C8" s="8">
        <v>0.69449799999999995</v>
      </c>
      <c r="D8" s="29" t="s">
        <v>46</v>
      </c>
    </row>
    <row r="9" spans="1:6" x14ac:dyDescent="0.2">
      <c r="A9" s="24" t="s">
        <v>37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24</v>
      </c>
      <c r="D10" s="4" t="s">
        <v>25</v>
      </c>
      <c r="E10" s="10"/>
    </row>
    <row r="11" spans="1:6" x14ac:dyDescent="0.2">
      <c r="A11" s="10" t="s">
        <v>20</v>
      </c>
      <c r="B11" s="10"/>
      <c r="C11" s="21">
        <f ca="1">INTERCEPT(INDIRECT($D$9):G992,INDIRECT($C$9):F992)</f>
        <v>3.5184292813680732E-4</v>
      </c>
      <c r="D11" s="3"/>
      <c r="E11" s="10"/>
    </row>
    <row r="12" spans="1:6" x14ac:dyDescent="0.2">
      <c r="A12" s="10" t="s">
        <v>21</v>
      </c>
      <c r="B12" s="10"/>
      <c r="C12" s="21">
        <f ca="1">SLOPE(INDIRECT($D$9):G992,INDIRECT($C$9):F992)</f>
        <v>1.5331469104796749E-7</v>
      </c>
      <c r="D12" s="3"/>
      <c r="E12" s="10"/>
    </row>
    <row r="13" spans="1:6" x14ac:dyDescent="0.2">
      <c r="A13" s="10" t="s">
        <v>23</v>
      </c>
      <c r="B13" s="10"/>
      <c r="C13" s="3" t="s">
        <v>18</v>
      </c>
    </row>
    <row r="14" spans="1:6" x14ac:dyDescent="0.2">
      <c r="A14" s="10"/>
      <c r="B14" s="10"/>
      <c r="C14" s="10"/>
    </row>
    <row r="15" spans="1:6" x14ac:dyDescent="0.2">
      <c r="A15" s="12" t="s">
        <v>22</v>
      </c>
      <c r="B15" s="10"/>
      <c r="C15" s="13">
        <f ca="1">(C7+C11)+(C8+C12)*INT(MAX(F21:F3533))</f>
        <v>57577.548041918279</v>
      </c>
      <c r="E15" s="14" t="s">
        <v>39</v>
      </c>
      <c r="F15" s="11">
        <v>1</v>
      </c>
    </row>
    <row r="16" spans="1:6" x14ac:dyDescent="0.2">
      <c r="A16" s="16" t="s">
        <v>9</v>
      </c>
      <c r="B16" s="10"/>
      <c r="C16" s="17">
        <f ca="1">+C8+C12</f>
        <v>0.694498153314691</v>
      </c>
      <c r="E16" s="14" t="s">
        <v>35</v>
      </c>
      <c r="F16" s="15">
        <f ca="1">NOW()+15018.5+$C$5/24</f>
        <v>60095.83837060185</v>
      </c>
    </row>
    <row r="17" spans="1:21" ht="13.5" thickBot="1" x14ac:dyDescent="0.25">
      <c r="A17" s="14" t="s">
        <v>32</v>
      </c>
      <c r="B17" s="10"/>
      <c r="C17" s="10">
        <f>COUNT(C21:C2191)</f>
        <v>5</v>
      </c>
      <c r="E17" s="14" t="s">
        <v>40</v>
      </c>
      <c r="F17" s="15">
        <f ca="1">ROUND(2*(F16-$C$7)/$C$8,0)/2+F15</f>
        <v>12459</v>
      </c>
    </row>
    <row r="18" spans="1:21" ht="14.25" thickTop="1" thickBot="1" x14ac:dyDescent="0.25">
      <c r="A18" s="16" t="s">
        <v>10</v>
      </c>
      <c r="B18" s="10"/>
      <c r="C18" s="19">
        <f ca="1">+C15</f>
        <v>57577.548041918279</v>
      </c>
      <c r="D18" s="20">
        <f ca="1">+C16</f>
        <v>0.694498153314691</v>
      </c>
      <c r="E18" s="14" t="s">
        <v>41</v>
      </c>
      <c r="F18" s="23">
        <f ca="1">ROUND(2*(F16-$C$15)/$C$16,0)/2+F15</f>
        <v>3627</v>
      </c>
    </row>
    <row r="19" spans="1:21" ht="13.5" thickTop="1" x14ac:dyDescent="0.2">
      <c r="E19" s="14" t="s">
        <v>36</v>
      </c>
      <c r="F19" s="18">
        <f ca="1">+$C$15+$C$16*F18-15018.5-$C$5/24</f>
        <v>45078.388677324001</v>
      </c>
    </row>
    <row r="20" spans="1:21" ht="13.5" thickBot="1" x14ac:dyDescent="0.25">
      <c r="A20" s="4" t="s">
        <v>11</v>
      </c>
      <c r="B20" s="4" t="s">
        <v>12</v>
      </c>
      <c r="C20" s="4" t="s">
        <v>13</v>
      </c>
      <c r="D20" s="4" t="s">
        <v>17</v>
      </c>
      <c r="E20" s="4" t="s">
        <v>14</v>
      </c>
      <c r="F20" s="4" t="s">
        <v>15</v>
      </c>
      <c r="G20" s="4" t="s">
        <v>16</v>
      </c>
      <c r="H20" s="7" t="s">
        <v>4</v>
      </c>
      <c r="I20" s="7" t="s">
        <v>52</v>
      </c>
      <c r="J20" s="7" t="s">
        <v>0</v>
      </c>
      <c r="K20" s="7" t="s">
        <v>3</v>
      </c>
      <c r="L20" s="7" t="s">
        <v>29</v>
      </c>
      <c r="M20" s="7" t="s">
        <v>30</v>
      </c>
      <c r="N20" s="7" t="s">
        <v>31</v>
      </c>
      <c r="O20" s="7" t="s">
        <v>27</v>
      </c>
      <c r="P20" s="6" t="s">
        <v>26</v>
      </c>
      <c r="Q20" s="4" t="s">
        <v>19</v>
      </c>
      <c r="U20" s="26" t="s">
        <v>38</v>
      </c>
    </row>
    <row r="21" spans="1:21" x14ac:dyDescent="0.2">
      <c r="A21" t="str">
        <f>D7</f>
        <v>VSX</v>
      </c>
      <c r="C21" s="8">
        <f>C$7</f>
        <v>51443.74</v>
      </c>
      <c r="D21" s="8" t="s">
        <v>18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3.5184292813680732E-4</v>
      </c>
      <c r="Q21" s="2">
        <f>+C21-15018.5</f>
        <v>36425.24</v>
      </c>
    </row>
    <row r="22" spans="1:21" x14ac:dyDescent="0.2">
      <c r="A22" s="31" t="s">
        <v>47</v>
      </c>
      <c r="B22" s="32" t="s">
        <v>48</v>
      </c>
      <c r="C22" s="31">
        <v>55144.720699999998</v>
      </c>
      <c r="D22" s="31">
        <v>2.9999999999999997E-4</v>
      </c>
      <c r="E22">
        <f>+(C22-C$7)/C$8</f>
        <v>5329.0012354247247</v>
      </c>
      <c r="F22">
        <f>ROUND(2*E22,0)/2</f>
        <v>5329</v>
      </c>
      <c r="G22">
        <f>+C22-(C$7+F22*C$8)</f>
        <v>8.5799999942537397E-4</v>
      </c>
      <c r="K22">
        <f>+G22</f>
        <v>8.5799999942537397E-4</v>
      </c>
      <c r="O22">
        <f ca="1">+C$11+C$12*$F22</f>
        <v>1.168856916731426E-3</v>
      </c>
      <c r="Q22" s="2">
        <f>+C22-15018.5</f>
        <v>40126.220699999998</v>
      </c>
      <c r="R22" t="s">
        <v>3</v>
      </c>
    </row>
    <row r="23" spans="1:21" x14ac:dyDescent="0.2">
      <c r="A23" s="31" t="s">
        <v>49</v>
      </c>
      <c r="B23" s="32" t="s">
        <v>48</v>
      </c>
      <c r="C23" s="31">
        <v>55501.6967</v>
      </c>
      <c r="D23" s="31">
        <v>5.0000000000000001E-4</v>
      </c>
      <c r="E23">
        <f>+(C23-C$7)/C$8</f>
        <v>5843.0070352974417</v>
      </c>
      <c r="F23">
        <f>ROUND(2*E23,0)/2</f>
        <v>5843</v>
      </c>
      <c r="G23">
        <f>+C23-(C$7+F23*C$8)</f>
        <v>4.8860000024433248E-3</v>
      </c>
      <c r="K23">
        <f>+G23</f>
        <v>4.8860000024433248E-3</v>
      </c>
      <c r="O23">
        <f ca="1">+C$11+C$12*$F23</f>
        <v>1.2476606679300813E-3</v>
      </c>
      <c r="Q23" s="2">
        <f>+C23-15018.5</f>
        <v>40483.1967</v>
      </c>
      <c r="R23" t="s">
        <v>53</v>
      </c>
    </row>
    <row r="24" spans="1:21" x14ac:dyDescent="0.2">
      <c r="A24" s="33" t="s">
        <v>50</v>
      </c>
      <c r="B24" s="34" t="s">
        <v>48</v>
      </c>
      <c r="C24" s="35">
        <v>56226.745699999999</v>
      </c>
      <c r="D24" s="35">
        <v>6.0000000000000006E-4</v>
      </c>
      <c r="E24">
        <f>+(C24-C$7)/C$8</f>
        <v>6886.9970827849784</v>
      </c>
      <c r="F24">
        <f>ROUND(2*E24,0)/2</f>
        <v>6887</v>
      </c>
      <c r="G24">
        <f>+C24-(C$7+F24*C$8)</f>
        <v>-2.0260000019334257E-3</v>
      </c>
      <c r="K24">
        <f>+G24</f>
        <v>-2.0260000019334257E-3</v>
      </c>
      <c r="O24">
        <f ca="1">+C$11+C$12*$F24</f>
        <v>1.4077212053841596E-3</v>
      </c>
      <c r="Q24" s="2">
        <f>+C24-15018.5</f>
        <v>41208.245699999999</v>
      </c>
      <c r="R24" t="s">
        <v>3</v>
      </c>
    </row>
    <row r="25" spans="1:21" x14ac:dyDescent="0.2">
      <c r="A25" s="36" t="s">
        <v>2</v>
      </c>
      <c r="B25" s="37" t="s">
        <v>48</v>
      </c>
      <c r="C25" s="38">
        <v>57577.548499999997</v>
      </c>
      <c r="D25" s="38" t="s">
        <v>1</v>
      </c>
      <c r="E25">
        <f>+(C25-C$7)/C$8</f>
        <v>8832.0031159197006</v>
      </c>
      <c r="F25">
        <f>ROUND(2*E25,0)/2</f>
        <v>8832</v>
      </c>
      <c r="G25">
        <f>+C25-(C$7+F25*C$8)</f>
        <v>2.1639999977196567E-3</v>
      </c>
      <c r="K25">
        <f>+G25</f>
        <v>2.1639999977196567E-3</v>
      </c>
      <c r="O25">
        <f ca="1">+C$11+C$12*$F25</f>
        <v>1.7059182794724563E-3</v>
      </c>
      <c r="Q25" s="2">
        <f>+C25-15018.5</f>
        <v>42559.048499999997</v>
      </c>
      <c r="R25" t="s">
        <v>53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3474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2023-05-31T08:07:15Z</dcterms:modified>
</cp:coreProperties>
</file>