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C3E8381-273E-4A83-ADA7-0DA68A6F18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C8" i="1"/>
  <c r="E22" i="1"/>
  <c r="F22" i="1"/>
  <c r="G22" i="1"/>
  <c r="K22" i="1"/>
  <c r="C9" i="1"/>
  <c r="D9" i="1"/>
  <c r="D8" i="1"/>
  <c r="F16" i="1"/>
  <c r="F17" i="1" s="1"/>
  <c r="C17" i="1"/>
  <c r="Q21" i="1"/>
  <c r="E23" i="1"/>
  <c r="F23" i="1"/>
  <c r="G23" i="1"/>
  <c r="K23" i="1"/>
  <c r="E21" i="1"/>
  <c r="F21" i="1"/>
  <c r="G21" i="1"/>
  <c r="I21" i="1"/>
  <c r="C12" i="1"/>
  <c r="C11" i="1"/>
  <c r="O22" i="1" l="1"/>
  <c r="C15" i="1"/>
  <c r="F18" i="1" s="1"/>
  <c r="O23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<sst xmlns="http://schemas.openxmlformats.org/spreadsheetml/2006/main" count="57" uniqueCount="50">
  <si>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</si>
  <si>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</si>
  <si>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</si>
  <si>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</si>
  <si>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</si>
  <si>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</si>
  <si>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</si>
  <si>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</si>
  <si>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</si>
  <si>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</si>
  <si>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</si>
  <si>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</si>
  <si>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</si>
  <si>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</si>
  <si>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</si>
  <si>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</si>
  <si>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</si>
  <si>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</si>
  <si>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</si>
  <si>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</si>
  <si>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</si>
  <si>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</si>
  <si>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</si>
  <si>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</si>
  <si>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</si>
  <si>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</si>
  <si>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</si>
  <si>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</si>
  <si>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</si>
  <si>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</si>
  <si>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</si>
  <si>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</si>
  <si>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</si>
  <si>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</si>
  <si>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</si>
  <si>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</si>
  <si>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</si>
  <si>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</si>
  <si>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</si>
  <si>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</si>
  <si>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</si>
  <si>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V0680 And</t>
  </si>
  <si>
    <t>2017K</t>
  </si>
  <si>
    <t>G3243.00924</t>
  </si>
  <si>
    <t>EW</t>
  </si>
  <si>
    <t>pr_6</t>
  </si>
  <si>
    <t>V0680 And / GSC 243.00924</t>
  </si>
  <si>
    <t>GCVS</t>
  </si>
  <si>
    <t>IBVS 6196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</si>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</sst>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V0680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4-4D41-94E5-F295195945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34-4D41-94E5-F295195945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34-4D41-94E5-F295195945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2.5950000002922025E-2</c:v>
                </c:pt>
                <c:pt idx="2">
                  <c:v>2.9920000000856817E-2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34-4D41-94E5-F295195945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34-4D41-94E5-F295195945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34-4D41-94E5-F295195945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34-4D41-94E5-F295195945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-4.1527456881712554E-6</c:v>
                </c:pt>
                <c:pt idx="1">
                  <c:v>2.790740545644706E-2</c:v>
                </c:pt>
                <c:pt idx="2">
                  <c:v>2.7966747293019945E-2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34-4D41-94E5-F295195945E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16697.5</c:v>
                </c:pt>
                <c:pt idx="2">
                  <c:v>16733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34-4D41-94E5-F29519594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85608"/>
        <c:axId val="1"/>
      </c:scatterChart>
      <c:valAx>
        <c:axId val="628385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85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AF432C-CB6D-682D-2B24-5D01CF8FE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23.353300000000001</v>
      </c>
      <c r="L1" s="32">
        <v>43.465600000000002</v>
      </c>
      <c r="M1" s="33">
        <v>51508.612999999998</v>
      </c>
      <c r="N1" s="33">
        <v>0.36346000000000001</v>
      </c>
      <c r="O1" s="31" t="s">
        <v>44</v>
      </c>
      <c r="P1" s="42">
        <v>13.3</v>
      </c>
      <c r="Q1" s="42">
        <v>13.6</v>
      </c>
      <c r="R1" s="43" t="s">
        <v>45</v>
      </c>
      <c r="S1" s="31" t="s">
        <v>13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51508.612999999998</v>
      </c>
      <c r="D4" s="27">
        <v>0.36346000000000001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51508.612999999998</v>
      </c>
      <c r="D7" s="28" t="s">
        <v>47</v>
      </c>
    </row>
    <row r="8" spans="1:19" x14ac:dyDescent="0.2">
      <c r="A8" t="s">
        <v>3</v>
      </c>
      <c r="C8" s="8">
        <f>N1</f>
        <v>0.36346000000000001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-4.1527456881712554E-6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1.6716010302222027E-6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57590.417146747292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0.36346167160103021</v>
      </c>
      <c r="E16" s="14" t="s">
        <v>30</v>
      </c>
      <c r="F16" s="35">
        <f ca="1">NOW()+15018.5+$C$5/24</f>
        <v>60095.840250925925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23627.5</v>
      </c>
    </row>
    <row r="18" spans="1:21" ht="14.25" thickTop="1" thickBot="1" x14ac:dyDescent="0.25">
      <c r="A18" s="16" t="s">
        <v>5</v>
      </c>
      <c r="B18" s="10"/>
      <c r="C18" s="19">
        <f ca="1">+C15</f>
        <v>57590.417146747292</v>
      </c>
      <c r="D18" s="20">
        <f ca="1">+C16</f>
        <v>0.36346167160103021</v>
      </c>
      <c r="E18" s="14" t="s">
        <v>36</v>
      </c>
      <c r="F18" s="23">
        <f ca="1">ROUND(2*(F16-$C$15)/$C$16,0)/2+F15</f>
        <v>6894</v>
      </c>
    </row>
    <row r="19" spans="1:21" ht="13.5" thickTop="1" x14ac:dyDescent="0.2">
      <c r="E19" s="14" t="s">
        <v>31</v>
      </c>
      <c r="F19" s="18">
        <f ca="1">+$C$15+$C$16*F18-15018.5-$C$5/24</f>
        <v>45078.017744098128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51508.612999999998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-4.1527456881712554E-6</v>
      </c>
      <c r="Q21" s="2">
        <f>+C21-15018.5</f>
        <v>36490.112999999998</v>
      </c>
    </row>
    <row r="22" spans="1:21" x14ac:dyDescent="0.2">
      <c r="A22" s="44" t="s">
        <v>48</v>
      </c>
      <c r="B22" s="45" t="s">
        <v>49</v>
      </c>
      <c r="C22" s="46">
        <v>57577.512300000002</v>
      </c>
      <c r="D22" s="46">
        <v>6.9999999999999999E-4</v>
      </c>
      <c r="E22">
        <f>+(C22-C$7)/C$8</f>
        <v>16697.57139712762</v>
      </c>
      <c r="F22">
        <f>ROUND(2*E22,0)/2</f>
        <v>16697.5</v>
      </c>
      <c r="G22">
        <f>+C22-(C$7+F22*C$8)</f>
        <v>2.5950000002922025E-2</v>
      </c>
      <c r="K22">
        <f>+G22</f>
        <v>2.5950000002922025E-2</v>
      </c>
      <c r="O22">
        <f ca="1">+C$11+C$12*$F22</f>
        <v>2.790740545644706E-2</v>
      </c>
      <c r="Q22" s="2">
        <f>+C22-15018.5</f>
        <v>42559.012300000002</v>
      </c>
    </row>
    <row r="23" spans="1:21" x14ac:dyDescent="0.2">
      <c r="A23" s="44" t="s">
        <v>48</v>
      </c>
      <c r="B23" s="45" t="s">
        <v>49</v>
      </c>
      <c r="C23" s="46">
        <v>57590.419099999999</v>
      </c>
      <c r="D23" s="46">
        <v>1.2999999999999999E-3</v>
      </c>
      <c r="E23">
        <f>+(C23-C$7)/C$8</f>
        <v>16733.082319925168</v>
      </c>
      <c r="F23">
        <f>ROUND(2*E23,0)/2</f>
        <v>16733</v>
      </c>
      <c r="G23">
        <f>+C23-(C$7+F23*C$8)</f>
        <v>2.9920000000856817E-2</v>
      </c>
      <c r="K23">
        <f>+G23</f>
        <v>2.9920000000856817E-2</v>
      </c>
      <c r="O23">
        <f ca="1">+C$11+C$12*$F23</f>
        <v>2.7966747293019945E-2</v>
      </c>
      <c r="Q23" s="2">
        <f>+C23-15018.5</f>
        <v>42571.919099999999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2023-05-31T08:09:57Z</dcterms:modified>
</cp:coreProperties>
</file>