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B49F031-5B65-4AA1-AF48-8ECA306286C9}" xr6:coauthVersionLast="47" xr6:coauthVersionMax="47" xr10:uidLastSave="{00000000-0000-0000-0000-000000000000}"/>
  <bookViews>
    <workbookView xWindow="14370" yWindow="240" windowWidth="13995" windowHeight="1452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/>
  <c r="G33" i="1" s="1"/>
  <c r="K33" i="1" s="1"/>
  <c r="Q33" i="1"/>
  <c r="C9" i="1"/>
  <c r="D9" i="1"/>
  <c r="F16" i="1"/>
  <c r="C17" i="1"/>
  <c r="E21" i="1"/>
  <c r="F21" i="1"/>
  <c r="K21" i="1"/>
  <c r="Q21" i="1"/>
  <c r="U21" i="1"/>
  <c r="E22" i="1"/>
  <c r="F22" i="1"/>
  <c r="U22" i="1"/>
  <c r="K22" i="1"/>
  <c r="Q22" i="1"/>
  <c r="E23" i="1"/>
  <c r="F23" i="1"/>
  <c r="U23" i="1"/>
  <c r="K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C11" i="1"/>
  <c r="C12" i="1"/>
  <c r="O33" i="1" l="1"/>
  <c r="C16" i="1"/>
  <c r="D18" i="1" s="1"/>
  <c r="O24" i="1"/>
  <c r="O22" i="1"/>
  <c r="O28" i="1"/>
  <c r="O26" i="1"/>
  <c r="O32" i="1"/>
  <c r="O30" i="1"/>
  <c r="O21" i="1"/>
  <c r="O23" i="1"/>
  <c r="O27" i="1"/>
  <c r="O31" i="1"/>
  <c r="O25" i="1"/>
  <c r="O29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<sst xmlns="http://schemas.openxmlformats.org/spreadsheetml/2006/main" count="68" uniqueCount="55">
  <si>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</si>
  <si>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</si>
  <si>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</si>
  <si>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</si>
  <si>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</si>
  <si>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</si>
  <si>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</si>
  <si>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</si>
  <si>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</si>
  <si>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</si>
  <si>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</si>
  <si>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</si>
  <si>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</si>
  <si>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</si>
  <si>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</si>
  <si>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</si>
  <si>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</si>
  <si>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</si>
  <si>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</si>
  <si>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</si>
  <si>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</si>
  <si>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</si>
  <si>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</si>
  <si>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</si>
  <si>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</si>
  <si>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</si>
  <si>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</si>
  <si>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</si>
  <si>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</si>
  <si>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</si>
  <si>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</si>
  <si>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</si>
  <si>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</si>
  <si>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</si>
  <si>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</si>
  <si>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</si>
  <si>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</si>
  <si>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</si>
  <si>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</si>
  <si>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</si>
  <si>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 xml:space="preserve">V0801 And / GSC 2837-1343 </t>
  </si>
  <si>
    <t>EW</t>
  </si>
  <si>
    <t>GCVS</t>
  </si>
  <si>
    <t>BRNO</t>
  </si>
  <si>
    <t>OEJV 0160</t>
  </si>
  <si>
    <t>I</t>
  </si>
  <si>
    <t>OEJV 0142</t>
  </si>
  <si>
    <t>II</t>
  </si>
  <si>
    <t>IBVS 6092</t>
  </si>
  <si>
    <t>IBVS 6131</t>
  </si>
  <si>
    <t>OEJV 0179</t>
  </si>
  <si>
    <t>BAD?</t>
  </si>
  <si>
    <t>IBVS 6262</t>
  </si>
  <si>
    <t>OEJV 212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</si>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</sst>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0"/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9" fillId="0" borderId="6" xfId="0" applyFont="1" applyBorder="1" applyAlignment="1">
      <alignment horizontal="left"/>
    </xf>
    <xf numFmtId="0" fontId="20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horizontal="left"/>
    </xf>
    <xf numFmtId="0" fontId="14" fillId="0" borderId="1" xfId="7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72" fontId="21" fillId="0" borderId="0" xfId="0" applyNumberFormat="1" applyFont="1" applyAlignment="1" applyProtection="1">
      <alignment vertical="center" wrapText="1"/>
      <protection locked="0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Normal_A_1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V0801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7-43BD-A464-335C949164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-4.600000029313378E-4</c:v>
                </c:pt>
                <c:pt idx="4">
                  <c:v>-2.7875000014319085E-3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7-43BD-A464-335C949164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67-43BD-A464-335C949164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  <c:pt idx="5">
                  <c:v>-5.0000002374872565E-5</c:v>
                </c:pt>
                <c:pt idx="6">
                  <c:v>0</c:v>
                </c:pt>
                <c:pt idx="7">
                  <c:v>5.9499999042600393E-4</c:v>
                </c:pt>
                <c:pt idx="8">
                  <c:v>2.0674999977927655E-3</c:v>
                </c:pt>
                <c:pt idx="9">
                  <c:v>4.4449999913922511E-3</c:v>
                </c:pt>
                <c:pt idx="10">
                  <c:v>1.1964356686803512E-2</c:v>
                </c:pt>
                <c:pt idx="11">
                  <c:v>1.4502499994705431E-2</c:v>
                </c:pt>
                <c:pt idx="12">
                  <c:v>1.4144999986456241E-2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67-43BD-A464-335C949164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67-43BD-A464-335C949164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67-43BD-A464-335C949164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67-43BD-A464-335C949164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-1.4320795674549565E-2</c:v>
                </c:pt>
                <c:pt idx="1">
                  <c:v>-1.4320156092143514E-2</c:v>
                </c:pt>
                <c:pt idx="2">
                  <c:v>-3.0954848659488095E-3</c:v>
                </c:pt>
                <c:pt idx="3">
                  <c:v>-2.007555193256092E-3</c:v>
                </c:pt>
                <c:pt idx="4">
                  <c:v>-2.0069156108500413E-3</c:v>
                </c:pt>
                <c:pt idx="5">
                  <c:v>-2.3207443405857085E-4</c:v>
                </c:pt>
                <c:pt idx="6">
                  <c:v>-2.3207443405857085E-4</c:v>
                </c:pt>
                <c:pt idx="7">
                  <c:v>1.7263268932695306E-3</c:v>
                </c:pt>
                <c:pt idx="8">
                  <c:v>3.1084644727456989E-3</c:v>
                </c:pt>
                <c:pt idx="9">
                  <c:v>4.6991059165944872E-3</c:v>
                </c:pt>
                <c:pt idx="10">
                  <c:v>1.0159860499457756E-2</c:v>
                </c:pt>
                <c:pt idx="11">
                  <c:v>1.365262001890216E-2</c:v>
                </c:pt>
                <c:pt idx="12">
                  <c:v>1.5554098512091724E-2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67-43BD-A464-335C949164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67-43BD-A464-335C9491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05856"/>
        <c:axId val="1"/>
      </c:scatterChart>
      <c:valAx>
        <c:axId val="69570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70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D2B633-7E20-1DA0-6640-6AFF75799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40</v>
      </c>
      <c r="G1" s="30"/>
      <c r="H1" s="31"/>
      <c r="I1" s="32"/>
      <c r="J1" s="33"/>
      <c r="K1" s="34"/>
      <c r="L1" s="35"/>
      <c r="M1" s="36"/>
      <c r="N1" s="36"/>
      <c r="O1" s="39"/>
    </row>
    <row r="2" spans="1:15" x14ac:dyDescent="0.2">
      <c r="A2" t="s">
        <v>23</v>
      </c>
      <c r="B2" s="40" t="s">
        <v>41</v>
      </c>
    </row>
    <row r="3" spans="1:15" ht="13.5" thickBot="1" x14ac:dyDescent="0.25"/>
    <row r="4" spans="1:15" ht="14.25" thickTop="1" thickBot="1" x14ac:dyDescent="0.25">
      <c r="A4" s="4" t="s">
        <v>0</v>
      </c>
      <c r="C4" s="27">
        <v>56225.393600000003</v>
      </c>
      <c r="D4" s="28">
        <v>0.26665499999999998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56225.393600000003</v>
      </c>
      <c r="D7" s="29" t="s">
        <v>42</v>
      </c>
    </row>
    <row r="8" spans="1:15" x14ac:dyDescent="0.2">
      <c r="A8" t="s">
        <v>3</v>
      </c>
      <c r="C8" s="7">
        <v>0.26665499999999998</v>
      </c>
      <c r="D8" s="29" t="s">
        <v>42</v>
      </c>
    </row>
    <row r="9" spans="1:15" x14ac:dyDescent="0.2">
      <c r="A9" s="24" t="s">
        <v>32</v>
      </c>
      <c r="B9" s="25">
        <v>24</v>
      </c>
      <c r="C9" s="22" t="str">
        <f>"F"&amp;B9</f>
        <v>F24</v>
      </c>
      <c r="D9" s="23" t="str">
        <f>"G"&amp;B9</f>
        <v>G24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1">
        <f ca="1">INTERCEPT(INDIRECT($D$9):G992,INDIRECT($C$9):F992)</f>
        <v>-2.3207443405857085E-4</v>
      </c>
      <c r="D11" s="11"/>
      <c r="E11" s="9"/>
    </row>
    <row r="12" spans="1:15" x14ac:dyDescent="0.2">
      <c r="A12" s="9" t="s">
        <v>16</v>
      </c>
      <c r="B12" s="9"/>
      <c r="C12" s="21">
        <f ca="1">SLOPE(INDIRECT($D$9):G992,INDIRECT($C$9):F992)</f>
        <v>1.2791648121019605E-6</v>
      </c>
      <c r="D12" s="11"/>
      <c r="E12" s="9"/>
    </row>
    <row r="13" spans="1:15" x14ac:dyDescent="0.2">
      <c r="A13" s="9" t="s">
        <v>18</v>
      </c>
      <c r="B13" s="9"/>
      <c r="C13" s="11" t="s">
        <v>13</v>
      </c>
    </row>
    <row r="14" spans="1:15" x14ac:dyDescent="0.2">
      <c r="A14" s="9"/>
      <c r="B14" s="9"/>
      <c r="C14" s="9"/>
    </row>
    <row r="15" spans="1:15" x14ac:dyDescent="0.2">
      <c r="A15" s="12" t="s">
        <v>17</v>
      </c>
      <c r="B15" s="9"/>
      <c r="C15" s="13">
        <f ca="1">(C7+C11)+(C8+C12)*INT(MAX(F21:F3533))</f>
        <v>59516.198509098518</v>
      </c>
      <c r="E15" s="14" t="s">
        <v>33</v>
      </c>
      <c r="F15" s="37">
        <v>1</v>
      </c>
    </row>
    <row r="16" spans="1:15" x14ac:dyDescent="0.2">
      <c r="A16" s="16" t="s">
        <v>4</v>
      </c>
      <c r="B16" s="9"/>
      <c r="C16" s="17">
        <f ca="1">+C8+C12</f>
        <v>0.2666562791648121</v>
      </c>
      <c r="E16" s="14" t="s">
        <v>30</v>
      </c>
      <c r="F16" s="38">
        <f ca="1">NOW()+15018.5+$C$5/24</f>
        <v>60175.75234918981</v>
      </c>
    </row>
    <row r="17" spans="1:21" ht="13.5" thickBot="1" x14ac:dyDescent="0.25">
      <c r="A17" s="14" t="s">
        <v>27</v>
      </c>
      <c r="B17" s="9"/>
      <c r="C17" s="9">
        <f>COUNT(C21:C2191)</f>
        <v>14</v>
      </c>
      <c r="E17" s="14" t="s">
        <v>34</v>
      </c>
      <c r="F17" s="15">
        <f ca="1">ROUND(2*(F16-$C$7)/$C$8,0)/2+F15</f>
        <v>14815.5</v>
      </c>
    </row>
    <row r="18" spans="1:21" ht="14.25" thickTop="1" thickBot="1" x14ac:dyDescent="0.25">
      <c r="A18" s="16" t="s">
        <v>5</v>
      </c>
      <c r="B18" s="9"/>
      <c r="C18" s="19">
        <f ca="1">+C15</f>
        <v>59516.198509098518</v>
      </c>
      <c r="D18" s="20">
        <f ca="1">+C16</f>
        <v>0.2666562791648121</v>
      </c>
      <c r="E18" s="14" t="s">
        <v>35</v>
      </c>
      <c r="F18" s="23">
        <f ca="1">ROUND(2*(F16-$C$15)/$C$16,0)/2+F15</f>
        <v>2474.5</v>
      </c>
    </row>
    <row r="19" spans="1:21" ht="13.5" thickTop="1" x14ac:dyDescent="0.2">
      <c r="E19" s="14" t="s">
        <v>31</v>
      </c>
      <c r="F19" s="18">
        <f ca="1">+$C$15+$C$16*F18-15018.5-$C$5/24</f>
        <v>45157.935305225183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6" t="s">
        <v>51</v>
      </c>
    </row>
    <row r="21" spans="1:21" x14ac:dyDescent="0.2">
      <c r="A21" s="56" t="s">
        <v>43</v>
      </c>
      <c r="B21" s="41"/>
      <c r="C21" s="42">
        <v>53288.51197</v>
      </c>
      <c r="D21" s="42" t="s">
        <v>13</v>
      </c>
      <c r="E21">
        <f t="shared" ref="E21:E32" si="0">+(C21-C$7)/C$8</f>
        <v>-11013.787965723515</v>
      </c>
      <c r="F21">
        <f t="shared" ref="F21:F32" si="1">ROUND(2*E21,0)/2</f>
        <v>-11014</v>
      </c>
      <c r="K21">
        <f>+U21</f>
        <v>5.6539999997767154E-2</v>
      </c>
      <c r="O21">
        <f t="shared" ref="O21:O32" ca="1" si="2">+C$11+C$12*$F21</f>
        <v>-1.4320795674549565E-2</v>
      </c>
      <c r="Q21" s="2">
        <f t="shared" ref="Q21:Q32" si="3">+C21-15018.5</f>
        <v>38270.01197</v>
      </c>
      <c r="U21">
        <f>+C21-(C$7+F21*C$8)</f>
        <v>5.6539999997767154E-2</v>
      </c>
    </row>
    <row r="22" spans="1:21" x14ac:dyDescent="0.2">
      <c r="A22" s="32" t="s">
        <v>43</v>
      </c>
      <c r="B22" s="41"/>
      <c r="C22" s="42">
        <v>53288.645279999997</v>
      </c>
      <c r="D22" s="42"/>
      <c r="E22">
        <f t="shared" si="0"/>
        <v>-11013.288031351396</v>
      </c>
      <c r="F22">
        <f t="shared" si="1"/>
        <v>-11013.5</v>
      </c>
      <c r="K22">
        <f>+U22</f>
        <v>5.6522499995480757E-2</v>
      </c>
      <c r="O22">
        <f t="shared" ca="1" si="2"/>
        <v>-1.4320156092143514E-2</v>
      </c>
      <c r="Q22" s="2">
        <f t="shared" si="3"/>
        <v>38270.145279999997</v>
      </c>
      <c r="U22">
        <f>+C22-(C$7+F22*C$8)</f>
        <v>5.6522499995480757E-2</v>
      </c>
    </row>
    <row r="23" spans="1:21" x14ac:dyDescent="0.2">
      <c r="A23" s="55" t="s">
        <v>44</v>
      </c>
      <c r="B23" s="43" t="s">
        <v>45</v>
      </c>
      <c r="C23" s="44">
        <v>55628.463759999999</v>
      </c>
      <c r="D23" s="44">
        <v>5.0000000000000001E-4</v>
      </c>
      <c r="E23">
        <f t="shared" si="0"/>
        <v>-2238.5848380866828</v>
      </c>
      <c r="F23">
        <f t="shared" si="1"/>
        <v>-2238.5</v>
      </c>
      <c r="K23">
        <f>+U23</f>
        <v>-2.2622500007855706E-2</v>
      </c>
      <c r="O23">
        <f t="shared" ca="1" si="2"/>
        <v>-3.0954848659488095E-3</v>
      </c>
      <c r="Q23" s="2">
        <f t="shared" si="3"/>
        <v>40609.963759999999</v>
      </c>
      <c r="U23">
        <f>+C23-(C$7+F23*C$8)</f>
        <v>-2.2622500007855706E-2</v>
      </c>
    </row>
    <row r="24" spans="1:21" x14ac:dyDescent="0.2">
      <c r="A24" s="45" t="s">
        <v>46</v>
      </c>
      <c r="B24" s="46" t="s">
        <v>45</v>
      </c>
      <c r="C24" s="45">
        <v>55855.275999999998</v>
      </c>
      <c r="D24" s="45">
        <v>3.0000000000000001E-3</v>
      </c>
      <c r="E24">
        <f t="shared" si="0"/>
        <v>-1388.0017250754911</v>
      </c>
      <c r="F24">
        <f t="shared" si="1"/>
        <v>-1388</v>
      </c>
      <c r="G24">
        <f t="shared" ref="G24:G32" si="4">+C24-(C$7+F24*C$8)</f>
        <v>-4.600000029313378E-4</v>
      </c>
      <c r="I24">
        <f>+G24</f>
        <v>-4.600000029313378E-4</v>
      </c>
      <c r="O24">
        <f t="shared" ca="1" si="2"/>
        <v>-2.007555193256092E-3</v>
      </c>
      <c r="Q24" s="2">
        <f t="shared" si="3"/>
        <v>40836.775999999998</v>
      </c>
    </row>
    <row r="25" spans="1:21" x14ac:dyDescent="0.2">
      <c r="A25" s="45" t="s">
        <v>46</v>
      </c>
      <c r="B25" s="46" t="s">
        <v>47</v>
      </c>
      <c r="C25" s="45">
        <v>55855.406999999999</v>
      </c>
      <c r="D25" s="45">
        <v>3.0000000000000001E-3</v>
      </c>
      <c r="E25">
        <f t="shared" si="0"/>
        <v>-1387.5104535823587</v>
      </c>
      <c r="F25">
        <f t="shared" si="1"/>
        <v>-1387.5</v>
      </c>
      <c r="G25">
        <f t="shared" si="4"/>
        <v>-2.7875000014319085E-3</v>
      </c>
      <c r="I25">
        <f>+G25</f>
        <v>-2.7875000014319085E-3</v>
      </c>
      <c r="O25">
        <f t="shared" ca="1" si="2"/>
        <v>-2.0069156108500413E-3</v>
      </c>
      <c r="Q25" s="2">
        <f t="shared" si="3"/>
        <v>40836.906999999999</v>
      </c>
    </row>
    <row r="26" spans="1:21" x14ac:dyDescent="0.2">
      <c r="A26" s="47" t="s">
        <v>44</v>
      </c>
      <c r="B26" s="48" t="s">
        <v>45</v>
      </c>
      <c r="C26" s="49">
        <v>56225.393550000001</v>
      </c>
      <c r="D26" s="49">
        <v>1E-4</v>
      </c>
      <c r="E26">
        <f t="shared" si="0"/>
        <v>-1.8750821239006419E-4</v>
      </c>
      <c r="F26">
        <f t="shared" si="1"/>
        <v>0</v>
      </c>
      <c r="G26">
        <f t="shared" si="4"/>
        <v>-5.0000002374872565E-5</v>
      </c>
      <c r="K26">
        <f t="shared" ref="K26:K32" si="5">+G26</f>
        <v>-5.0000002374872565E-5</v>
      </c>
      <c r="O26">
        <f t="shared" ca="1" si="2"/>
        <v>-2.3207443405857085E-4</v>
      </c>
      <c r="Q26" s="2">
        <f t="shared" si="3"/>
        <v>41206.893550000001</v>
      </c>
    </row>
    <row r="27" spans="1:21" x14ac:dyDescent="0.2">
      <c r="A27" t="s">
        <v>42</v>
      </c>
      <c r="C27" s="7">
        <v>56225.393600000003</v>
      </c>
      <c r="D27" s="7" t="s">
        <v>13</v>
      </c>
      <c r="E27">
        <f t="shared" si="0"/>
        <v>0</v>
      </c>
      <c r="F27">
        <f t="shared" si="1"/>
        <v>0</v>
      </c>
      <c r="G27">
        <f t="shared" si="4"/>
        <v>0</v>
      </c>
      <c r="K27">
        <f t="shared" si="5"/>
        <v>0</v>
      </c>
      <c r="O27">
        <f t="shared" ca="1" si="2"/>
        <v>-2.3207443405857085E-4</v>
      </c>
      <c r="Q27" s="2">
        <f t="shared" si="3"/>
        <v>41206.893600000003</v>
      </c>
    </row>
    <row r="28" spans="1:21" x14ac:dyDescent="0.2">
      <c r="A28" s="50" t="s">
        <v>48</v>
      </c>
      <c r="B28" s="11"/>
      <c r="C28" s="42">
        <v>56633.642999999996</v>
      </c>
      <c r="D28" s="7">
        <v>2.9999999999999997E-4</v>
      </c>
      <c r="E28">
        <f t="shared" si="0"/>
        <v>1531.0022313475965</v>
      </c>
      <c r="F28">
        <f t="shared" si="1"/>
        <v>1531</v>
      </c>
      <c r="G28">
        <f t="shared" si="4"/>
        <v>5.9499999042600393E-4</v>
      </c>
      <c r="K28">
        <f t="shared" si="5"/>
        <v>5.9499999042600393E-4</v>
      </c>
      <c r="O28">
        <f t="shared" ca="1" si="2"/>
        <v>1.7263268932695306E-3</v>
      </c>
      <c r="Q28" s="2">
        <f t="shared" si="3"/>
        <v>41615.142999999996</v>
      </c>
    </row>
    <row r="29" spans="1:21" x14ac:dyDescent="0.2">
      <c r="A29" s="50" t="s">
        <v>49</v>
      </c>
      <c r="C29" s="51">
        <v>56921.765200000002</v>
      </c>
      <c r="D29" s="51">
        <v>2.9999999999999997E-4</v>
      </c>
      <c r="E29">
        <f t="shared" si="0"/>
        <v>2611.5077534642091</v>
      </c>
      <c r="F29">
        <f t="shared" si="1"/>
        <v>2611.5</v>
      </c>
      <c r="G29">
        <f t="shared" si="4"/>
        <v>2.0674999977927655E-3</v>
      </c>
      <c r="K29">
        <f t="shared" si="5"/>
        <v>2.0674999977927655E-3</v>
      </c>
      <c r="O29">
        <f t="shared" ca="1" si="2"/>
        <v>3.1084644727456989E-3</v>
      </c>
      <c r="Q29" s="2">
        <f t="shared" si="3"/>
        <v>41903.265200000002</v>
      </c>
    </row>
    <row r="30" spans="1:21" x14ac:dyDescent="0.2">
      <c r="A30" s="52" t="s">
        <v>50</v>
      </c>
      <c r="B30" s="53" t="s">
        <v>45</v>
      </c>
      <c r="C30" s="54">
        <v>57253.353069999997</v>
      </c>
      <c r="D30" s="54">
        <v>5.9999999999999995E-4</v>
      </c>
      <c r="E30">
        <f t="shared" si="0"/>
        <v>3855.0166694792688</v>
      </c>
      <c r="F30">
        <f t="shared" si="1"/>
        <v>3855</v>
      </c>
      <c r="G30">
        <f t="shared" si="4"/>
        <v>4.4449999913922511E-3</v>
      </c>
      <c r="K30">
        <f t="shared" si="5"/>
        <v>4.4449999913922511E-3</v>
      </c>
      <c r="O30">
        <f t="shared" ca="1" si="2"/>
        <v>4.6991059165944872E-3</v>
      </c>
      <c r="Q30" s="2">
        <f t="shared" si="3"/>
        <v>42234.853069999997</v>
      </c>
    </row>
    <row r="31" spans="1:21" x14ac:dyDescent="0.2">
      <c r="A31" s="50" t="s">
        <v>52</v>
      </c>
      <c r="B31" s="11"/>
      <c r="C31" s="42">
        <v>58391.710784356692</v>
      </c>
      <c r="D31" s="7">
        <v>2.0000000000000001E-4</v>
      </c>
      <c r="E31">
        <f t="shared" si="0"/>
        <v>8124.0448683005716</v>
      </c>
      <c r="F31">
        <f t="shared" si="1"/>
        <v>8124</v>
      </c>
      <c r="G31">
        <f t="shared" si="4"/>
        <v>1.1964356686803512E-2</v>
      </c>
      <c r="K31">
        <f t="shared" si="5"/>
        <v>1.1964356686803512E-2</v>
      </c>
      <c r="O31">
        <f t="shared" ca="1" si="2"/>
        <v>1.0159860499457756E-2</v>
      </c>
      <c r="Q31" s="2">
        <f t="shared" si="3"/>
        <v>43373.210784356692</v>
      </c>
    </row>
    <row r="32" spans="1:21" x14ac:dyDescent="0.2">
      <c r="A32" s="50" t="s">
        <v>53</v>
      </c>
      <c r="C32" s="7">
        <v>59119.8148</v>
      </c>
      <c r="D32" s="7">
        <v>2.9999999999999997E-4</v>
      </c>
      <c r="E32">
        <f t="shared" si="0"/>
        <v>10854.554386754411</v>
      </c>
      <c r="F32">
        <f t="shared" si="1"/>
        <v>10854.5</v>
      </c>
      <c r="G32">
        <f t="shared" si="4"/>
        <v>1.4502499994705431E-2</v>
      </c>
      <c r="K32">
        <f t="shared" si="5"/>
        <v>1.4502499994705431E-2</v>
      </c>
      <c r="O32">
        <f t="shared" ca="1" si="2"/>
        <v>1.365262001890216E-2</v>
      </c>
      <c r="Q32" s="2">
        <f t="shared" si="3"/>
        <v>44101.3148</v>
      </c>
    </row>
    <row r="33" spans="1:17" x14ac:dyDescent="0.2">
      <c r="A33" s="57" t="s">
        <v>54</v>
      </c>
      <c r="B33" s="58" t="s">
        <v>45</v>
      </c>
      <c r="C33" s="59">
        <v>59516.19709999999</v>
      </c>
      <c r="D33" s="7">
        <v>2.9999999999999997E-4</v>
      </c>
      <c r="E33">
        <f t="shared" ref="E33" si="6">+(C33-C$7)/C$8</f>
        <v>12341.05304607072</v>
      </c>
      <c r="F33">
        <f t="shared" ref="F33" si="7">ROUND(2*E33,0)/2</f>
        <v>12341</v>
      </c>
      <c r="G33">
        <f t="shared" ref="G33" si="8">+C33-(C$7+F33*C$8)</f>
        <v>1.4144999986456241E-2</v>
      </c>
      <c r="K33">
        <f t="shared" ref="K33" si="9">+G33</f>
        <v>1.4144999986456241E-2</v>
      </c>
      <c r="O33">
        <f t="shared" ref="O33" ca="1" si="10">+C$11+C$12*$F33</f>
        <v>1.5554098512091724E-2</v>
      </c>
      <c r="Q33" s="2">
        <f t="shared" ref="Q33" si="11">+C33-15018.5</f>
        <v>44497.69709999999</v>
      </c>
    </row>
    <row r="34" spans="1:17" x14ac:dyDescent="0.2">
      <c r="A34" s="57" t="s">
        <v>54</v>
      </c>
      <c r="B34" s="58" t="s">
        <v>47</v>
      </c>
      <c r="C34" s="59">
        <v>59578.995300000068</v>
      </c>
      <c r="D34" s="7"/>
    </row>
    <row r="35" spans="1:17" x14ac:dyDescent="0.2">
      <c r="C35" s="7"/>
      <c r="D35" s="7"/>
    </row>
    <row r="36" spans="1:17" x14ac:dyDescent="0.2">
      <c r="C36" s="7"/>
      <c r="D36" s="7"/>
    </row>
    <row r="37" spans="1:17" x14ac:dyDescent="0.2">
      <c r="C37" s="7"/>
      <c r="D37" s="7"/>
    </row>
    <row r="38" spans="1:17" x14ac:dyDescent="0.2">
      <c r="C38" s="7"/>
      <c r="D38" s="7"/>
    </row>
    <row r="39" spans="1:17" x14ac:dyDescent="0.2">
      <c r="C39" s="7"/>
      <c r="D39" s="7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2023-08-19T06:03:23Z</dcterms:modified>
</cp:coreProperties>
</file>