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CFD8575-8FD2-4CB2-8F2F-9D708D55C1B2}" xr6:coauthVersionLast="47" xr6:coauthVersionMax="47" xr10:uidLastSave="{00000000-0000-0000-0000-000000000000}"/>
  <bookViews>
    <workbookView xWindow="14580" yWindow="585" windowWidth="13350" windowHeight="1462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J25" i="1" s="1"/>
  <c r="Q25" i="1"/>
  <c r="E26" i="1"/>
  <c r="F26" i="1" s="1"/>
  <c r="G26" i="1" s="1"/>
  <c r="J26" i="1" s="1"/>
  <c r="Q26" i="1"/>
  <c r="Q24" i="1"/>
  <c r="F11" i="1"/>
  <c r="Q23" i="1"/>
  <c r="Q22" i="1"/>
  <c r="C21" i="1"/>
  <c r="E21" i="1"/>
  <c r="F21" i="1"/>
  <c r="C7" i="1"/>
  <c r="E24" i="1"/>
  <c r="F24" i="1"/>
  <c r="C8" i="1"/>
  <c r="E22" i="1"/>
  <c r="F22" i="1"/>
  <c r="E14" i="1"/>
  <c r="E15" i="1" s="1"/>
  <c r="G11" i="1"/>
  <c r="C17" i="1"/>
  <c r="Q21" i="1"/>
  <c r="G21" i="1"/>
  <c r="G24" i="1"/>
  <c r="J24" i="1"/>
  <c r="G22" i="1"/>
  <c r="I22" i="1"/>
  <c r="E23" i="1"/>
  <c r="F23" i="1"/>
  <c r="G23" i="1"/>
  <c r="J23" i="1"/>
  <c r="H21" i="1"/>
  <c r="C12" i="1"/>
  <c r="C16" i="1" l="1"/>
  <c r="D18" i="1" s="1"/>
  <c r="C11" i="1"/>
  <c r="O26" i="1" l="1"/>
  <c r="O25" i="1"/>
  <c r="O24" i="1"/>
  <c r="O23" i="1"/>
  <c r="O22" i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<sst xmlns="http://schemas.openxmlformats.org/spreadsheetml/2006/main" count="55" uniqueCount="50">
  <si>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</si>
  <si>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</si>
  <si>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</si>
  <si>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</si>
  <si>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</si>
  <si>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</si>
  <si>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</si>
  <si>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</si>
  <si>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</si>
  <si>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</si>
  <si>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</si>
  <si>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</si>
  <si>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</si>
  <si>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</si>
  <si>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</si>
  <si>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</si>
  <si>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</si>
  <si>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</si>
  <si>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</si>
  <si>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</si>
  <si>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</si>
  <si>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</si>
  <si>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</si>
  <si>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</si>
  <si>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</si>
  <si>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</si>
  <si>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</si>
  <si>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</si>
  <si>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</si>
  <si>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</si>
  <si>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</si>
  <si>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</si>
  <si>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</si>
  <si>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</si>
  <si>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</si>
  <si>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</si>
  <si>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</si>
  <si>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</si>
  <si>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</si>
  <si>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OEJV 116</t>
  </si>
  <si>
    <t>II</t>
  </si>
  <si>
    <t>XX Ant / GSC 7693-1594</t>
  </si>
  <si>
    <t>EB/DM</t>
  </si>
  <si>
    <t>OEJV</t>
  </si>
  <si>
    <t>GCVS</t>
  </si>
  <si>
    <t>IBVS 6033</t>
  </si>
  <si>
    <t>IBVS</t>
  </si>
  <si>
    <t>JAVSO..48..256</t>
  </si>
  <si>
    <t>JBAV, 79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</si>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</sst>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10">
    <xf numFmtId="0" fontId="0" fillId="0" borderId="0">
      <alignment vertical="top"/>
    </xf>
    <xf numFmtId="4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/>
    <xf numFmtId="0" fontId="16" fillId="0" borderId="2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1" xfId="0" applyFont="1" applyBorder="1" applyAlignment="1">
      <alignment vertical="center"/>
    </xf>
    <xf numFmtId="0" fontId="14" fillId="0" borderId="0" xfId="0" applyFont="1">
      <alignment vertical="top"/>
    </xf>
    <xf numFmtId="0" fontId="14" fillId="0" borderId="0" xfId="0" applyNumberFormat="1" applyFont="1" applyFill="1" applyBorder="1" applyAlignment="1" applyProtection="1">
      <alignment horizontal="center" vertical="top"/>
    </xf>
    <xf numFmtId="172" fontId="14" fillId="0" borderId="0" xfId="0" applyNumberFormat="1" applyFont="1" applyFill="1" applyBorder="1" applyAlignment="1" applyProtection="1">
      <alignment horizontal="left" vertical="top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15" fillId="0" borderId="0" xfId="8" applyFont="1"/>
    <xf numFmtId="0" fontId="15" fillId="0" borderId="0" xfId="8" applyFont="1" applyAlignment="1">
      <alignment horizontal="center"/>
    </xf>
    <xf numFmtId="0" fontId="15" fillId="0" borderId="0" xfId="8" applyFont="1" applyAlignment="1">
      <alignment horizontal="left"/>
    </xf>
    <xf numFmtId="4" fontId="17" fillId="0" borderId="0" xfId="1" applyFont="1" applyBorder="1"/>
    <xf numFmtId="0" fontId="17" fillId="0" borderId="0" xfId="0" applyFont="1" applyAlignment="1">
      <alignment vertical="center" wrapText="1"/>
    </xf>
  </cellXfs>
  <cellStyles count="10">
    <cellStyle name="Comma" xfId="1" builtinId="3"/>
    <cellStyle name="Comma0" xfId="2"/>
    <cellStyle name="Currency0" xfId="3"/>
    <cellStyle name="Date" xfId="4"/>
    <cellStyle name="Fixed" xfId="5"/>
    <cellStyle name="Heading 1" xfId="6" builtinId="16" customBuiltin="1"/>
    <cellStyle name="Heading 2" xfId="7" builtinId="17" customBuiltin="1"/>
    <cellStyle name="Normal" xfId="0" builtinId="0"/>
    <cellStyle name="Normal_A" xfId="8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Ant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8.9999999999999998E-4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8.0000000000000002E-3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8.9999999999999998E-4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1776.5</c:v>
                </c:pt>
                <c:pt idx="2">
                  <c:v>2818</c:v>
                </c:pt>
                <c:pt idx="3">
                  <c:v>6228.5</c:v>
                </c:pt>
                <c:pt idx="4">
                  <c:v>7459</c:v>
                </c:pt>
                <c:pt idx="5">
                  <c:v>7443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37-4793-8EB8-C7817184C94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8.9999999999999998E-4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8.9999999999999998E-4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1776.5</c:v>
                </c:pt>
                <c:pt idx="2">
                  <c:v>2818</c:v>
                </c:pt>
                <c:pt idx="3">
                  <c:v>6228.5</c:v>
                </c:pt>
                <c:pt idx="4">
                  <c:v>7459</c:v>
                </c:pt>
                <c:pt idx="5">
                  <c:v>7443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1.0289999991073273E-3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37-4793-8EB8-C7817184C94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8.9999999999999998E-4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8.9999999999999998E-4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1776.5</c:v>
                </c:pt>
                <c:pt idx="2">
                  <c:v>2818</c:v>
                </c:pt>
                <c:pt idx="3">
                  <c:v>6228.5</c:v>
                </c:pt>
                <c:pt idx="4">
                  <c:v>7459</c:v>
                </c:pt>
                <c:pt idx="5">
                  <c:v>7443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2.7479999989736825E-3</c:v>
                </c:pt>
                <c:pt idx="3">
                  <c:v>-2.5989999994635582E-3</c:v>
                </c:pt>
                <c:pt idx="4">
                  <c:v>-1.5260000000125729E-3</c:v>
                </c:pt>
                <c:pt idx="5">
                  <c:v>0.20369799999753013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637-4793-8EB8-C7817184C94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8.9999999999999998E-4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8.9999999999999998E-4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1776.5</c:v>
                </c:pt>
                <c:pt idx="2">
                  <c:v>2818</c:v>
                </c:pt>
                <c:pt idx="3">
                  <c:v>6228.5</c:v>
                </c:pt>
                <c:pt idx="4">
                  <c:v>7459</c:v>
                </c:pt>
                <c:pt idx="5">
                  <c:v>7443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637-4793-8EB8-C7817184C94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8.9999999999999998E-4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8.9999999999999998E-4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1776.5</c:v>
                </c:pt>
                <c:pt idx="2">
                  <c:v>2818</c:v>
                </c:pt>
                <c:pt idx="3">
                  <c:v>6228.5</c:v>
                </c:pt>
                <c:pt idx="4">
                  <c:v>7459</c:v>
                </c:pt>
                <c:pt idx="5">
                  <c:v>7443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637-4793-8EB8-C7817184C94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8.9999999999999998E-4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8.9999999999999998E-4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1776.5</c:v>
                </c:pt>
                <c:pt idx="2">
                  <c:v>2818</c:v>
                </c:pt>
                <c:pt idx="3">
                  <c:v>6228.5</c:v>
                </c:pt>
                <c:pt idx="4">
                  <c:v>7459</c:v>
                </c:pt>
                <c:pt idx="5">
                  <c:v>7443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637-4793-8EB8-C7817184C94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8.9999999999999998E-4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8.9999999999999998E-4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1776.5</c:v>
                </c:pt>
                <c:pt idx="2">
                  <c:v>2818</c:v>
                </c:pt>
                <c:pt idx="3">
                  <c:v>6228.5</c:v>
                </c:pt>
                <c:pt idx="4">
                  <c:v>7459</c:v>
                </c:pt>
                <c:pt idx="5">
                  <c:v>7443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637-4793-8EB8-C7817184C94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1776.5</c:v>
                </c:pt>
                <c:pt idx="2">
                  <c:v>2818</c:v>
                </c:pt>
                <c:pt idx="3">
                  <c:v>6228.5</c:v>
                </c:pt>
                <c:pt idx="4">
                  <c:v>7459</c:v>
                </c:pt>
                <c:pt idx="5">
                  <c:v>7443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-1.9141836751862033E-2</c:v>
                </c:pt>
                <c:pt idx="1">
                  <c:v>2.8322784252509427E-3</c:v>
                </c:pt>
                <c:pt idx="2">
                  <c:v>1.5714935873583712E-2</c:v>
                </c:pt>
                <c:pt idx="3">
                  <c:v>5.7900536668148199E-2</c:v>
                </c:pt>
                <c:pt idx="4">
                  <c:v>7.3120997532453019E-2</c:v>
                </c:pt>
                <c:pt idx="5">
                  <c:v>7.2923088248561196E-2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637-4793-8EB8-C7817184C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8211752"/>
        <c:axId val="1"/>
      </c:scatterChart>
      <c:valAx>
        <c:axId val="478211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8211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09022556390977"/>
          <c:y val="0.92375366568914952"/>
          <c:w val="0.6812030075187970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0</xdr:row>
      <xdr:rowOff>0</xdr:rowOff>
    </xdr:from>
    <xdr:to>
      <xdr:col>16</xdr:col>
      <xdr:colOff>561975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C37FFF0-5197-553C-322C-19392161EB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x14ac:dyDescent="0.2">
      <c r="A2" t="s">
        <v>24</v>
      </c>
      <c r="B2" s="29" t="s">
        <v>42</v>
      </c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53413.787100000001</v>
      </c>
      <c r="D4" s="9">
        <v>0.88801399999999997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53413.787100000001</v>
      </c>
    </row>
    <row r="8" spans="1:7" x14ac:dyDescent="0.2">
      <c r="A8" t="s">
        <v>3</v>
      </c>
      <c r="C8">
        <f>+D4</f>
        <v>0.88801399999999997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-1.9141836751862033E-2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17</v>
      </c>
      <c r="B12" s="12"/>
      <c r="C12" s="24">
        <f ca="1">SLOPE(INDIRECT($G$11):G992,INDIRECT($F$11):F992)</f>
        <v>1.2369330243238376E-5</v>
      </c>
      <c r="D12" s="3"/>
      <c r="E12" s="12"/>
    </row>
    <row r="13" spans="1:7" x14ac:dyDescent="0.2">
      <c r="A13" s="12" t="s">
        <v>19</v>
      </c>
      <c r="B13" s="12"/>
      <c r="C13" s="3" t="s">
        <v>14</v>
      </c>
      <c r="D13" s="16" t="s">
        <v>36</v>
      </c>
      <c r="E13" s="13">
        <v>1</v>
      </c>
    </row>
    <row r="14" spans="1:7" x14ac:dyDescent="0.2">
      <c r="A14" s="12"/>
      <c r="B14" s="12"/>
      <c r="C14" s="12"/>
      <c r="D14" s="16" t="s">
        <v>32</v>
      </c>
      <c r="E14" s="17">
        <f ca="1">NOW()+15018.5+$C$9/24</f>
        <v>60169.723737384258</v>
      </c>
    </row>
    <row r="15" spans="1:7" x14ac:dyDescent="0.2">
      <c r="A15" s="14" t="s">
        <v>18</v>
      </c>
      <c r="B15" s="12"/>
      <c r="C15" s="15">
        <f ca="1">(C7+C11)+(C8+C12)*INT(MAX(F21:F3533))</f>
        <v>60037.556646997531</v>
      </c>
      <c r="D15" s="16" t="s">
        <v>37</v>
      </c>
      <c r="E15" s="17">
        <f ca="1">ROUND(2*(E14-$C$7)/$C$8,0)/2+E13</f>
        <v>7609</v>
      </c>
    </row>
    <row r="16" spans="1:7" x14ac:dyDescent="0.2">
      <c r="A16" s="18" t="s">
        <v>4</v>
      </c>
      <c r="B16" s="12"/>
      <c r="C16" s="19">
        <f ca="1">+C8+C12</f>
        <v>0.88802636933024326</v>
      </c>
      <c r="D16" s="16" t="s">
        <v>38</v>
      </c>
      <c r="E16" s="26">
        <f ca="1">ROUND(2*(E14-$C$15)/$C$16,0)/2+E13</f>
        <v>150</v>
      </c>
    </row>
    <row r="17" spans="1:17" ht="13.5" thickBot="1" x14ac:dyDescent="0.25">
      <c r="A17" s="16" t="s">
        <v>29</v>
      </c>
      <c r="B17" s="12"/>
      <c r="C17" s="12">
        <f>COUNT(C21:C2191)</f>
        <v>6</v>
      </c>
      <c r="D17" s="16" t="s">
        <v>33</v>
      </c>
      <c r="E17" s="20">
        <f ca="1">+$C$15+$C$16*E16-15018.5-$C$9/24</f>
        <v>45152.656435730401</v>
      </c>
    </row>
    <row r="18" spans="1:17" ht="14.25" thickTop="1" thickBot="1" x14ac:dyDescent="0.25">
      <c r="A18" s="18" t="s">
        <v>5</v>
      </c>
      <c r="B18" s="12"/>
      <c r="C18" s="21">
        <f ca="1">+C15</f>
        <v>60037.556646997531</v>
      </c>
      <c r="D18" s="22">
        <f ca="1">+C16</f>
        <v>0.88802636933024326</v>
      </c>
      <c r="E18" s="23" t="s">
        <v>34</v>
      </c>
    </row>
    <row r="19" spans="1:17" ht="13.5" thickTop="1" x14ac:dyDescent="0.2">
      <c r="A19" s="27" t="s">
        <v>35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44</v>
      </c>
      <c r="I20" s="7" t="s">
        <v>43</v>
      </c>
      <c r="J20" s="7" t="s">
        <v>46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 s="10">
        <f>+C4</f>
        <v>53413.787100000001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-1.9141836751862033E-2</v>
      </c>
      <c r="Q21" s="2">
        <f>+C21-15018.5</f>
        <v>38395.287100000001</v>
      </c>
    </row>
    <row r="22" spans="1:17" x14ac:dyDescent="0.2">
      <c r="A22" s="30" t="s">
        <v>39</v>
      </c>
      <c r="B22" s="31" t="s">
        <v>40</v>
      </c>
      <c r="C22" s="32">
        <v>54991.345000000001</v>
      </c>
      <c r="D22" s="32">
        <v>3.0000000000000001E-3</v>
      </c>
      <c r="E22">
        <f>+(C22-C$7)/C$8</f>
        <v>1776.5011587655147</v>
      </c>
      <c r="F22">
        <f>ROUND(2*E22,0)/2</f>
        <v>1776.5</v>
      </c>
      <c r="G22">
        <f>+C22-(C$7+F22*C$8)</f>
        <v>1.0289999991073273E-3</v>
      </c>
      <c r="I22">
        <f>+G22</f>
        <v>1.0289999991073273E-3</v>
      </c>
      <c r="O22">
        <f ca="1">+C$11+C$12*$F22</f>
        <v>2.8322784252509427E-3</v>
      </c>
      <c r="Q22" s="2">
        <f>+C22-15018.5</f>
        <v>39972.845000000001</v>
      </c>
    </row>
    <row r="23" spans="1:17" x14ac:dyDescent="0.2">
      <c r="A23" s="33" t="s">
        <v>45</v>
      </c>
      <c r="B23" s="34" t="s">
        <v>40</v>
      </c>
      <c r="C23" s="35">
        <v>55916.213300000003</v>
      </c>
      <c r="D23" s="35">
        <v>8.9999999999999998E-4</v>
      </c>
      <c r="E23">
        <f>+(C23-C$7)/C$8</f>
        <v>2818.0030945458088</v>
      </c>
      <c r="F23">
        <f>ROUND(2*E23,0)/2</f>
        <v>2818</v>
      </c>
      <c r="G23">
        <f>+C23-(C$7+F23*C$8)</f>
        <v>2.7479999989736825E-3</v>
      </c>
      <c r="J23">
        <f>+G23</f>
        <v>2.7479999989736825E-3</v>
      </c>
      <c r="O23">
        <f ca="1">+C$11+C$12*$F23</f>
        <v>1.5714935873583712E-2</v>
      </c>
      <c r="Q23" s="2">
        <f>+C23-15018.5</f>
        <v>40897.713300000003</v>
      </c>
    </row>
    <row r="24" spans="1:17" x14ac:dyDescent="0.2">
      <c r="A24" s="36" t="s">
        <v>47</v>
      </c>
      <c r="B24" s="37" t="s">
        <v>40</v>
      </c>
      <c r="C24" s="38">
        <v>58944.779699999999</v>
      </c>
      <c r="D24" s="38">
        <v>5.0000000000000001E-3</v>
      </c>
      <c r="E24">
        <f>+(C24-C$7)/C$8</f>
        <v>6228.497073244338</v>
      </c>
      <c r="F24">
        <f>ROUND(2*E24,0)/2</f>
        <v>6228.5</v>
      </c>
      <c r="G24">
        <f>+C24-(C$7+F24*C$8)</f>
        <v>-2.5989999994635582E-3</v>
      </c>
      <c r="J24">
        <f>+G24</f>
        <v>-2.5989999994635582E-3</v>
      </c>
      <c r="O24">
        <f ca="1">+C$11+C$12*$F24</f>
        <v>5.7900536668148199E-2</v>
      </c>
      <c r="Q24" s="2">
        <f>+C24-15018.5</f>
        <v>43926.279699999999</v>
      </c>
    </row>
    <row r="25" spans="1:17" x14ac:dyDescent="0.2">
      <c r="A25" s="39" t="s">
        <v>48</v>
      </c>
      <c r="B25" s="39" t="s">
        <v>49</v>
      </c>
      <c r="C25" s="40">
        <v>60037.482000000004</v>
      </c>
      <c r="D25" s="40">
        <v>2E-3</v>
      </c>
      <c r="E25">
        <f t="shared" ref="E25:E26" si="0">+(C25-C$7)/C$8</f>
        <v>7458.9982815586272</v>
      </c>
      <c r="F25">
        <f t="shared" ref="F25:F26" si="1">ROUND(2*E25,0)/2</f>
        <v>7459</v>
      </c>
      <c r="G25">
        <f t="shared" ref="G25:G26" si="2">+C25-(C$7+F25*C$8)</f>
        <v>-1.5260000000125729E-3</v>
      </c>
      <c r="J25">
        <f t="shared" ref="J25:J26" si="3">+G25</f>
        <v>-1.5260000000125729E-3</v>
      </c>
      <c r="O25">
        <f t="shared" ref="O25:O26" ca="1" si="4">+C$11+C$12*$F25</f>
        <v>7.3120997532453019E-2</v>
      </c>
      <c r="Q25" s="2">
        <f t="shared" ref="Q25:Q26" si="5">+C25-15018.5</f>
        <v>45018.982000000004</v>
      </c>
    </row>
    <row r="26" spans="1:17" x14ac:dyDescent="0.2">
      <c r="A26" s="39" t="s">
        <v>48</v>
      </c>
      <c r="B26" s="39" t="s">
        <v>49</v>
      </c>
      <c r="C26" s="40">
        <v>60023.478999999999</v>
      </c>
      <c r="D26" s="40">
        <v>8.0000000000000002E-3</v>
      </c>
      <c r="E26">
        <f t="shared" si="0"/>
        <v>7443.2293860231912</v>
      </c>
      <c r="F26">
        <f t="shared" si="1"/>
        <v>7443</v>
      </c>
      <c r="G26">
        <f t="shared" si="2"/>
        <v>0.20369799999753013</v>
      </c>
      <c r="J26">
        <f t="shared" si="3"/>
        <v>0.20369799999753013</v>
      </c>
      <c r="O26">
        <f t="shared" ca="1" si="4"/>
        <v>7.2923088248561196E-2</v>
      </c>
      <c r="Q26" s="2">
        <f t="shared" si="5"/>
        <v>45004.978999999999</v>
      </c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rotectedRanges>
    <protectedRange sqref="A24:D24" name="Range1"/>
  </protectedRanges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2023-08-13T05:22:10Z</dcterms:modified>
</cp:coreProperties>
</file>