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54DB512-9235-4359-94C2-A54C711EE83C}" xr6:coauthVersionLast="47" xr6:coauthVersionMax="47" xr10:uidLastSave="{00000000-0000-0000-0000-000000000000}"/>
  <bookViews>
    <workbookView xWindow="14115" yWindow="345" windowWidth="13185" windowHeight="1525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L24" i="1" s="1"/>
  <c r="Q24" i="1"/>
  <c r="E27" i="1"/>
  <c r="F27" i="1"/>
  <c r="G27" i="1" s="1"/>
  <c r="L27" i="1" s="1"/>
  <c r="Q27" i="1"/>
  <c r="E30" i="1"/>
  <c r="F30" i="1" s="1"/>
  <c r="G30" i="1" s="1"/>
  <c r="L30" i="1" s="1"/>
  <c r="Q30" i="1"/>
  <c r="E33" i="1"/>
  <c r="F33" i="1"/>
  <c r="G33" i="1" s="1"/>
  <c r="L33" i="1" s="1"/>
  <c r="Q33" i="1"/>
  <c r="E36" i="1"/>
  <c r="F36" i="1" s="1"/>
  <c r="G36" i="1" s="1"/>
  <c r="L36" i="1" s="1"/>
  <c r="Q36" i="1"/>
  <c r="E39" i="1"/>
  <c r="F39" i="1"/>
  <c r="G39" i="1" s="1"/>
  <c r="L39" i="1" s="1"/>
  <c r="Q39" i="1"/>
  <c r="E22" i="1"/>
  <c r="F22" i="1" s="1"/>
  <c r="G22" i="1" s="1"/>
  <c r="L22" i="1" s="1"/>
  <c r="Q22" i="1"/>
  <c r="E23" i="1"/>
  <c r="F23" i="1" s="1"/>
  <c r="G23" i="1" s="1"/>
  <c r="L23" i="1" s="1"/>
  <c r="Q23" i="1"/>
  <c r="E25" i="1"/>
  <c r="F25" i="1" s="1"/>
  <c r="G25" i="1" s="1"/>
  <c r="L25" i="1" s="1"/>
  <c r="Q25" i="1"/>
  <c r="E26" i="1"/>
  <c r="F26" i="1" s="1"/>
  <c r="G26" i="1" s="1"/>
  <c r="L26" i="1" s="1"/>
  <c r="Q26" i="1"/>
  <c r="E28" i="1"/>
  <c r="F28" i="1" s="1"/>
  <c r="G28" i="1" s="1"/>
  <c r="L28" i="1" s="1"/>
  <c r="Q28" i="1"/>
  <c r="E29" i="1"/>
  <c r="F29" i="1" s="1"/>
  <c r="G29" i="1" s="1"/>
  <c r="L29" i="1" s="1"/>
  <c r="Q29" i="1"/>
  <c r="E31" i="1"/>
  <c r="F31" i="1" s="1"/>
  <c r="G31" i="1" s="1"/>
  <c r="L31" i="1" s="1"/>
  <c r="Q31" i="1"/>
  <c r="E32" i="1"/>
  <c r="F32" i="1" s="1"/>
  <c r="G32" i="1" s="1"/>
  <c r="L32" i="1" s="1"/>
  <c r="Q32" i="1"/>
  <c r="E34" i="1"/>
  <c r="F34" i="1" s="1"/>
  <c r="G34" i="1" s="1"/>
  <c r="L34" i="1" s="1"/>
  <c r="Q34" i="1"/>
  <c r="E35" i="1"/>
  <c r="F35" i="1" s="1"/>
  <c r="G35" i="1" s="1"/>
  <c r="L35" i="1" s="1"/>
  <c r="Q35" i="1"/>
  <c r="E37" i="1"/>
  <c r="F37" i="1" s="1"/>
  <c r="G37" i="1" s="1"/>
  <c r="L37" i="1" s="1"/>
  <c r="Q37" i="1"/>
  <c r="E38" i="1"/>
  <c r="F38" i="1" s="1"/>
  <c r="G38" i="1" s="1"/>
  <c r="L38" i="1" s="1"/>
  <c r="Q38" i="1"/>
  <c r="E40" i="1"/>
  <c r="F40" i="1" s="1"/>
  <c r="G40" i="1" s="1"/>
  <c r="K40" i="1" s="1"/>
  <c r="Q40" i="1"/>
  <c r="A21" i="1"/>
  <c r="C21" i="1"/>
  <c r="C17" i="1" s="1"/>
  <c r="F15" i="1"/>
  <c r="F16" i="1" l="1"/>
  <c r="Q21" i="1"/>
  <c r="E21" i="1"/>
  <c r="F21" i="1" s="1"/>
  <c r="G21" i="1" s="1"/>
  <c r="C11" i="1"/>
  <c r="C12" i="1"/>
  <c r="O27" i="1" l="1"/>
  <c r="O39" i="1"/>
  <c r="O24" i="1"/>
  <c r="O36" i="1"/>
  <c r="O33" i="1"/>
  <c r="O30" i="1"/>
  <c r="O25" i="1"/>
  <c r="O31" i="1"/>
  <c r="O37" i="1"/>
  <c r="O29" i="1"/>
  <c r="O35" i="1"/>
  <c r="O23" i="1"/>
  <c r="O38" i="1"/>
  <c r="O22" i="1"/>
  <c r="O28" i="1"/>
  <c r="O34" i="1"/>
  <c r="O26" i="1"/>
  <c r="O32" i="1"/>
  <c r="O40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<sst xmlns="http://schemas.openxmlformats.org/spreadsheetml/2006/main" count="93" uniqueCount="54">
  <si>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</si>
  <si>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</si>
  <si>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</si>
  <si>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</si>
  <si>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</si>
  <si>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</si>
  <si>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</si>
  <si>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</si>
  <si>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</si>
  <si>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</si>
  <si>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</si>
  <si>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</si>
  <si>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</si>
  <si>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</si>
  <si>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</si>
  <si>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</si>
  <si>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</si>
  <si>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</si>
  <si>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</si>
  <si>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</si>
  <si>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</si>
  <si>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</si>
  <si>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</si>
  <si>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</si>
  <si>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</si>
  <si>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</si>
  <si>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</si>
  <si>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</si>
  <si>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</si>
  <si>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</si>
  <si>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</si>
  <si>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</si>
  <si>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</si>
  <si>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</si>
  <si>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</si>
  <si>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</si>
  <si>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</si>
  <si>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</si>
  <si>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</si>
  <si>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</si>
  <si>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</si>
  <si>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</si>
  <si>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DW Aps</t>
  </si>
  <si>
    <t>G9276-0267</t>
  </si>
  <si>
    <t>EA/SD:</t>
  </si>
  <si>
    <t>F21</t>
  </si>
  <si>
    <t>G21</t>
  </si>
  <si>
    <t>I</t>
  </si>
  <si>
    <t>BMGA</t>
  </si>
  <si>
    <t>TESS/RAA/PNC</t>
  </si>
  <si>
    <t>II</t>
  </si>
  <si>
    <t>VSS SEB Group</t>
  </si>
  <si>
    <t>TESS</t>
  </si>
  <si>
    <t>RAA/PNC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</si>
</sst>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"/>
    <numFmt numFmtId="169" formatCode="0.00000000000"/>
    <numFmt numFmtId="170" formatCode="0.00000000"/>
    <numFmt numFmtId="171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166" fontId="6" fillId="0" borderId="0" xfId="0" applyNumberFormat="1" applyFont="1" applyAlignment="1"/>
    <xf numFmtId="0" fontId="18" fillId="0" borderId="0" xfId="0" applyFont="1" applyAlignment="1" applyProtection="1">
      <alignment horizontal="center" vertical="center" wrapText="1"/>
      <protection locked="0"/>
    </xf>
    <xf numFmtId="169" fontId="18" fillId="0" borderId="0" xfId="0" applyNumberFormat="1" applyFont="1" applyAlignment="1" applyProtection="1">
      <alignment vertical="center" wrapText="1"/>
      <protection locked="0"/>
    </xf>
    <xf numFmtId="170" fontId="18" fillId="0" borderId="0" xfId="0" applyNumberFormat="1" applyFont="1" applyAlignment="1"/>
    <xf numFmtId="0" fontId="18" fillId="0" borderId="0" xfId="0" applyFont="1" applyAlignment="1">
      <alignment horizontal="center"/>
    </xf>
    <xf numFmtId="168" fontId="18" fillId="0" borderId="0" xfId="0" applyNumberFormat="1" applyFont="1" applyAlignment="1"/>
    <xf numFmtId="167" fontId="18" fillId="0" borderId="0" xfId="0" applyNumberFormat="1" applyFont="1" applyAlignment="1"/>
    <xf numFmtId="0" fontId="6" fillId="0" borderId="6" xfId="0" applyFont="1" applyBorder="1" applyAlignment="1"/>
    <xf numFmtId="0" fontId="0" fillId="0" borderId="6" xfId="0" applyBorder="1" applyAlignment="1"/>
    <xf numFmtId="0" fontId="18" fillId="0" borderId="0" xfId="0" applyFont="1" applyAlignment="1" applyProtection="1">
      <alignment horizontal="center"/>
      <protection locked="0"/>
    </xf>
    <xf numFmtId="171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</a:t>
            </a:r>
            <a:r>
              <a:rPr lang="en-AU" baseline="0"/>
              <a:t> Aps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9">
                  <c:v>4.9498002044856548E-3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4.1128057928290218E-3</c:v>
                </c:pt>
                <c:pt idx="2">
                  <c:v>4.1269205757998861E-3</c:v>
                </c:pt>
                <c:pt idx="3">
                  <c:v>4.1269205757998861E-3</c:v>
                </c:pt>
                <c:pt idx="4">
                  <c:v>4.5422508046613075E-3</c:v>
                </c:pt>
                <c:pt idx="5">
                  <c:v>3.7023856275482103E-3</c:v>
                </c:pt>
                <c:pt idx="6">
                  <c:v>3.7023856275482103E-3</c:v>
                </c:pt>
                <c:pt idx="7">
                  <c:v>4.4026470568496734E-3</c:v>
                </c:pt>
                <c:pt idx="8">
                  <c:v>5.7160825599567033E-3</c:v>
                </c:pt>
                <c:pt idx="9">
                  <c:v>5.7160825599567033E-3</c:v>
                </c:pt>
                <c:pt idx="10">
                  <c:v>4.4149289096822031E-3</c:v>
                </c:pt>
                <c:pt idx="11">
                  <c:v>6.1760562966810539E-3</c:v>
                </c:pt>
                <c:pt idx="12">
                  <c:v>6.1760562966810539E-3</c:v>
                </c:pt>
                <c:pt idx="13">
                  <c:v>4.4589691460714675E-3</c:v>
                </c:pt>
                <c:pt idx="14">
                  <c:v>4.9855576799018309E-3</c:v>
                </c:pt>
                <c:pt idx="15">
                  <c:v>4.9855576799018309E-3</c:v>
                </c:pt>
                <c:pt idx="16">
                  <c:v>4.3447225179988891E-3</c:v>
                </c:pt>
                <c:pt idx="17">
                  <c:v>5.6246606764034368E-3</c:v>
                </c:pt>
                <c:pt idx="18">
                  <c:v>5.6246606764034368E-3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1.255E-3</c:v>
                  </c:pt>
                  <c:pt idx="2">
                    <c:v>2.3210000000000001E-3</c:v>
                  </c:pt>
                  <c:pt idx="3">
                    <c:v>2.3210000000000001E-3</c:v>
                  </c:pt>
                  <c:pt idx="4">
                    <c:v>1.235E-3</c:v>
                  </c:pt>
                  <c:pt idx="5">
                    <c:v>2.0409999999999998E-3</c:v>
                  </c:pt>
                  <c:pt idx="6">
                    <c:v>2.0409999999999998E-3</c:v>
                  </c:pt>
                  <c:pt idx="7">
                    <c:v>1.0319999999999999E-3</c:v>
                  </c:pt>
                  <c:pt idx="8">
                    <c:v>2.1129999999999999E-3</c:v>
                  </c:pt>
                  <c:pt idx="9">
                    <c:v>2.1129999999999999E-3</c:v>
                  </c:pt>
                  <c:pt idx="10">
                    <c:v>1.0820000000000001E-3</c:v>
                  </c:pt>
                  <c:pt idx="11">
                    <c:v>2.003E-3</c:v>
                  </c:pt>
                  <c:pt idx="12">
                    <c:v>2.003E-3</c:v>
                  </c:pt>
                  <c:pt idx="13">
                    <c:v>1.2199999999999999E-3</c:v>
                  </c:pt>
                  <c:pt idx="14">
                    <c:v>2.0860000000000002E-3</c:v>
                  </c:pt>
                  <c:pt idx="15">
                    <c:v>2.0860000000000002E-3</c:v>
                  </c:pt>
                  <c:pt idx="16">
                    <c:v>8.9499999999999996E-4</c:v>
                  </c:pt>
                  <c:pt idx="17">
                    <c:v>1.9599999999999999E-3</c:v>
                  </c:pt>
                  <c:pt idx="18">
                    <c:v>1.9599999999999999E-3</c:v>
                  </c:pt>
                  <c:pt idx="19">
                    <c:v>2.0969999999999999E-3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9.0471616872308397E-5</c:v>
                </c:pt>
                <c:pt idx="1">
                  <c:v>4.7690352862703057E-3</c:v>
                </c:pt>
                <c:pt idx="2">
                  <c:v>4.7699187008604484E-3</c:v>
                </c:pt>
                <c:pt idx="3">
                  <c:v>4.7699187008604484E-3</c:v>
                </c:pt>
                <c:pt idx="4">
                  <c:v>4.7761026029914501E-3</c:v>
                </c:pt>
                <c:pt idx="5">
                  <c:v>4.7769860175815937E-3</c:v>
                </c:pt>
                <c:pt idx="6">
                  <c:v>4.7769860175815937E-3</c:v>
                </c:pt>
                <c:pt idx="7">
                  <c:v>4.7867035780731681E-3</c:v>
                </c:pt>
                <c:pt idx="8">
                  <c:v>4.7875869926633109E-3</c:v>
                </c:pt>
                <c:pt idx="9">
                  <c:v>4.7875869926633109E-3</c:v>
                </c:pt>
                <c:pt idx="10">
                  <c:v>4.7902372364337399E-3</c:v>
                </c:pt>
                <c:pt idx="11">
                  <c:v>4.7911206510238835E-3</c:v>
                </c:pt>
                <c:pt idx="12">
                  <c:v>4.7911206510238835E-3</c:v>
                </c:pt>
                <c:pt idx="13">
                  <c:v>4.7990713823351716E-3</c:v>
                </c:pt>
                <c:pt idx="14">
                  <c:v>4.7999547969253143E-3</c:v>
                </c:pt>
                <c:pt idx="15">
                  <c:v>4.7999547969253143E-3</c:v>
                </c:pt>
                <c:pt idx="16">
                  <c:v>4.8096723574168887E-3</c:v>
                </c:pt>
                <c:pt idx="17">
                  <c:v>4.8105557720070323E-3</c:v>
                </c:pt>
                <c:pt idx="18">
                  <c:v>4.8105557720070323E-3</c:v>
                </c:pt>
                <c:pt idx="19">
                  <c:v>5.5959113426442718E-3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2648</c:v>
                </c:pt>
                <c:pt idx="2">
                  <c:v>2648.5</c:v>
                </c:pt>
                <c:pt idx="3">
                  <c:v>2648.5</c:v>
                </c:pt>
                <c:pt idx="4">
                  <c:v>2652</c:v>
                </c:pt>
                <c:pt idx="5">
                  <c:v>2652.5</c:v>
                </c:pt>
                <c:pt idx="6">
                  <c:v>2652.5</c:v>
                </c:pt>
                <c:pt idx="7">
                  <c:v>2658</c:v>
                </c:pt>
                <c:pt idx="8">
                  <c:v>2658.5</c:v>
                </c:pt>
                <c:pt idx="9">
                  <c:v>2658.5</c:v>
                </c:pt>
                <c:pt idx="10">
                  <c:v>2660</c:v>
                </c:pt>
                <c:pt idx="11">
                  <c:v>2660.5</c:v>
                </c:pt>
                <c:pt idx="12">
                  <c:v>2660.5</c:v>
                </c:pt>
                <c:pt idx="13">
                  <c:v>2665</c:v>
                </c:pt>
                <c:pt idx="14">
                  <c:v>2665.5</c:v>
                </c:pt>
                <c:pt idx="15">
                  <c:v>2665.5</c:v>
                </c:pt>
                <c:pt idx="16">
                  <c:v>2671</c:v>
                </c:pt>
                <c:pt idx="17">
                  <c:v>2671.5</c:v>
                </c:pt>
                <c:pt idx="18">
                  <c:v>2671.5</c:v>
                </c:pt>
                <c:pt idx="19">
                  <c:v>3116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7.28515625" customWidth="1"/>
    <col min="4" max="4" width="12.5703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  <col min="21" max="22" width="15.5703125" customWidth="1"/>
  </cols>
  <sheetData>
    <row r="1" spans="1:21" ht="20.25" x14ac:dyDescent="0.3">
      <c r="A1" s="1" t="s">
        <v>42</v>
      </c>
      <c r="F1" s="39" t="s">
        <v>42</v>
      </c>
      <c r="G1" s="34">
        <v>0</v>
      </c>
      <c r="H1" s="30"/>
      <c r="I1" s="40" t="s">
        <v>43</v>
      </c>
      <c r="J1" s="41" t="s">
        <v>42</v>
      </c>
      <c r="K1" s="33">
        <v>17.233000000000001</v>
      </c>
      <c r="L1" s="35">
        <v>-67.554500000000004</v>
      </c>
      <c r="M1" s="36">
        <v>52501.979899999998</v>
      </c>
      <c r="N1" s="36">
        <v>2.3129457000000002</v>
      </c>
      <c r="O1" s="37" t="s">
        <v>44</v>
      </c>
      <c r="U1" s="51" t="s">
        <v>51</v>
      </c>
    </row>
    <row r="2" spans="1:21" x14ac:dyDescent="0.2">
      <c r="A2" t="s">
        <v>23</v>
      </c>
      <c r="B2" t="s">
        <v>44</v>
      </c>
      <c r="C2" s="29"/>
      <c r="D2" s="2"/>
      <c r="U2" s="51" t="s">
        <v>53</v>
      </c>
    </row>
    <row r="3" spans="1:21" ht="13.5" thickBot="1" x14ac:dyDescent="0.25">
      <c r="U3" s="52" t="s">
        <v>48</v>
      </c>
    </row>
    <row r="4" spans="1:21" ht="14.25" thickTop="1" thickBot="1" x14ac:dyDescent="0.25">
      <c r="A4" s="4" t="s">
        <v>0</v>
      </c>
      <c r="C4" s="26" t="s">
        <v>36</v>
      </c>
      <c r="D4" s="27" t="s">
        <v>36</v>
      </c>
    </row>
    <row r="5" spans="1:21" ht="13.5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21" x14ac:dyDescent="0.2">
      <c r="A6" s="4" t="s">
        <v>1</v>
      </c>
    </row>
    <row r="7" spans="1:21" x14ac:dyDescent="0.2">
      <c r="A7" t="s">
        <v>2</v>
      </c>
      <c r="C7" s="7">
        <v>52501.979899999998</v>
      </c>
      <c r="D7" s="28"/>
    </row>
    <row r="8" spans="1:21" x14ac:dyDescent="0.2">
      <c r="A8" t="s">
        <v>3</v>
      </c>
      <c r="C8" s="7">
        <v>2.3129457000000002</v>
      </c>
      <c r="D8" s="28"/>
    </row>
    <row r="9" spans="1:21" x14ac:dyDescent="0.2">
      <c r="A9" s="23" t="s">
        <v>31</v>
      </c>
      <c r="B9" s="24">
        <v>21</v>
      </c>
      <c r="C9" s="21" t="s">
        <v>45</v>
      </c>
      <c r="D9" s="22" t="s">
        <v>46</v>
      </c>
    </row>
    <row r="10" spans="1:21" ht="13.5" thickBot="1" x14ac:dyDescent="0.25">
      <c r="A10" s="9"/>
      <c r="B10" s="9"/>
      <c r="C10" s="3" t="s">
        <v>19</v>
      </c>
      <c r="D10" s="3" t="s">
        <v>20</v>
      </c>
      <c r="E10" s="9"/>
    </row>
    <row r="11" spans="1:21" x14ac:dyDescent="0.2">
      <c r="A11" s="9" t="s">
        <v>15</v>
      </c>
      <c r="B11" s="9"/>
      <c r="C11" s="20">
        <f ca="1">INTERCEPT(INDIRECT($D$9):G992,INDIRECT($C$9):F992)</f>
        <v>9.0471616872308397E-5</v>
      </c>
      <c r="D11" s="2"/>
      <c r="E11" s="9"/>
    </row>
    <row r="12" spans="1:21" x14ac:dyDescent="0.2">
      <c r="A12" s="9" t="s">
        <v>16</v>
      </c>
      <c r="B12" s="9"/>
      <c r="C12" s="20">
        <f ca="1">SLOPE(INDIRECT($D$9):G992,INDIRECT($C$9):F992)</f>
        <v>1.7668291802862526E-6</v>
      </c>
      <c r="D12" s="2"/>
      <c r="E12" s="9"/>
    </row>
    <row r="13" spans="1:21" x14ac:dyDescent="0.2">
      <c r="A13" s="9" t="s">
        <v>18</v>
      </c>
      <c r="B13" s="9"/>
      <c r="C13" s="2" t="s">
        <v>13</v>
      </c>
    </row>
    <row r="14" spans="1:21" x14ac:dyDescent="0.2">
      <c r="A14" s="9"/>
      <c r="B14" s="9"/>
      <c r="C14" s="9"/>
      <c r="E14" s="13" t="s">
        <v>33</v>
      </c>
      <c r="F14" s="31">
        <v>1</v>
      </c>
    </row>
    <row r="15" spans="1:21" x14ac:dyDescent="0.2">
      <c r="A15" s="11" t="s">
        <v>17</v>
      </c>
      <c r="B15" s="9"/>
      <c r="C15" s="12">
        <f ca="1">(C7+C11)+(C8+C12)*INT(MAX(F21:F3533))</f>
        <v>59709.124297111339</v>
      </c>
      <c r="E15" s="13" t="s">
        <v>29</v>
      </c>
      <c r="F15" s="32">
        <f ca="1">NOW()+15018.5+$C$5/24</f>
        <v>60093.55279710648</v>
      </c>
    </row>
    <row r="16" spans="1:21" x14ac:dyDescent="0.2">
      <c r="A16" s="15" t="s">
        <v>4</v>
      </c>
      <c r="B16" s="9"/>
      <c r="C16" s="16">
        <f ca="1">+C8+C12</f>
        <v>2.3129474668291805</v>
      </c>
      <c r="E16" s="13" t="s">
        <v>34</v>
      </c>
      <c r="F16" s="14">
        <f ca="1">ROUND(2*(F15-$C$7)/$C$8,0)/2+F14</f>
        <v>3283</v>
      </c>
    </row>
    <row r="17" spans="1:21" ht="13.5" thickBot="1" x14ac:dyDescent="0.25">
      <c r="A17" s="13" t="s">
        <v>26</v>
      </c>
      <c r="B17" s="9"/>
      <c r="C17" s="9">
        <f>COUNT(C21:C2191)</f>
        <v>20</v>
      </c>
      <c r="E17" s="13" t="s">
        <v>35</v>
      </c>
      <c r="F17" s="22">
        <f ca="1">ROUND(2*(F15-$C$15)/$C$16,0)/2+F14</f>
        <v>167</v>
      </c>
    </row>
    <row r="18" spans="1:21" ht="14.25" thickTop="1" thickBot="1" x14ac:dyDescent="0.25">
      <c r="A18" s="15" t="s">
        <v>5</v>
      </c>
      <c r="B18" s="9"/>
      <c r="C18" s="18">
        <f ca="1">+C15</f>
        <v>59709.124297111339</v>
      </c>
      <c r="D18" s="19">
        <f ca="1">+C16</f>
        <v>2.3129474668291805</v>
      </c>
      <c r="E18" s="13" t="s">
        <v>30</v>
      </c>
      <c r="F18" s="17">
        <f ca="1">+$C$15+$C$16*F17-15018.5-$C$5/24</f>
        <v>45077.282357405151</v>
      </c>
    </row>
    <row r="19" spans="1:21" ht="13.5" thickTop="1" x14ac:dyDescent="0.2">
      <c r="F19" s="38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52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5" t="s">
        <v>32</v>
      </c>
    </row>
    <row r="21" spans="1:21" s="42" customFormat="1" x14ac:dyDescent="0.2">
      <c r="A21" s="43">
        <f>$D$7</f>
        <v>0</v>
      </c>
      <c r="C21" s="43">
        <f>$C$7</f>
        <v>52501.979899999998</v>
      </c>
      <c r="D21" s="43"/>
      <c r="E21" s="42">
        <f>+(C21-C$7)/C$8</f>
        <v>0</v>
      </c>
      <c r="F21" s="42">
        <f>ROUND(2*E21,0)/2</f>
        <v>0</v>
      </c>
      <c r="G21" s="42">
        <f>+C21-(C$7+F21*C$8)</f>
        <v>0</v>
      </c>
      <c r="K21" s="42">
        <f>+G21</f>
        <v>0</v>
      </c>
      <c r="O21" s="42">
        <f ca="1">+C$11+C$12*$F21</f>
        <v>9.0471616872308397E-5</v>
      </c>
      <c r="Q21" s="44">
        <f>+C21-15018.5</f>
        <v>37483.479899999998</v>
      </c>
    </row>
    <row r="22" spans="1:21" s="42" customFormat="1" x14ac:dyDescent="0.2">
      <c r="A22" s="56" t="s">
        <v>49</v>
      </c>
      <c r="B22" s="45" t="s">
        <v>47</v>
      </c>
      <c r="C22" s="46">
        <v>58626.664226405788</v>
      </c>
      <c r="D22" s="47">
        <v>1.255E-3</v>
      </c>
      <c r="E22" s="42">
        <f>+(C22-C$7)/C$8</f>
        <v>2648.0017781678962</v>
      </c>
      <c r="F22" s="42">
        <f>ROUND(2*E22,0)/2</f>
        <v>2648</v>
      </c>
      <c r="G22" s="42">
        <f>+C22-(C$7+F22*C$8)</f>
        <v>4.1128057928290218E-3</v>
      </c>
      <c r="L22" s="42">
        <f>+G22</f>
        <v>4.1128057928290218E-3</v>
      </c>
      <c r="O22" s="42">
        <f ca="1">+C$11+C$12*$F22</f>
        <v>4.7690352862703057E-3</v>
      </c>
      <c r="Q22" s="44">
        <f>+C22-15018.5</f>
        <v>43608.164226405788</v>
      </c>
    </row>
    <row r="23" spans="1:21" s="42" customFormat="1" x14ac:dyDescent="0.2">
      <c r="A23" s="56" t="s">
        <v>49</v>
      </c>
      <c r="B23" s="45" t="s">
        <v>50</v>
      </c>
      <c r="C23" s="46">
        <v>58627.820713370573</v>
      </c>
      <c r="D23" s="47">
        <v>2.3210000000000001E-3</v>
      </c>
      <c r="E23" s="42">
        <f>+(C23-C$7)/C$8</f>
        <v>2648.5017842704106</v>
      </c>
      <c r="F23" s="42">
        <f>ROUND(2*E23,0)/2</f>
        <v>2648.5</v>
      </c>
      <c r="G23" s="42">
        <f>+C23-(C$7+F23*C$8)</f>
        <v>4.1269205757998861E-3</v>
      </c>
      <c r="L23" s="42">
        <f>+G23</f>
        <v>4.1269205757998861E-3</v>
      </c>
      <c r="O23" s="42">
        <f ca="1">+C$11+C$12*$F23</f>
        <v>4.7699187008604484E-3</v>
      </c>
      <c r="Q23" s="44">
        <f>+C23-15018.5</f>
        <v>43609.320713370573</v>
      </c>
    </row>
    <row r="24" spans="1:21" s="42" customFormat="1" x14ac:dyDescent="0.2">
      <c r="A24" s="57" t="s">
        <v>49</v>
      </c>
      <c r="B24" s="53" t="s">
        <v>50</v>
      </c>
      <c r="C24" s="54">
        <v>58627.820713370573</v>
      </c>
      <c r="D24" s="55">
        <v>2.3210000000000001E-3</v>
      </c>
      <c r="E24" s="42">
        <f>+(C24-C$7)/C$8</f>
        <v>2648.5017842704106</v>
      </c>
      <c r="F24" s="42">
        <f>ROUND(2*E24,0)/2</f>
        <v>2648.5</v>
      </c>
      <c r="G24" s="42">
        <f>+C24-(C$7+F24*C$8)</f>
        <v>4.1269205757998861E-3</v>
      </c>
      <c r="L24" s="42">
        <f>+G24</f>
        <v>4.1269205757998861E-3</v>
      </c>
      <c r="O24" s="42">
        <f ca="1">+C$11+C$12*$F24</f>
        <v>4.7699187008604484E-3</v>
      </c>
      <c r="Q24" s="44">
        <f>+C24-15018.5</f>
        <v>43609.320713370573</v>
      </c>
    </row>
    <row r="25" spans="1:21" s="42" customFormat="1" x14ac:dyDescent="0.2">
      <c r="A25" s="56" t="s">
        <v>49</v>
      </c>
      <c r="B25" s="45" t="s">
        <v>47</v>
      </c>
      <c r="C25" s="46">
        <v>58635.916438650806</v>
      </c>
      <c r="D25" s="47">
        <v>1.235E-3</v>
      </c>
      <c r="E25" s="42">
        <f>+(C25-C$7)/C$8</f>
        <v>2652.0019638380645</v>
      </c>
      <c r="F25" s="42">
        <f>ROUND(2*E25,0)/2</f>
        <v>2652</v>
      </c>
      <c r="G25" s="42">
        <f>+C25-(C$7+F25*C$8)</f>
        <v>4.5422508046613075E-3</v>
      </c>
      <c r="L25" s="42">
        <f>+G25</f>
        <v>4.5422508046613075E-3</v>
      </c>
      <c r="O25" s="42">
        <f ca="1">+C$11+C$12*$F25</f>
        <v>4.7761026029914501E-3</v>
      </c>
      <c r="Q25" s="44">
        <f>+C25-15018.5</f>
        <v>43617.416438650806</v>
      </c>
    </row>
    <row r="26" spans="1:21" s="42" customFormat="1" x14ac:dyDescent="0.2">
      <c r="A26" s="56" t="s">
        <v>49</v>
      </c>
      <c r="B26" s="45" t="s">
        <v>50</v>
      </c>
      <c r="C26" s="46">
        <v>58637.07207163563</v>
      </c>
      <c r="D26" s="47">
        <v>2.0409999999999998E-3</v>
      </c>
      <c r="E26" s="42">
        <f>+(C26-C$7)/C$8</f>
        <v>2652.5016007231088</v>
      </c>
      <c r="F26" s="42">
        <f>ROUND(2*E26,0)/2</f>
        <v>2652.5</v>
      </c>
      <c r="G26" s="42">
        <f>+C26-(C$7+F26*C$8)</f>
        <v>3.7023856275482103E-3</v>
      </c>
      <c r="L26" s="42">
        <f>+G26</f>
        <v>3.7023856275482103E-3</v>
      </c>
      <c r="O26" s="42">
        <f ca="1">+C$11+C$12*$F26</f>
        <v>4.7769860175815937E-3</v>
      </c>
      <c r="Q26" s="44">
        <f>+C26-15018.5</f>
        <v>43618.57207163563</v>
      </c>
    </row>
    <row r="27" spans="1:21" s="42" customFormat="1" x14ac:dyDescent="0.2">
      <c r="A27" s="57" t="s">
        <v>49</v>
      </c>
      <c r="B27" s="53" t="s">
        <v>50</v>
      </c>
      <c r="C27" s="54">
        <v>58637.07207163563</v>
      </c>
      <c r="D27" s="55">
        <v>2.0409999999999998E-3</v>
      </c>
      <c r="E27" s="42">
        <f>+(C27-C$7)/C$8</f>
        <v>2652.5016007231088</v>
      </c>
      <c r="F27" s="42">
        <f>ROUND(2*E27,0)/2</f>
        <v>2652.5</v>
      </c>
      <c r="G27" s="42">
        <f>+C27-(C$7+F27*C$8)</f>
        <v>3.7023856275482103E-3</v>
      </c>
      <c r="L27" s="42">
        <f>+G27</f>
        <v>3.7023856275482103E-3</v>
      </c>
      <c r="O27" s="42">
        <f ca="1">+C$11+C$12*$F27</f>
        <v>4.7769860175815937E-3</v>
      </c>
      <c r="Q27" s="44">
        <f>+C27-15018.5</f>
        <v>43618.57207163563</v>
      </c>
    </row>
    <row r="28" spans="1:21" s="42" customFormat="1" x14ac:dyDescent="0.2">
      <c r="A28" s="56" t="s">
        <v>49</v>
      </c>
      <c r="B28" s="45" t="s">
        <v>47</v>
      </c>
      <c r="C28" s="46">
        <v>58649.793973247055</v>
      </c>
      <c r="D28" s="47">
        <v>1.0319999999999999E-3</v>
      </c>
      <c r="E28" s="42">
        <f>+(C28-C$7)/C$8</f>
        <v>2658.0019034805082</v>
      </c>
      <c r="F28" s="42">
        <f>ROUND(2*E28,0)/2</f>
        <v>2658</v>
      </c>
      <c r="G28" s="42">
        <f>+C28-(C$7+F28*C$8)</f>
        <v>4.4026470568496734E-3</v>
      </c>
      <c r="L28" s="42">
        <f>+G28</f>
        <v>4.4026470568496734E-3</v>
      </c>
      <c r="O28" s="42">
        <f ca="1">+C$11+C$12*$F28</f>
        <v>4.7867035780731681E-3</v>
      </c>
      <c r="Q28" s="44">
        <f>+C28-15018.5</f>
        <v>43631.293973247055</v>
      </c>
    </row>
    <row r="29" spans="1:21" s="42" customFormat="1" x14ac:dyDescent="0.2">
      <c r="A29" s="56" t="s">
        <v>49</v>
      </c>
      <c r="B29" s="45" t="s">
        <v>50</v>
      </c>
      <c r="C29" s="46">
        <v>58650.95175953256</v>
      </c>
      <c r="D29" s="47">
        <v>2.1129999999999999E-3</v>
      </c>
      <c r="E29" s="42">
        <f>+(C29-C$7)/C$8</f>
        <v>2658.5024713431712</v>
      </c>
      <c r="F29" s="42">
        <f>ROUND(2*E29,0)/2</f>
        <v>2658.5</v>
      </c>
      <c r="G29" s="42">
        <f>+C29-(C$7+F29*C$8)</f>
        <v>5.7160825599567033E-3</v>
      </c>
      <c r="L29" s="42">
        <f>+G29</f>
        <v>5.7160825599567033E-3</v>
      </c>
      <c r="O29" s="42">
        <f ca="1">+C$11+C$12*$F29</f>
        <v>4.7875869926633109E-3</v>
      </c>
      <c r="Q29" s="44">
        <f>+C29-15018.5</f>
        <v>43632.45175953256</v>
      </c>
    </row>
    <row r="30" spans="1:21" s="42" customFormat="1" x14ac:dyDescent="0.2">
      <c r="A30" s="57" t="s">
        <v>49</v>
      </c>
      <c r="B30" s="53" t="s">
        <v>50</v>
      </c>
      <c r="C30" s="54">
        <v>58650.95175953256</v>
      </c>
      <c r="D30" s="55">
        <v>2.1129999999999999E-3</v>
      </c>
      <c r="E30" s="42">
        <f>+(C30-C$7)/C$8</f>
        <v>2658.5024713431712</v>
      </c>
      <c r="F30" s="42">
        <f>ROUND(2*E30,0)/2</f>
        <v>2658.5</v>
      </c>
      <c r="G30" s="42">
        <f>+C30-(C$7+F30*C$8)</f>
        <v>5.7160825599567033E-3</v>
      </c>
      <c r="L30" s="42">
        <f>+G30</f>
        <v>5.7160825599567033E-3</v>
      </c>
      <c r="O30" s="42">
        <f ca="1">+C$11+C$12*$F30</f>
        <v>4.7875869926633109E-3</v>
      </c>
      <c r="Q30" s="44">
        <f>+C30-15018.5</f>
        <v>43632.45175953256</v>
      </c>
    </row>
    <row r="31" spans="1:21" s="42" customFormat="1" x14ac:dyDescent="0.2">
      <c r="A31" s="56" t="s">
        <v>49</v>
      </c>
      <c r="B31" s="45" t="s">
        <v>47</v>
      </c>
      <c r="C31" s="46">
        <v>58654.419876928907</v>
      </c>
      <c r="D31" s="47">
        <v>1.0820000000000001E-3</v>
      </c>
      <c r="E31" s="42">
        <f>+(C31-C$7)/C$8</f>
        <v>2660.0019087905557</v>
      </c>
      <c r="F31" s="42">
        <f>ROUND(2*E31,0)/2</f>
        <v>2660</v>
      </c>
      <c r="G31" s="42">
        <f>+C31-(C$7+F31*C$8)</f>
        <v>4.4149289096822031E-3</v>
      </c>
      <c r="L31" s="42">
        <f>+G31</f>
        <v>4.4149289096822031E-3</v>
      </c>
      <c r="O31" s="42">
        <f ca="1">+C$11+C$12*$F31</f>
        <v>4.7902372364337399E-3</v>
      </c>
      <c r="Q31" s="44">
        <f>+C31-15018.5</f>
        <v>43635.919876928907</v>
      </c>
    </row>
    <row r="32" spans="1:21" s="42" customFormat="1" x14ac:dyDescent="0.2">
      <c r="A32" s="56" t="s">
        <v>49</v>
      </c>
      <c r="B32" s="45" t="s">
        <v>50</v>
      </c>
      <c r="C32" s="46">
        <v>58655.578110906295</v>
      </c>
      <c r="D32" s="47">
        <v>2.003E-3</v>
      </c>
      <c r="E32" s="42">
        <f>+(C32-C$7)/C$8</f>
        <v>2660.5026702124032</v>
      </c>
      <c r="F32" s="42">
        <f>ROUND(2*E32,0)/2</f>
        <v>2660.5</v>
      </c>
      <c r="G32" s="42">
        <f>+C32-(C$7+F32*C$8)</f>
        <v>6.1760562966810539E-3</v>
      </c>
      <c r="L32" s="42">
        <f>+G32</f>
        <v>6.1760562966810539E-3</v>
      </c>
      <c r="O32" s="42">
        <f ca="1">+C$11+C$12*$F32</f>
        <v>4.7911206510238835E-3</v>
      </c>
      <c r="Q32" s="44">
        <f>+C32-15018.5</f>
        <v>43637.078110906295</v>
      </c>
    </row>
    <row r="33" spans="1:17" s="42" customFormat="1" x14ac:dyDescent="0.2">
      <c r="A33" s="57" t="s">
        <v>49</v>
      </c>
      <c r="B33" s="53" t="s">
        <v>50</v>
      </c>
      <c r="C33" s="54">
        <v>58655.578110906295</v>
      </c>
      <c r="D33" s="55">
        <v>2.003E-3</v>
      </c>
      <c r="E33" s="42">
        <f>+(C33-C$7)/C$8</f>
        <v>2660.5026702124032</v>
      </c>
      <c r="F33" s="42">
        <f>ROUND(2*E33,0)/2</f>
        <v>2660.5</v>
      </c>
      <c r="G33" s="42">
        <f>+C33-(C$7+F33*C$8)</f>
        <v>6.1760562966810539E-3</v>
      </c>
      <c r="L33" s="42">
        <f>+G33</f>
        <v>6.1760562966810539E-3</v>
      </c>
      <c r="O33" s="42">
        <f ca="1">+C$11+C$12*$F33</f>
        <v>4.7911206510238835E-3</v>
      </c>
      <c r="Q33" s="44">
        <f>+C33-15018.5</f>
        <v>43637.078110906295</v>
      </c>
    </row>
    <row r="34" spans="1:17" s="42" customFormat="1" x14ac:dyDescent="0.2">
      <c r="A34" s="56" t="s">
        <v>49</v>
      </c>
      <c r="B34" s="45" t="s">
        <v>47</v>
      </c>
      <c r="C34" s="46">
        <v>58665.984649469145</v>
      </c>
      <c r="D34" s="47">
        <v>1.2199999999999999E-3</v>
      </c>
      <c r="E34" s="42">
        <f>+(C34-C$7)/C$8</f>
        <v>2665.001927831313</v>
      </c>
      <c r="F34" s="42">
        <f>ROUND(2*E34,0)/2</f>
        <v>2665</v>
      </c>
      <c r="G34" s="42">
        <f>+C34-(C$7+F34*C$8)</f>
        <v>4.4589691460714675E-3</v>
      </c>
      <c r="L34" s="42">
        <f>+G34</f>
        <v>4.4589691460714675E-3</v>
      </c>
      <c r="O34" s="42">
        <f ca="1">+C$11+C$12*$F34</f>
        <v>4.7990713823351716E-3</v>
      </c>
      <c r="Q34" s="44">
        <f>+C34-15018.5</f>
        <v>43647.484649469145</v>
      </c>
    </row>
    <row r="35" spans="1:17" s="42" customFormat="1" x14ac:dyDescent="0.2">
      <c r="A35" s="56" t="s">
        <v>49</v>
      </c>
      <c r="B35" s="45" t="s">
        <v>50</v>
      </c>
      <c r="C35" s="46">
        <v>58667.14164890768</v>
      </c>
      <c r="D35" s="47">
        <v>2.0860000000000002E-3</v>
      </c>
      <c r="E35" s="42">
        <f>+(C35-C$7)/C$8</f>
        <v>2665.5021555013941</v>
      </c>
      <c r="F35" s="42">
        <f>ROUND(2*E35,0)/2</f>
        <v>2665.5</v>
      </c>
      <c r="G35" s="42">
        <f>+C35-(C$7+F35*C$8)</f>
        <v>4.9855576799018309E-3</v>
      </c>
      <c r="L35" s="42">
        <f>+G35</f>
        <v>4.9855576799018309E-3</v>
      </c>
      <c r="O35" s="42">
        <f ca="1">+C$11+C$12*$F35</f>
        <v>4.7999547969253143E-3</v>
      </c>
      <c r="Q35" s="44">
        <f>+C35-15018.5</f>
        <v>43648.64164890768</v>
      </c>
    </row>
    <row r="36" spans="1:17" s="42" customFormat="1" x14ac:dyDescent="0.2">
      <c r="A36" s="57" t="s">
        <v>49</v>
      </c>
      <c r="B36" s="53" t="s">
        <v>50</v>
      </c>
      <c r="C36" s="54">
        <v>58667.14164890768</v>
      </c>
      <c r="D36" s="55">
        <v>2.0860000000000002E-3</v>
      </c>
      <c r="E36" s="42">
        <f>+(C36-C$7)/C$8</f>
        <v>2665.5021555013941</v>
      </c>
      <c r="F36" s="42">
        <f>ROUND(2*E36,0)/2</f>
        <v>2665.5</v>
      </c>
      <c r="G36" s="42">
        <f>+C36-(C$7+F36*C$8)</f>
        <v>4.9855576799018309E-3</v>
      </c>
      <c r="L36" s="42">
        <f>+G36</f>
        <v>4.9855576799018309E-3</v>
      </c>
      <c r="O36" s="42">
        <f ca="1">+C$11+C$12*$F36</f>
        <v>4.7999547969253143E-3</v>
      </c>
      <c r="Q36" s="44">
        <f>+C36-15018.5</f>
        <v>43648.64164890768</v>
      </c>
    </row>
    <row r="37" spans="1:17" s="42" customFormat="1" x14ac:dyDescent="0.2">
      <c r="A37" s="56" t="s">
        <v>49</v>
      </c>
      <c r="B37" s="45" t="s">
        <v>47</v>
      </c>
      <c r="C37" s="46">
        <v>58679.862209422514</v>
      </c>
      <c r="D37" s="47">
        <v>8.9499999999999996E-4</v>
      </c>
      <c r="E37" s="42">
        <f>+(C37-C$7)/C$8</f>
        <v>2671.0018784368845</v>
      </c>
      <c r="F37" s="42">
        <f>ROUND(2*E37,0)/2</f>
        <v>2671</v>
      </c>
      <c r="G37" s="42">
        <f>+C37-(C$7+F37*C$8)</f>
        <v>4.3447225179988891E-3</v>
      </c>
      <c r="L37" s="42">
        <f>+G37</f>
        <v>4.3447225179988891E-3</v>
      </c>
      <c r="O37" s="42">
        <f ca="1">+C$11+C$12*$F37</f>
        <v>4.8096723574168887E-3</v>
      </c>
      <c r="Q37" s="44">
        <f>+C37-15018.5</f>
        <v>43661.362209422514</v>
      </c>
    </row>
    <row r="38" spans="1:17" s="42" customFormat="1" x14ac:dyDescent="0.2">
      <c r="A38" s="56" t="s">
        <v>49</v>
      </c>
      <c r="B38" s="45" t="s">
        <v>50</v>
      </c>
      <c r="C38" s="46">
        <v>58681.019962210674</v>
      </c>
      <c r="D38" s="47">
        <v>1.9599999999999999E-3</v>
      </c>
      <c r="E38" s="42">
        <f>+(C38-C$7)/C$8</f>
        <v>2671.5024318170008</v>
      </c>
      <c r="F38" s="42">
        <f>ROUND(2*E38,0)/2</f>
        <v>2671.5</v>
      </c>
      <c r="G38" s="42">
        <f>+C38-(C$7+F38*C$8)</f>
        <v>5.6246606764034368E-3</v>
      </c>
      <c r="L38" s="42">
        <f>+G38</f>
        <v>5.6246606764034368E-3</v>
      </c>
      <c r="O38" s="42">
        <f ca="1">+C$11+C$12*$F38</f>
        <v>4.8105557720070323E-3</v>
      </c>
      <c r="Q38" s="44">
        <f>+C38-15018.5</f>
        <v>43662.519962210674</v>
      </c>
    </row>
    <row r="39" spans="1:17" s="42" customFormat="1" x14ac:dyDescent="0.2">
      <c r="A39" s="57" t="s">
        <v>49</v>
      </c>
      <c r="B39" s="53" t="s">
        <v>50</v>
      </c>
      <c r="C39" s="54">
        <v>58681.019962210674</v>
      </c>
      <c r="D39" s="55">
        <v>1.9599999999999999E-3</v>
      </c>
      <c r="E39" s="42">
        <f>+(C39-C$7)/C$8</f>
        <v>2671.5024318170008</v>
      </c>
      <c r="F39" s="42">
        <f>ROUND(2*E39,0)/2</f>
        <v>2671.5</v>
      </c>
      <c r="G39" s="42">
        <f>+C39-(C$7+F39*C$8)</f>
        <v>5.6246606764034368E-3</v>
      </c>
      <c r="L39" s="42">
        <f>+G39</f>
        <v>5.6246606764034368E-3</v>
      </c>
      <c r="O39" s="42">
        <f ca="1">+C$11+C$12*$F39</f>
        <v>4.8105557720070323E-3</v>
      </c>
      <c r="Q39" s="44">
        <f>+C39-15018.5</f>
        <v>43662.519962210674</v>
      </c>
    </row>
    <row r="40" spans="1:17" s="42" customFormat="1" x14ac:dyDescent="0.2">
      <c r="A40" s="56" t="s">
        <v>48</v>
      </c>
      <c r="B40" s="48" t="s">
        <v>47</v>
      </c>
      <c r="C40" s="49">
        <v>59709.123651000205</v>
      </c>
      <c r="D40" s="50">
        <v>2.0969999999999999E-3</v>
      </c>
      <c r="E40" s="42">
        <f>+(C40-C$7)/C$8</f>
        <v>3116.0021400416822</v>
      </c>
      <c r="F40" s="42">
        <f>ROUND(2*E40,0)/2</f>
        <v>3116</v>
      </c>
      <c r="G40" s="42">
        <f>+C40-(C$7+F40*C$8)</f>
        <v>4.9498002044856548E-3</v>
      </c>
      <c r="K40" s="42">
        <f>+G40</f>
        <v>4.9498002044856548E-3</v>
      </c>
      <c r="O40" s="42">
        <f ca="1">+C$11+C$12*$F40</f>
        <v>5.5959113426442718E-3</v>
      </c>
      <c r="Q40" s="44">
        <f>+C40-15018.5</f>
        <v>44690.623651000205</v>
      </c>
    </row>
    <row r="41" spans="1:17" s="42" customFormat="1" x14ac:dyDescent="0.2">
      <c r="A41" s="43"/>
      <c r="C41" s="43"/>
      <c r="D41" s="43"/>
    </row>
    <row r="42" spans="1:17" x14ac:dyDescent="0.2">
      <c r="A42" s="7"/>
      <c r="C42" s="7"/>
      <c r="D42" s="7"/>
    </row>
    <row r="43" spans="1:17" x14ac:dyDescent="0.2">
      <c r="A43" s="7"/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U41">
    <sortCondition ref="C21:C4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2023-05-29T01:16:01Z</dcterms:modified>
</cp:coreProperties>
</file>