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6B6A482-4887-4C2E-AFF2-C00EFC75B461}" xr6:coauthVersionLast="47" xr6:coauthVersionMax="47" xr10:uidLastSave="{00000000-0000-0000-0000-000000000000}"/>
  <bookViews>
    <workbookView xWindow="13140" yWindow="225" windowWidth="13185" windowHeight="1525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J41" i="1" s="1"/>
  <c r="Q41" i="1"/>
  <c r="E45" i="1"/>
  <c r="F45" i="1" s="1"/>
  <c r="G45" i="1" s="1"/>
  <c r="K45" i="1" s="1"/>
  <c r="Q45" i="1"/>
  <c r="E48" i="1"/>
  <c r="F48" i="1"/>
  <c r="G48" i="1" s="1"/>
  <c r="K48" i="1" s="1"/>
  <c r="Q48" i="1"/>
  <c r="E51" i="1"/>
  <c r="F51" i="1" s="1"/>
  <c r="G51" i="1" s="1"/>
  <c r="K51" i="1" s="1"/>
  <c r="Q51" i="1"/>
  <c r="E54" i="1"/>
  <c r="F54" i="1" s="1"/>
  <c r="G54" i="1" s="1"/>
  <c r="K54" i="1" s="1"/>
  <c r="Q54" i="1"/>
  <c r="E57" i="1"/>
  <c r="F57" i="1" s="1"/>
  <c r="G57" i="1" s="1"/>
  <c r="K57" i="1" s="1"/>
  <c r="Q57" i="1"/>
  <c r="E61" i="1"/>
  <c r="F61" i="1"/>
  <c r="G61" i="1" s="1"/>
  <c r="J61" i="1" s="1"/>
  <c r="Q6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6" i="1"/>
  <c r="F46" i="1" s="1"/>
  <c r="G46" i="1" s="1"/>
  <c r="K46" i="1" s="1"/>
  <c r="Q46" i="1"/>
  <c r="E50" i="1"/>
  <c r="F50" i="1" s="1"/>
  <c r="G50" i="1" s="1"/>
  <c r="K50" i="1" s="1"/>
  <c r="Q50" i="1"/>
  <c r="E52" i="1"/>
  <c r="F52" i="1" s="1"/>
  <c r="G52" i="1" s="1"/>
  <c r="K52" i="1" s="1"/>
  <c r="Q52" i="1"/>
  <c r="E53" i="1"/>
  <c r="F53" i="1" s="1"/>
  <c r="G53" i="1" s="1"/>
  <c r="K53" i="1" s="1"/>
  <c r="Q53" i="1"/>
  <c r="E47" i="1"/>
  <c r="F47" i="1" s="1"/>
  <c r="G47" i="1" s="1"/>
  <c r="K47" i="1" s="1"/>
  <c r="Q47" i="1"/>
  <c r="E49" i="1"/>
  <c r="F49" i="1" s="1"/>
  <c r="G49" i="1" s="1"/>
  <c r="K49" i="1" s="1"/>
  <c r="Q49" i="1"/>
  <c r="E55" i="1"/>
  <c r="F55" i="1" s="1"/>
  <c r="G55" i="1" s="1"/>
  <c r="K55" i="1" s="1"/>
  <c r="Q55" i="1"/>
  <c r="E56" i="1"/>
  <c r="F56" i="1" s="1"/>
  <c r="G56" i="1" s="1"/>
  <c r="K56" i="1" s="1"/>
  <c r="Q56" i="1"/>
  <c r="E58" i="1"/>
  <c r="F58" i="1" s="1"/>
  <c r="G58" i="1" s="1"/>
  <c r="K58" i="1" s="1"/>
  <c r="Q58" i="1"/>
  <c r="E59" i="1"/>
  <c r="F59" i="1" s="1"/>
  <c r="G59" i="1" s="1"/>
  <c r="J59" i="1" s="1"/>
  <c r="Q59" i="1"/>
  <c r="E60" i="1"/>
  <c r="F60" i="1" s="1"/>
  <c r="G60" i="1" s="1"/>
  <c r="J60" i="1" s="1"/>
  <c r="Q60" i="1"/>
  <c r="E36" i="1"/>
  <c r="F36" i="1" s="1"/>
  <c r="G36" i="1" s="1"/>
  <c r="J36" i="1" s="1"/>
  <c r="Q36" i="1"/>
  <c r="E39" i="1"/>
  <c r="F39" i="1" s="1"/>
  <c r="G39" i="1" s="1"/>
  <c r="J39" i="1" s="1"/>
  <c r="Q39" i="1"/>
  <c r="E30" i="1"/>
  <c r="F30" i="1" s="1"/>
  <c r="G30" i="1" s="1"/>
  <c r="J30" i="1" s="1"/>
  <c r="Q30" i="1"/>
  <c r="E31" i="1"/>
  <c r="F31" i="1" s="1"/>
  <c r="G31" i="1" s="1"/>
  <c r="J31" i="1" s="1"/>
  <c r="Q31" i="1"/>
  <c r="E32" i="1"/>
  <c r="F32" i="1" s="1"/>
  <c r="G32" i="1" s="1"/>
  <c r="J32" i="1" s="1"/>
  <c r="Q32" i="1"/>
  <c r="E33" i="1"/>
  <c r="F33" i="1" s="1"/>
  <c r="G33" i="1" s="1"/>
  <c r="J33" i="1" s="1"/>
  <c r="Q33" i="1"/>
  <c r="E34" i="1"/>
  <c r="F34" i="1" s="1"/>
  <c r="G34" i="1" s="1"/>
  <c r="J34" i="1" s="1"/>
  <c r="Q34" i="1"/>
  <c r="E35" i="1"/>
  <c r="F35" i="1" s="1"/>
  <c r="G35" i="1" s="1"/>
  <c r="J35" i="1" s="1"/>
  <c r="Q35" i="1"/>
  <c r="E37" i="1"/>
  <c r="F37" i="1" s="1"/>
  <c r="G37" i="1" s="1"/>
  <c r="J37" i="1" s="1"/>
  <c r="Q37" i="1"/>
  <c r="E38" i="1"/>
  <c r="F38" i="1" s="1"/>
  <c r="G38" i="1" s="1"/>
  <c r="J38" i="1" s="1"/>
  <c r="Q38" i="1"/>
  <c r="E40" i="1"/>
  <c r="F40" i="1" s="1"/>
  <c r="G40" i="1" s="1"/>
  <c r="J40" i="1" s="1"/>
  <c r="Q40" i="1"/>
  <c r="E28" i="1"/>
  <c r="F28" i="1" s="1"/>
  <c r="G28" i="1" s="1"/>
  <c r="I28" i="1" s="1"/>
  <c r="E29" i="1"/>
  <c r="F29" i="1" s="1"/>
  <c r="G29" i="1" s="1"/>
  <c r="I29" i="1" s="1"/>
  <c r="Q28" i="1"/>
  <c r="Q29" i="1"/>
  <c r="E26" i="1"/>
  <c r="F26" i="1" s="1"/>
  <c r="G26" i="1" s="1"/>
  <c r="I26" i="1" s="1"/>
  <c r="E27" i="1"/>
  <c r="F27" i="1" s="1"/>
  <c r="G27" i="1" s="1"/>
  <c r="I27" i="1" s="1"/>
  <c r="D9" i="1"/>
  <c r="C9" i="1"/>
  <c r="E20" i="1"/>
  <c r="F20" i="1" s="1"/>
  <c r="G20" i="1" s="1"/>
  <c r="H20" i="1" s="1"/>
  <c r="E21" i="1"/>
  <c r="F21" i="1" s="1"/>
  <c r="G21" i="1" s="1"/>
  <c r="I21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Q26" i="1"/>
  <c r="Q27" i="1"/>
  <c r="Q25" i="1"/>
  <c r="Q21" i="1"/>
  <c r="Q22" i="1"/>
  <c r="Q23" i="1"/>
  <c r="Q24" i="1"/>
  <c r="F15" i="1"/>
  <c r="F16" i="1" s="1"/>
  <c r="C17" i="1"/>
  <c r="Q20" i="1"/>
  <c r="C12" i="1"/>
  <c r="C16" i="1" l="1"/>
  <c r="D18" i="1" s="1"/>
  <c r="C11" i="1"/>
  <c r="O48" i="1" l="1"/>
  <c r="O61" i="1"/>
  <c r="O45" i="1"/>
  <c r="O57" i="1"/>
  <c r="O41" i="1"/>
  <c r="O54" i="1"/>
  <c r="O51" i="1"/>
  <c r="O44" i="1"/>
  <c r="O43" i="1"/>
  <c r="O42" i="1"/>
  <c r="O53" i="1"/>
  <c r="O50" i="1"/>
  <c r="O46" i="1"/>
  <c r="O52" i="1"/>
  <c r="O55" i="1"/>
  <c r="O21" i="1"/>
  <c r="O40" i="1"/>
  <c r="O47" i="1"/>
  <c r="O32" i="1"/>
  <c r="O30" i="1"/>
  <c r="O26" i="1"/>
  <c r="O29" i="1"/>
  <c r="C15" i="1"/>
  <c r="F17" i="1" s="1"/>
  <c r="O34" i="1"/>
  <c r="O33" i="1"/>
  <c r="O37" i="1"/>
  <c r="O39" i="1"/>
  <c r="O28" i="1"/>
  <c r="O58" i="1"/>
  <c r="O27" i="1"/>
  <c r="O60" i="1"/>
  <c r="O38" i="1"/>
  <c r="O20" i="1"/>
  <c r="O59" i="1"/>
  <c r="O23" i="1"/>
  <c r="O31" i="1"/>
  <c r="O25" i="1"/>
  <c r="O56" i="1"/>
  <c r="O36" i="1"/>
  <c r="O35" i="1"/>
  <c r="O22" i="1"/>
  <c r="O24" i="1"/>
  <c r="O49" i="1"/>
  <c r="C18" i="1" l="1"/>
  <c r="F18" i="1"/>
</calcChain>
</file>

<file path=xl/sharedStrings.xml><?xml version="1.0" encoding="utf-8"?>
<sst xmlns="http://schemas.openxmlformats.org/spreadsheetml/2006/main" count="131" uniqueCount="59">
  <si>
    <t>OEJV 0182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</si>
  <si>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</si>
  <si>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</si>
  <si>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</si>
  <si>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</si>
  <si>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</si>
  <si>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</si>
  <si>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</si>
  <si>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</si>
  <si>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</si>
  <si>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</si>
  <si>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</si>
  <si>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</si>
  <si>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</si>
  <si>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</si>
  <si>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</si>
  <si>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</si>
  <si>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</si>
  <si>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</si>
  <si>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</si>
  <si>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</si>
  <si>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</si>
  <si>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</si>
  <si>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</si>
  <si>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</si>
  <si>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</si>
  <si>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</si>
  <si>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</si>
  <si>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</si>
  <si>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</si>
  <si>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</si>
  <si>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</si>
  <si>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</si>
  <si>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</si>
  <si>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</si>
  <si>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</si>
  <si>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</si>
  <si>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</si>
  <si>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</si>
  <si>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NT Aps / GSC 9269-0122</t>
  </si>
  <si>
    <t>J.M. Kreiner, 2004, Acta Astronomica, vol. 54, pp 207-210.</t>
  </si>
  <si>
    <t>not avail.</t>
  </si>
  <si>
    <t>OEJV 116</t>
  </si>
  <si>
    <t>I</t>
  </si>
  <si>
    <t>II</t>
  </si>
  <si>
    <t>EW</t>
  </si>
  <si>
    <t>OEJV</t>
  </si>
  <si>
    <t>IBVS 5713</t>
  </si>
  <si>
    <t>OEJV 0155</t>
  </si>
  <si>
    <t>0,0040</t>
  </si>
  <si>
    <t>OEJV 0177</t>
  </si>
  <si>
    <t>JAVSO 49, 251</t>
  </si>
  <si>
    <t>JAVSO, 49, 251</t>
  </si>
  <si>
    <t>JAAVSO</t>
  </si>
  <si>
    <t>BMGA</t>
  </si>
  <si>
    <t>TESS/RAA</t>
  </si>
  <si>
    <t>VSS SEB Group</t>
  </si>
  <si>
    <t>TESS</t>
  </si>
  <si>
    <t>RAA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</si>
</sst>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"/>
    <numFmt numFmtId="166" formatCode="0.000000000"/>
    <numFmt numFmtId="167" formatCode="0.0"/>
    <numFmt numFmtId="168" formatCode="0.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 vertical="top"/>
    </xf>
    <xf numFmtId="165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center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4" fillId="0" borderId="0" xfId="0" applyFont="1" applyAlignment="1"/>
    <xf numFmtId="0" fontId="35" fillId="0" borderId="0" xfId="0" applyFont="1" applyAlignment="1" applyProtection="1">
      <alignment horizontal="center" vertical="center" wrapText="1"/>
      <protection locked="0"/>
    </xf>
    <xf numFmtId="0" fontId="5" fillId="0" borderId="11" xfId="0" applyFont="1" applyBorder="1" applyAlignment="1"/>
    <xf numFmtId="166" fontId="31" fillId="0" borderId="0" xfId="0" applyNumberFormat="1" applyFont="1" applyAlignment="1">
      <alignment horizontal="left"/>
    </xf>
    <xf numFmtId="166" fontId="32" fillId="0" borderId="0" xfId="0" applyNumberFormat="1" applyFont="1" applyAlignment="1">
      <alignment vertical="center" wrapText="1"/>
    </xf>
    <xf numFmtId="166" fontId="34" fillId="0" borderId="0" xfId="0" applyNumberFormat="1" applyFont="1" applyAlignment="1"/>
    <xf numFmtId="166" fontId="35" fillId="0" borderId="0" xfId="0" applyNumberFormat="1" applyFont="1" applyAlignment="1" applyProtection="1">
      <alignment vertical="center" wrapText="1"/>
      <protection locked="0"/>
    </xf>
    <xf numFmtId="166" fontId="33" fillId="0" borderId="0" xfId="0" applyNumberFormat="1" applyFont="1" applyAlignment="1"/>
    <xf numFmtId="165" fontId="0" fillId="0" borderId="0" xfId="0" applyNumberFormat="1" applyAlignment="1"/>
    <xf numFmtId="167" fontId="0" fillId="0" borderId="0" xfId="0" applyNumberFormat="1" applyAlignment="1"/>
    <xf numFmtId="0" fontId="35" fillId="0" borderId="0" xfId="0" applyFont="1" applyAlignment="1" applyProtection="1">
      <alignment horizontal="center"/>
      <protection locked="0"/>
    </xf>
    <xf numFmtId="0" fontId="34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5" fillId="0" borderId="0" xfId="0" applyFont="1" applyAlignment="1" applyProtection="1">
      <alignment horizontal="left"/>
      <protection locked="0"/>
    </xf>
    <xf numFmtId="168" fontId="35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NT Aps - O-C Diagr.</a:t>
            </a:r>
          </a:p>
        </c:rich>
      </c:tx>
      <c:layout>
        <c:manualLayout>
          <c:xMode val="edge"/>
          <c:yMode val="edge"/>
          <c:x val="0.3949930458970792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19749652294854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Active!$H$19:$H$19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Active!$D$20:$D$218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plus>
            <c:minus>
              <c:numRef>
                <c:f>Active!$D$20:$D$218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Active!$F$20:$F$978</c:f>
              <c:numCache>
                <c:formatCode>General</c:formatCode>
                <c:ptCount val="959"/>
                <c:pt idx="0">
                  <c:v>0</c:v>
                </c:pt>
                <c:pt idx="1">
                  <c:v>3539</c:v>
                </c:pt>
                <c:pt idx="2">
                  <c:v>3539.5</c:v>
                </c:pt>
                <c:pt idx="3">
                  <c:v>8418</c:v>
                </c:pt>
                <c:pt idx="4">
                  <c:v>8418.5</c:v>
                </c:pt>
                <c:pt idx="5">
                  <c:v>12448</c:v>
                </c:pt>
                <c:pt idx="6">
                  <c:v>15971.5</c:v>
                </c:pt>
                <c:pt idx="7">
                  <c:v>15972</c:v>
                </c:pt>
                <c:pt idx="8">
                  <c:v>17074.5</c:v>
                </c:pt>
                <c:pt idx="9">
                  <c:v>17075</c:v>
                </c:pt>
                <c:pt idx="10">
                  <c:v>22170</c:v>
                </c:pt>
                <c:pt idx="11">
                  <c:v>22173.5</c:v>
                </c:pt>
                <c:pt idx="12">
                  <c:v>22173.5</c:v>
                </c:pt>
                <c:pt idx="13">
                  <c:v>22173.5</c:v>
                </c:pt>
                <c:pt idx="14">
                  <c:v>22176.5</c:v>
                </c:pt>
                <c:pt idx="15">
                  <c:v>22176.5</c:v>
                </c:pt>
                <c:pt idx="16">
                  <c:v>22176.5</c:v>
                </c:pt>
                <c:pt idx="17">
                  <c:v>22177</c:v>
                </c:pt>
                <c:pt idx="18">
                  <c:v>22177</c:v>
                </c:pt>
                <c:pt idx="19">
                  <c:v>22177</c:v>
                </c:pt>
                <c:pt idx="20">
                  <c:v>22177</c:v>
                </c:pt>
                <c:pt idx="21" formatCode="0.0">
                  <c:v>23230</c:v>
                </c:pt>
                <c:pt idx="22">
                  <c:v>23230</c:v>
                </c:pt>
                <c:pt idx="23">
                  <c:v>23230.5</c:v>
                </c:pt>
                <c:pt idx="24">
                  <c:v>23271</c:v>
                </c:pt>
                <c:pt idx="25" formatCode="0.0">
                  <c:v>23271</c:v>
                </c:pt>
                <c:pt idx="26">
                  <c:v>23271.5</c:v>
                </c:pt>
                <c:pt idx="27">
                  <c:v>23272</c:v>
                </c:pt>
                <c:pt idx="28" formatCode="0.0">
                  <c:v>23272</c:v>
                </c:pt>
                <c:pt idx="29">
                  <c:v>23272.5</c:v>
                </c:pt>
                <c:pt idx="30">
                  <c:v>23279</c:v>
                </c:pt>
                <c:pt idx="31" formatCode="0.0">
                  <c:v>23279</c:v>
                </c:pt>
                <c:pt idx="32">
                  <c:v>23279.5</c:v>
                </c:pt>
                <c:pt idx="33">
                  <c:v>23328</c:v>
                </c:pt>
                <c:pt idx="34" formatCode="0.0">
                  <c:v>23328</c:v>
                </c:pt>
                <c:pt idx="35">
                  <c:v>23328.5</c:v>
                </c:pt>
                <c:pt idx="36">
                  <c:v>23371</c:v>
                </c:pt>
                <c:pt idx="37" formatCode="0.0">
                  <c:v>23371</c:v>
                </c:pt>
                <c:pt idx="38">
                  <c:v>23371.5</c:v>
                </c:pt>
                <c:pt idx="39">
                  <c:v>24544.5</c:v>
                </c:pt>
                <c:pt idx="40" formatCode="0.0">
                  <c:v>24545</c:v>
                </c:pt>
                <c:pt idx="41" formatCode="0.0">
                  <c:v>25745.5</c:v>
                </c:pt>
              </c:numCache>
            </c:numRef>
          </c:xVal>
          <c:yVal>
            <c:numRef>
              <c:f>Active!$H$20:$H$978</c:f>
              <c:numCache>
                <c:formatCode>General</c:formatCode>
                <c:ptCount val="95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94-437D-82E5-22A1AC30C760}"/>
            </c:ext>
          </c:extLst>
        </c:ser>
        <c:ser>
          <c:idx val="1"/>
          <c:order val="1"/>
          <c:tx>
            <c:strRef>
              <c:f>Active!$I$19:$I$19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plus>
            <c:min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Active!$F$20:$F$978</c:f>
              <c:numCache>
                <c:formatCode>General</c:formatCode>
                <c:ptCount val="959"/>
                <c:pt idx="0">
                  <c:v>0</c:v>
                </c:pt>
                <c:pt idx="1">
                  <c:v>3539</c:v>
                </c:pt>
                <c:pt idx="2">
                  <c:v>3539.5</c:v>
                </c:pt>
                <c:pt idx="3">
                  <c:v>8418</c:v>
                </c:pt>
                <c:pt idx="4">
                  <c:v>8418.5</c:v>
                </c:pt>
                <c:pt idx="5">
                  <c:v>12448</c:v>
                </c:pt>
                <c:pt idx="6">
                  <c:v>15971.5</c:v>
                </c:pt>
                <c:pt idx="7">
                  <c:v>15972</c:v>
                </c:pt>
                <c:pt idx="8">
                  <c:v>17074.5</c:v>
                </c:pt>
                <c:pt idx="9">
                  <c:v>17075</c:v>
                </c:pt>
                <c:pt idx="10">
                  <c:v>22170</c:v>
                </c:pt>
                <c:pt idx="11">
                  <c:v>22173.5</c:v>
                </c:pt>
                <c:pt idx="12">
                  <c:v>22173.5</c:v>
                </c:pt>
                <c:pt idx="13">
                  <c:v>22173.5</c:v>
                </c:pt>
                <c:pt idx="14">
                  <c:v>22176.5</c:v>
                </c:pt>
                <c:pt idx="15">
                  <c:v>22176.5</c:v>
                </c:pt>
                <c:pt idx="16">
                  <c:v>22176.5</c:v>
                </c:pt>
                <c:pt idx="17">
                  <c:v>22177</c:v>
                </c:pt>
                <c:pt idx="18">
                  <c:v>22177</c:v>
                </c:pt>
                <c:pt idx="19">
                  <c:v>22177</c:v>
                </c:pt>
                <c:pt idx="20">
                  <c:v>22177</c:v>
                </c:pt>
                <c:pt idx="21" formatCode="0.0">
                  <c:v>23230</c:v>
                </c:pt>
                <c:pt idx="22">
                  <c:v>23230</c:v>
                </c:pt>
                <c:pt idx="23">
                  <c:v>23230.5</c:v>
                </c:pt>
                <c:pt idx="24">
                  <c:v>23271</c:v>
                </c:pt>
                <c:pt idx="25" formatCode="0.0">
                  <c:v>23271</c:v>
                </c:pt>
                <c:pt idx="26">
                  <c:v>23271.5</c:v>
                </c:pt>
                <c:pt idx="27">
                  <c:v>23272</c:v>
                </c:pt>
                <c:pt idx="28" formatCode="0.0">
                  <c:v>23272</c:v>
                </c:pt>
                <c:pt idx="29">
                  <c:v>23272.5</c:v>
                </c:pt>
                <c:pt idx="30">
                  <c:v>23279</c:v>
                </c:pt>
                <c:pt idx="31" formatCode="0.0">
                  <c:v>23279</c:v>
                </c:pt>
                <c:pt idx="32">
                  <c:v>23279.5</c:v>
                </c:pt>
                <c:pt idx="33">
                  <c:v>23328</c:v>
                </c:pt>
                <c:pt idx="34" formatCode="0.0">
                  <c:v>23328</c:v>
                </c:pt>
                <c:pt idx="35">
                  <c:v>23328.5</c:v>
                </c:pt>
                <c:pt idx="36">
                  <c:v>23371</c:v>
                </c:pt>
                <c:pt idx="37" formatCode="0.0">
                  <c:v>23371</c:v>
                </c:pt>
                <c:pt idx="38">
                  <c:v>23371.5</c:v>
                </c:pt>
                <c:pt idx="39">
                  <c:v>24544.5</c:v>
                </c:pt>
                <c:pt idx="40" formatCode="0.0">
                  <c:v>24545</c:v>
                </c:pt>
                <c:pt idx="41" formatCode="0.0">
                  <c:v>25745.5</c:v>
                </c:pt>
              </c:numCache>
            </c:numRef>
          </c:xVal>
          <c:yVal>
            <c:numRef>
              <c:f>Active!$I$20:$I$978</c:f>
              <c:numCache>
                <c:formatCode>General</c:formatCode>
                <c:ptCount val="959"/>
                <c:pt idx="1">
                  <c:v>-1.0741000005509704E-4</c:v>
                </c:pt>
                <c:pt idx="2">
                  <c:v>-4.900049971183762E-4</c:v>
                </c:pt>
                <c:pt idx="3">
                  <c:v>-9.4694199942750856E-3</c:v>
                </c:pt>
                <c:pt idx="4">
                  <c:v>-9.8520149986143224E-3</c:v>
                </c:pt>
                <c:pt idx="5">
                  <c:v>-1.9185119999747258E-2</c:v>
                </c:pt>
                <c:pt idx="6">
                  <c:v>-3.0332085101690609E-2</c:v>
                </c:pt>
                <c:pt idx="7">
                  <c:v>-3.0714680222445168E-2</c:v>
                </c:pt>
                <c:pt idx="8">
                  <c:v>-3.373665499384515E-2</c:v>
                </c:pt>
                <c:pt idx="9">
                  <c:v>-3.5019249997276347E-2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94-437D-82E5-22A1AC30C760}"/>
            </c:ext>
          </c:extLst>
        </c:ser>
        <c:ser>
          <c:idx val="3"/>
          <c:order val="2"/>
          <c:tx>
            <c:strRef>
              <c:f>Active!$J$19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plus>
            <c:min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Active!$F$20:$F$978</c:f>
              <c:numCache>
                <c:formatCode>General</c:formatCode>
                <c:ptCount val="959"/>
                <c:pt idx="0">
                  <c:v>0</c:v>
                </c:pt>
                <c:pt idx="1">
                  <c:v>3539</c:v>
                </c:pt>
                <c:pt idx="2">
                  <c:v>3539.5</c:v>
                </c:pt>
                <c:pt idx="3">
                  <c:v>8418</c:v>
                </c:pt>
                <c:pt idx="4">
                  <c:v>8418.5</c:v>
                </c:pt>
                <c:pt idx="5">
                  <c:v>12448</c:v>
                </c:pt>
                <c:pt idx="6">
                  <c:v>15971.5</c:v>
                </c:pt>
                <c:pt idx="7">
                  <c:v>15972</c:v>
                </c:pt>
                <c:pt idx="8">
                  <c:v>17074.5</c:v>
                </c:pt>
                <c:pt idx="9">
                  <c:v>17075</c:v>
                </c:pt>
                <c:pt idx="10">
                  <c:v>22170</c:v>
                </c:pt>
                <c:pt idx="11">
                  <c:v>22173.5</c:v>
                </c:pt>
                <c:pt idx="12">
                  <c:v>22173.5</c:v>
                </c:pt>
                <c:pt idx="13">
                  <c:v>22173.5</c:v>
                </c:pt>
                <c:pt idx="14">
                  <c:v>22176.5</c:v>
                </c:pt>
                <c:pt idx="15">
                  <c:v>22176.5</c:v>
                </c:pt>
                <c:pt idx="16">
                  <c:v>22176.5</c:v>
                </c:pt>
                <c:pt idx="17">
                  <c:v>22177</c:v>
                </c:pt>
                <c:pt idx="18">
                  <c:v>22177</c:v>
                </c:pt>
                <c:pt idx="19">
                  <c:v>22177</c:v>
                </c:pt>
                <c:pt idx="20">
                  <c:v>22177</c:v>
                </c:pt>
                <c:pt idx="21" formatCode="0.0">
                  <c:v>23230</c:v>
                </c:pt>
                <c:pt idx="22">
                  <c:v>23230</c:v>
                </c:pt>
                <c:pt idx="23">
                  <c:v>23230.5</c:v>
                </c:pt>
                <c:pt idx="24">
                  <c:v>23271</c:v>
                </c:pt>
                <c:pt idx="25" formatCode="0.0">
                  <c:v>23271</c:v>
                </c:pt>
                <c:pt idx="26">
                  <c:v>23271.5</c:v>
                </c:pt>
                <c:pt idx="27">
                  <c:v>23272</c:v>
                </c:pt>
                <c:pt idx="28" formatCode="0.0">
                  <c:v>23272</c:v>
                </c:pt>
                <c:pt idx="29">
                  <c:v>23272.5</c:v>
                </c:pt>
                <c:pt idx="30">
                  <c:v>23279</c:v>
                </c:pt>
                <c:pt idx="31" formatCode="0.0">
                  <c:v>23279</c:v>
                </c:pt>
                <c:pt idx="32">
                  <c:v>23279.5</c:v>
                </c:pt>
                <c:pt idx="33">
                  <c:v>23328</c:v>
                </c:pt>
                <c:pt idx="34" formatCode="0.0">
                  <c:v>23328</c:v>
                </c:pt>
                <c:pt idx="35">
                  <c:v>23328.5</c:v>
                </c:pt>
                <c:pt idx="36">
                  <c:v>23371</c:v>
                </c:pt>
                <c:pt idx="37" formatCode="0.0">
                  <c:v>23371</c:v>
                </c:pt>
                <c:pt idx="38">
                  <c:v>23371.5</c:v>
                </c:pt>
                <c:pt idx="39">
                  <c:v>24544.5</c:v>
                </c:pt>
                <c:pt idx="40" formatCode="0.0">
                  <c:v>24545</c:v>
                </c:pt>
                <c:pt idx="41" formatCode="0.0">
                  <c:v>25745.5</c:v>
                </c:pt>
              </c:numCache>
            </c:numRef>
          </c:xVal>
          <c:yVal>
            <c:numRef>
              <c:f>Active!$J$20:$J$978</c:f>
              <c:numCache>
                <c:formatCode>General</c:formatCode>
                <c:ptCount val="959"/>
                <c:pt idx="10">
                  <c:v>-5.2462299994658679E-2</c:v>
                </c:pt>
                <c:pt idx="11">
                  <c:v>-5.2140464998956304E-2</c:v>
                </c:pt>
                <c:pt idx="12">
                  <c:v>-5.1500465000572149E-2</c:v>
                </c:pt>
                <c:pt idx="13">
                  <c:v>-5.1400465003098361E-2</c:v>
                </c:pt>
                <c:pt idx="14">
                  <c:v>-5.2386034993105568E-2</c:v>
                </c:pt>
                <c:pt idx="15">
                  <c:v>-5.1976034992549103E-2</c:v>
                </c:pt>
                <c:pt idx="16">
                  <c:v>-5.1386035040195566E-2</c:v>
                </c:pt>
                <c:pt idx="17">
                  <c:v>-5.3388629996334203E-2</c:v>
                </c:pt>
                <c:pt idx="18">
                  <c:v>-5.3148629995121155E-2</c:v>
                </c:pt>
                <c:pt idx="19">
                  <c:v>-5.2668630029074848E-2</c:v>
                </c:pt>
                <c:pt idx="20">
                  <c:v>-5.266862999269506E-2</c:v>
                </c:pt>
                <c:pt idx="21">
                  <c:v>-5.7357083620445337E-2</c:v>
                </c:pt>
                <c:pt idx="39">
                  <c:v>-6.1983955223695375E-2</c:v>
                </c:pt>
                <c:pt idx="40">
                  <c:v>-6.2724549803533591E-2</c:v>
                </c:pt>
                <c:pt idx="41">
                  <c:v>-6.6729144811688457E-2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94-437D-82E5-22A1AC30C760}"/>
            </c:ext>
          </c:extLst>
        </c:ser>
        <c:ser>
          <c:idx val="4"/>
          <c:order val="3"/>
          <c:tx>
            <c:strRef>
              <c:f>Active!$K$19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plus>
            <c:min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Active!$F$20:$F$978</c:f>
              <c:numCache>
                <c:formatCode>General</c:formatCode>
                <c:ptCount val="959"/>
                <c:pt idx="0">
                  <c:v>0</c:v>
                </c:pt>
                <c:pt idx="1">
                  <c:v>3539</c:v>
                </c:pt>
                <c:pt idx="2">
                  <c:v>3539.5</c:v>
                </c:pt>
                <c:pt idx="3">
                  <c:v>8418</c:v>
                </c:pt>
                <c:pt idx="4">
                  <c:v>8418.5</c:v>
                </c:pt>
                <c:pt idx="5">
                  <c:v>12448</c:v>
                </c:pt>
                <c:pt idx="6">
                  <c:v>15971.5</c:v>
                </c:pt>
                <c:pt idx="7">
                  <c:v>15972</c:v>
                </c:pt>
                <c:pt idx="8">
                  <c:v>17074.5</c:v>
                </c:pt>
                <c:pt idx="9">
                  <c:v>17075</c:v>
                </c:pt>
                <c:pt idx="10">
                  <c:v>22170</c:v>
                </c:pt>
                <c:pt idx="11">
                  <c:v>22173.5</c:v>
                </c:pt>
                <c:pt idx="12">
                  <c:v>22173.5</c:v>
                </c:pt>
                <c:pt idx="13">
                  <c:v>22173.5</c:v>
                </c:pt>
                <c:pt idx="14">
                  <c:v>22176.5</c:v>
                </c:pt>
                <c:pt idx="15">
                  <c:v>22176.5</c:v>
                </c:pt>
                <c:pt idx="16">
                  <c:v>22176.5</c:v>
                </c:pt>
                <c:pt idx="17">
                  <c:v>22177</c:v>
                </c:pt>
                <c:pt idx="18">
                  <c:v>22177</c:v>
                </c:pt>
                <c:pt idx="19">
                  <c:v>22177</c:v>
                </c:pt>
                <c:pt idx="20">
                  <c:v>22177</c:v>
                </c:pt>
                <c:pt idx="21" formatCode="0.0">
                  <c:v>23230</c:v>
                </c:pt>
                <c:pt idx="22">
                  <c:v>23230</c:v>
                </c:pt>
                <c:pt idx="23">
                  <c:v>23230.5</c:v>
                </c:pt>
                <c:pt idx="24">
                  <c:v>23271</c:v>
                </c:pt>
                <c:pt idx="25" formatCode="0.0">
                  <c:v>23271</c:v>
                </c:pt>
                <c:pt idx="26">
                  <c:v>23271.5</c:v>
                </c:pt>
                <c:pt idx="27">
                  <c:v>23272</c:v>
                </c:pt>
                <c:pt idx="28" formatCode="0.0">
                  <c:v>23272</c:v>
                </c:pt>
                <c:pt idx="29">
                  <c:v>23272.5</c:v>
                </c:pt>
                <c:pt idx="30">
                  <c:v>23279</c:v>
                </c:pt>
                <c:pt idx="31" formatCode="0.0">
                  <c:v>23279</c:v>
                </c:pt>
                <c:pt idx="32">
                  <c:v>23279.5</c:v>
                </c:pt>
                <c:pt idx="33">
                  <c:v>23328</c:v>
                </c:pt>
                <c:pt idx="34" formatCode="0.0">
                  <c:v>23328</c:v>
                </c:pt>
                <c:pt idx="35">
                  <c:v>23328.5</c:v>
                </c:pt>
                <c:pt idx="36">
                  <c:v>23371</c:v>
                </c:pt>
                <c:pt idx="37" formatCode="0.0">
                  <c:v>23371</c:v>
                </c:pt>
                <c:pt idx="38">
                  <c:v>23371.5</c:v>
                </c:pt>
                <c:pt idx="39">
                  <c:v>24544.5</c:v>
                </c:pt>
                <c:pt idx="40" formatCode="0.0">
                  <c:v>24545</c:v>
                </c:pt>
                <c:pt idx="41" formatCode="0.0">
                  <c:v>25745.5</c:v>
                </c:pt>
              </c:numCache>
            </c:numRef>
          </c:xVal>
          <c:yVal>
            <c:numRef>
              <c:f>Active!$K$20:$K$978</c:f>
              <c:numCache>
                <c:formatCode>General</c:formatCode>
                <c:ptCount val="959"/>
                <c:pt idx="22">
                  <c:v>-5.7357079997018445E-2</c:v>
                </c:pt>
                <c:pt idx="23">
                  <c:v>-5.7249684999987949E-2</c:v>
                </c:pt>
                <c:pt idx="24">
                  <c:v>-5.7480069990560878E-2</c:v>
                </c:pt>
                <c:pt idx="25">
                  <c:v>-5.7480064999253955E-2</c:v>
                </c:pt>
                <c:pt idx="26">
                  <c:v>-5.6812664995959494E-2</c:v>
                </c:pt>
                <c:pt idx="27">
                  <c:v>-5.7585264185036067E-2</c:v>
                </c:pt>
                <c:pt idx="28">
                  <c:v>-5.7585264185036067E-2</c:v>
                </c:pt>
                <c:pt idx="29">
                  <c:v>-5.6807856060913764E-2</c:v>
                </c:pt>
                <c:pt idx="30">
                  <c:v>-5.7581659995776135E-2</c:v>
                </c:pt>
                <c:pt idx="31">
                  <c:v>-5.7581657485570759E-2</c:v>
                </c:pt>
                <c:pt idx="32">
                  <c:v>-5.6774254997435492E-2</c:v>
                </c:pt>
                <c:pt idx="33">
                  <c:v>-5.7736619994102512E-2</c:v>
                </c:pt>
                <c:pt idx="34">
                  <c:v>-5.7736619644856546E-2</c:v>
                </c:pt>
                <c:pt idx="35">
                  <c:v>-5.6849226049962454E-2</c:v>
                </c:pt>
                <c:pt idx="36">
                  <c:v>-5.7849954413541127E-2</c:v>
                </c:pt>
                <c:pt idx="37">
                  <c:v>-5.7849954413541127E-2</c:v>
                </c:pt>
                <c:pt idx="38">
                  <c:v>-5.6782556654070504E-2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94-437D-82E5-22A1AC30C760}"/>
            </c:ext>
          </c:extLst>
        </c:ser>
        <c:ser>
          <c:idx val="2"/>
          <c:order val="4"/>
          <c:tx>
            <c:strRef>
              <c:f>Active!$L$19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plus>
            <c:min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Active!$F$20:$F$978</c:f>
              <c:numCache>
                <c:formatCode>General</c:formatCode>
                <c:ptCount val="959"/>
                <c:pt idx="0">
                  <c:v>0</c:v>
                </c:pt>
                <c:pt idx="1">
                  <c:v>3539</c:v>
                </c:pt>
                <c:pt idx="2">
                  <c:v>3539.5</c:v>
                </c:pt>
                <c:pt idx="3">
                  <c:v>8418</c:v>
                </c:pt>
                <c:pt idx="4">
                  <c:v>8418.5</c:v>
                </c:pt>
                <c:pt idx="5">
                  <c:v>12448</c:v>
                </c:pt>
                <c:pt idx="6">
                  <c:v>15971.5</c:v>
                </c:pt>
                <c:pt idx="7">
                  <c:v>15972</c:v>
                </c:pt>
                <c:pt idx="8">
                  <c:v>17074.5</c:v>
                </c:pt>
                <c:pt idx="9">
                  <c:v>17075</c:v>
                </c:pt>
                <c:pt idx="10">
                  <c:v>22170</c:v>
                </c:pt>
                <c:pt idx="11">
                  <c:v>22173.5</c:v>
                </c:pt>
                <c:pt idx="12">
                  <c:v>22173.5</c:v>
                </c:pt>
                <c:pt idx="13">
                  <c:v>22173.5</c:v>
                </c:pt>
                <c:pt idx="14">
                  <c:v>22176.5</c:v>
                </c:pt>
                <c:pt idx="15">
                  <c:v>22176.5</c:v>
                </c:pt>
                <c:pt idx="16">
                  <c:v>22176.5</c:v>
                </c:pt>
                <c:pt idx="17">
                  <c:v>22177</c:v>
                </c:pt>
                <c:pt idx="18">
                  <c:v>22177</c:v>
                </c:pt>
                <c:pt idx="19">
                  <c:v>22177</c:v>
                </c:pt>
                <c:pt idx="20">
                  <c:v>22177</c:v>
                </c:pt>
                <c:pt idx="21" formatCode="0.0">
                  <c:v>23230</c:v>
                </c:pt>
                <c:pt idx="22">
                  <c:v>23230</c:v>
                </c:pt>
                <c:pt idx="23">
                  <c:v>23230.5</c:v>
                </c:pt>
                <c:pt idx="24">
                  <c:v>23271</c:v>
                </c:pt>
                <c:pt idx="25" formatCode="0.0">
                  <c:v>23271</c:v>
                </c:pt>
                <c:pt idx="26">
                  <c:v>23271.5</c:v>
                </c:pt>
                <c:pt idx="27">
                  <c:v>23272</c:v>
                </c:pt>
                <c:pt idx="28" formatCode="0.0">
                  <c:v>23272</c:v>
                </c:pt>
                <c:pt idx="29">
                  <c:v>23272.5</c:v>
                </c:pt>
                <c:pt idx="30">
                  <c:v>23279</c:v>
                </c:pt>
                <c:pt idx="31" formatCode="0.0">
                  <c:v>23279</c:v>
                </c:pt>
                <c:pt idx="32">
                  <c:v>23279.5</c:v>
                </c:pt>
                <c:pt idx="33">
                  <c:v>23328</c:v>
                </c:pt>
                <c:pt idx="34" formatCode="0.0">
                  <c:v>23328</c:v>
                </c:pt>
                <c:pt idx="35">
                  <c:v>23328.5</c:v>
                </c:pt>
                <c:pt idx="36">
                  <c:v>23371</c:v>
                </c:pt>
                <c:pt idx="37" formatCode="0.0">
                  <c:v>23371</c:v>
                </c:pt>
                <c:pt idx="38">
                  <c:v>23371.5</c:v>
                </c:pt>
                <c:pt idx="39">
                  <c:v>24544.5</c:v>
                </c:pt>
                <c:pt idx="40" formatCode="0.0">
                  <c:v>24545</c:v>
                </c:pt>
                <c:pt idx="41" formatCode="0.0">
                  <c:v>25745.5</c:v>
                </c:pt>
              </c:numCache>
            </c:numRef>
          </c:xVal>
          <c:yVal>
            <c:numRef>
              <c:f>Active!$L$20:$L$978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94-437D-82E5-22A1AC30C760}"/>
            </c:ext>
          </c:extLst>
        </c:ser>
        <c:ser>
          <c:idx val="5"/>
          <c:order val="5"/>
          <c:tx>
            <c:strRef>
              <c:f>Active!$M$19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plus>
            <c:min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Active!$F$20:$F$978</c:f>
              <c:numCache>
                <c:formatCode>General</c:formatCode>
                <c:ptCount val="959"/>
                <c:pt idx="0">
                  <c:v>0</c:v>
                </c:pt>
                <c:pt idx="1">
                  <c:v>3539</c:v>
                </c:pt>
                <c:pt idx="2">
                  <c:v>3539.5</c:v>
                </c:pt>
                <c:pt idx="3">
                  <c:v>8418</c:v>
                </c:pt>
                <c:pt idx="4">
                  <c:v>8418.5</c:v>
                </c:pt>
                <c:pt idx="5">
                  <c:v>12448</c:v>
                </c:pt>
                <c:pt idx="6">
                  <c:v>15971.5</c:v>
                </c:pt>
                <c:pt idx="7">
                  <c:v>15972</c:v>
                </c:pt>
                <c:pt idx="8">
                  <c:v>17074.5</c:v>
                </c:pt>
                <c:pt idx="9">
                  <c:v>17075</c:v>
                </c:pt>
                <c:pt idx="10">
                  <c:v>22170</c:v>
                </c:pt>
                <c:pt idx="11">
                  <c:v>22173.5</c:v>
                </c:pt>
                <c:pt idx="12">
                  <c:v>22173.5</c:v>
                </c:pt>
                <c:pt idx="13">
                  <c:v>22173.5</c:v>
                </c:pt>
                <c:pt idx="14">
                  <c:v>22176.5</c:v>
                </c:pt>
                <c:pt idx="15">
                  <c:v>22176.5</c:v>
                </c:pt>
                <c:pt idx="16">
                  <c:v>22176.5</c:v>
                </c:pt>
                <c:pt idx="17">
                  <c:v>22177</c:v>
                </c:pt>
                <c:pt idx="18">
                  <c:v>22177</c:v>
                </c:pt>
                <c:pt idx="19">
                  <c:v>22177</c:v>
                </c:pt>
                <c:pt idx="20">
                  <c:v>22177</c:v>
                </c:pt>
                <c:pt idx="21" formatCode="0.0">
                  <c:v>23230</c:v>
                </c:pt>
                <c:pt idx="22">
                  <c:v>23230</c:v>
                </c:pt>
                <c:pt idx="23">
                  <c:v>23230.5</c:v>
                </c:pt>
                <c:pt idx="24">
                  <c:v>23271</c:v>
                </c:pt>
                <c:pt idx="25" formatCode="0.0">
                  <c:v>23271</c:v>
                </c:pt>
                <c:pt idx="26">
                  <c:v>23271.5</c:v>
                </c:pt>
                <c:pt idx="27">
                  <c:v>23272</c:v>
                </c:pt>
                <c:pt idx="28" formatCode="0.0">
                  <c:v>23272</c:v>
                </c:pt>
                <c:pt idx="29">
                  <c:v>23272.5</c:v>
                </c:pt>
                <c:pt idx="30">
                  <c:v>23279</c:v>
                </c:pt>
                <c:pt idx="31" formatCode="0.0">
                  <c:v>23279</c:v>
                </c:pt>
                <c:pt idx="32">
                  <c:v>23279.5</c:v>
                </c:pt>
                <c:pt idx="33">
                  <c:v>23328</c:v>
                </c:pt>
                <c:pt idx="34" formatCode="0.0">
                  <c:v>23328</c:v>
                </c:pt>
                <c:pt idx="35">
                  <c:v>23328.5</c:v>
                </c:pt>
                <c:pt idx="36">
                  <c:v>23371</c:v>
                </c:pt>
                <c:pt idx="37" formatCode="0.0">
                  <c:v>23371</c:v>
                </c:pt>
                <c:pt idx="38">
                  <c:v>23371.5</c:v>
                </c:pt>
                <c:pt idx="39">
                  <c:v>24544.5</c:v>
                </c:pt>
                <c:pt idx="40" formatCode="0.0">
                  <c:v>24545</c:v>
                </c:pt>
                <c:pt idx="41" formatCode="0.0">
                  <c:v>25745.5</c:v>
                </c:pt>
              </c:numCache>
            </c:numRef>
          </c:xVal>
          <c:yVal>
            <c:numRef>
              <c:f>Active!$M$20:$M$978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94-437D-82E5-22A1AC30C760}"/>
            </c:ext>
          </c:extLst>
        </c:ser>
        <c:ser>
          <c:idx val="6"/>
          <c:order val="6"/>
          <c:tx>
            <c:strRef>
              <c:f>Active!$N$19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plus>
            <c:minus>
              <c:numRef>
                <c:f>Active!$D$20:$D$978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6.0000000000000001E-3</c:v>
                  </c:pt>
                  <c:pt idx="4">
                    <c:v>7.0000000000000001E-3</c:v>
                  </c:pt>
                  <c:pt idx="5">
                    <c:v>0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1.6000000000000001E-3</c:v>
                  </c:pt>
                  <c:pt idx="10">
                    <c:v>9.3999999999999997E-4</c:v>
                  </c:pt>
                  <c:pt idx="11">
                    <c:v>1.2600000000000001E-3</c:v>
                  </c:pt>
                  <c:pt idx="12">
                    <c:v>1.3500000000000001E-3</c:v>
                  </c:pt>
                  <c:pt idx="13">
                    <c:v>1.2800000000000001E-3</c:v>
                  </c:pt>
                  <c:pt idx="14">
                    <c:v>1.08E-3</c:v>
                  </c:pt>
                  <c:pt idx="15">
                    <c:v>1.47E-3</c:v>
                  </c:pt>
                  <c:pt idx="16">
                    <c:v>1.48E-3</c:v>
                  </c:pt>
                  <c:pt idx="17">
                    <c:v>1.2700000000000001E-3</c:v>
                  </c:pt>
                  <c:pt idx="18">
                    <c:v>1.14E-3</c:v>
                  </c:pt>
                  <c:pt idx="19">
                    <c:v>1.17E-3</c:v>
                  </c:pt>
                  <c:pt idx="20">
                    <c:v>1.17E-3</c:v>
                  </c:pt>
                  <c:pt idx="21">
                    <c:v>2.4880000000000002E-3</c:v>
                  </c:pt>
                  <c:pt idx="22">
                    <c:v>2.4880000000000002E-3</c:v>
                  </c:pt>
                  <c:pt idx="23">
                    <c:v>2.4510000000000001E-3</c:v>
                  </c:pt>
                  <c:pt idx="24">
                    <c:v>2.0309999999999998E-3</c:v>
                  </c:pt>
                  <c:pt idx="25">
                    <c:v>2.0309999999999998E-3</c:v>
                  </c:pt>
                  <c:pt idx="26">
                    <c:v>1.4649999999999999E-3</c:v>
                  </c:pt>
                  <c:pt idx="27">
                    <c:v>2.3909999999999999E-3</c:v>
                  </c:pt>
                  <c:pt idx="28">
                    <c:v>2.3909999999999999E-3</c:v>
                  </c:pt>
                  <c:pt idx="29">
                    <c:v>2.1429999999999999E-3</c:v>
                  </c:pt>
                  <c:pt idx="30">
                    <c:v>4.2900000000000002E-4</c:v>
                  </c:pt>
                  <c:pt idx="31">
                    <c:v>4.2900000000000002E-4</c:v>
                  </c:pt>
                  <c:pt idx="32">
                    <c:v>7.7999999999999999E-4</c:v>
                  </c:pt>
                  <c:pt idx="33">
                    <c:v>7.8200000000000003E-4</c:v>
                  </c:pt>
                  <c:pt idx="34">
                    <c:v>7.8200000000000003E-4</c:v>
                  </c:pt>
                  <c:pt idx="35">
                    <c:v>1.008E-3</c:v>
                  </c:pt>
                  <c:pt idx="36">
                    <c:v>1.1839999999999999E-3</c:v>
                  </c:pt>
                  <c:pt idx="37">
                    <c:v>1.1839999999999999E-3</c:v>
                  </c:pt>
                  <c:pt idx="38">
                    <c:v>1.536E-3</c:v>
                  </c:pt>
                  <c:pt idx="39">
                    <c:v>9.8999999999999999E-4</c:v>
                  </c:pt>
                  <c:pt idx="40">
                    <c:v>1.065E-3</c:v>
                  </c:pt>
                  <c:pt idx="4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Active!$F$20:$F$978</c:f>
              <c:numCache>
                <c:formatCode>General</c:formatCode>
                <c:ptCount val="959"/>
                <c:pt idx="0">
                  <c:v>0</c:v>
                </c:pt>
                <c:pt idx="1">
                  <c:v>3539</c:v>
                </c:pt>
                <c:pt idx="2">
                  <c:v>3539.5</c:v>
                </c:pt>
                <c:pt idx="3">
                  <c:v>8418</c:v>
                </c:pt>
                <c:pt idx="4">
                  <c:v>8418.5</c:v>
                </c:pt>
                <c:pt idx="5">
                  <c:v>12448</c:v>
                </c:pt>
                <c:pt idx="6">
                  <c:v>15971.5</c:v>
                </c:pt>
                <c:pt idx="7">
                  <c:v>15972</c:v>
                </c:pt>
                <c:pt idx="8">
                  <c:v>17074.5</c:v>
                </c:pt>
                <c:pt idx="9">
                  <c:v>17075</c:v>
                </c:pt>
                <c:pt idx="10">
                  <c:v>22170</c:v>
                </c:pt>
                <c:pt idx="11">
                  <c:v>22173.5</c:v>
                </c:pt>
                <c:pt idx="12">
                  <c:v>22173.5</c:v>
                </c:pt>
                <c:pt idx="13">
                  <c:v>22173.5</c:v>
                </c:pt>
                <c:pt idx="14">
                  <c:v>22176.5</c:v>
                </c:pt>
                <c:pt idx="15">
                  <c:v>22176.5</c:v>
                </c:pt>
                <c:pt idx="16">
                  <c:v>22176.5</c:v>
                </c:pt>
                <c:pt idx="17">
                  <c:v>22177</c:v>
                </c:pt>
                <c:pt idx="18">
                  <c:v>22177</c:v>
                </c:pt>
                <c:pt idx="19">
                  <c:v>22177</c:v>
                </c:pt>
                <c:pt idx="20">
                  <c:v>22177</c:v>
                </c:pt>
                <c:pt idx="21" formatCode="0.0">
                  <c:v>23230</c:v>
                </c:pt>
                <c:pt idx="22">
                  <c:v>23230</c:v>
                </c:pt>
                <c:pt idx="23">
                  <c:v>23230.5</c:v>
                </c:pt>
                <c:pt idx="24">
                  <c:v>23271</c:v>
                </c:pt>
                <c:pt idx="25" formatCode="0.0">
                  <c:v>23271</c:v>
                </c:pt>
                <c:pt idx="26">
                  <c:v>23271.5</c:v>
                </c:pt>
                <c:pt idx="27">
                  <c:v>23272</c:v>
                </c:pt>
                <c:pt idx="28" formatCode="0.0">
                  <c:v>23272</c:v>
                </c:pt>
                <c:pt idx="29">
                  <c:v>23272.5</c:v>
                </c:pt>
                <c:pt idx="30">
                  <c:v>23279</c:v>
                </c:pt>
                <c:pt idx="31" formatCode="0.0">
                  <c:v>23279</c:v>
                </c:pt>
                <c:pt idx="32">
                  <c:v>23279.5</c:v>
                </c:pt>
                <c:pt idx="33">
                  <c:v>23328</c:v>
                </c:pt>
                <c:pt idx="34" formatCode="0.0">
                  <c:v>23328</c:v>
                </c:pt>
                <c:pt idx="35">
                  <c:v>23328.5</c:v>
                </c:pt>
                <c:pt idx="36">
                  <c:v>23371</c:v>
                </c:pt>
                <c:pt idx="37" formatCode="0.0">
                  <c:v>23371</c:v>
                </c:pt>
                <c:pt idx="38">
                  <c:v>23371.5</c:v>
                </c:pt>
                <c:pt idx="39">
                  <c:v>24544.5</c:v>
                </c:pt>
                <c:pt idx="40" formatCode="0.0">
                  <c:v>24545</c:v>
                </c:pt>
                <c:pt idx="41" formatCode="0.0">
                  <c:v>25745.5</c:v>
                </c:pt>
              </c:numCache>
            </c:numRef>
          </c:xVal>
          <c:yVal>
            <c:numRef>
              <c:f>Active!$N$20:$N$978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94-437D-82E5-22A1AC30C760}"/>
            </c:ext>
          </c:extLst>
        </c:ser>
        <c:ser>
          <c:idx val="7"/>
          <c:order val="7"/>
          <c:tx>
            <c:strRef>
              <c:f>Active!$O$19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Active!$F$20:$F$978</c:f>
              <c:numCache>
                <c:formatCode>General</c:formatCode>
                <c:ptCount val="959"/>
                <c:pt idx="0">
                  <c:v>0</c:v>
                </c:pt>
                <c:pt idx="1">
                  <c:v>3539</c:v>
                </c:pt>
                <c:pt idx="2">
                  <c:v>3539.5</c:v>
                </c:pt>
                <c:pt idx="3">
                  <c:v>8418</c:v>
                </c:pt>
                <c:pt idx="4">
                  <c:v>8418.5</c:v>
                </c:pt>
                <c:pt idx="5">
                  <c:v>12448</c:v>
                </c:pt>
                <c:pt idx="6">
                  <c:v>15971.5</c:v>
                </c:pt>
                <c:pt idx="7">
                  <c:v>15972</c:v>
                </c:pt>
                <c:pt idx="8">
                  <c:v>17074.5</c:v>
                </c:pt>
                <c:pt idx="9">
                  <c:v>17075</c:v>
                </c:pt>
                <c:pt idx="10">
                  <c:v>22170</c:v>
                </c:pt>
                <c:pt idx="11">
                  <c:v>22173.5</c:v>
                </c:pt>
                <c:pt idx="12">
                  <c:v>22173.5</c:v>
                </c:pt>
                <c:pt idx="13">
                  <c:v>22173.5</c:v>
                </c:pt>
                <c:pt idx="14">
                  <c:v>22176.5</c:v>
                </c:pt>
                <c:pt idx="15">
                  <c:v>22176.5</c:v>
                </c:pt>
                <c:pt idx="16">
                  <c:v>22176.5</c:v>
                </c:pt>
                <c:pt idx="17">
                  <c:v>22177</c:v>
                </c:pt>
                <c:pt idx="18">
                  <c:v>22177</c:v>
                </c:pt>
                <c:pt idx="19">
                  <c:v>22177</c:v>
                </c:pt>
                <c:pt idx="20">
                  <c:v>22177</c:v>
                </c:pt>
                <c:pt idx="21" formatCode="0.0">
                  <c:v>23230</c:v>
                </c:pt>
                <c:pt idx="22">
                  <c:v>23230</c:v>
                </c:pt>
                <c:pt idx="23">
                  <c:v>23230.5</c:v>
                </c:pt>
                <c:pt idx="24">
                  <c:v>23271</c:v>
                </c:pt>
                <c:pt idx="25" formatCode="0.0">
                  <c:v>23271</c:v>
                </c:pt>
                <c:pt idx="26">
                  <c:v>23271.5</c:v>
                </c:pt>
                <c:pt idx="27">
                  <c:v>23272</c:v>
                </c:pt>
                <c:pt idx="28" formatCode="0.0">
                  <c:v>23272</c:v>
                </c:pt>
                <c:pt idx="29">
                  <c:v>23272.5</c:v>
                </c:pt>
                <c:pt idx="30">
                  <c:v>23279</c:v>
                </c:pt>
                <c:pt idx="31" formatCode="0.0">
                  <c:v>23279</c:v>
                </c:pt>
                <c:pt idx="32">
                  <c:v>23279.5</c:v>
                </c:pt>
                <c:pt idx="33">
                  <c:v>23328</c:v>
                </c:pt>
                <c:pt idx="34" formatCode="0.0">
                  <c:v>23328</c:v>
                </c:pt>
                <c:pt idx="35">
                  <c:v>23328.5</c:v>
                </c:pt>
                <c:pt idx="36">
                  <c:v>23371</c:v>
                </c:pt>
                <c:pt idx="37" formatCode="0.0">
                  <c:v>23371</c:v>
                </c:pt>
                <c:pt idx="38">
                  <c:v>23371.5</c:v>
                </c:pt>
                <c:pt idx="39">
                  <c:v>24544.5</c:v>
                </c:pt>
                <c:pt idx="40" formatCode="0.0">
                  <c:v>24545</c:v>
                </c:pt>
                <c:pt idx="41" formatCode="0.0">
                  <c:v>25745.5</c:v>
                </c:pt>
              </c:numCache>
            </c:numRef>
          </c:xVal>
          <c:yVal>
            <c:numRef>
              <c:f>Active!$O$20:$O$978</c:f>
              <c:numCache>
                <c:formatCode>General</c:formatCode>
                <c:ptCount val="959"/>
                <c:pt idx="0">
                  <c:v>1.5297917562824406E-2</c:v>
                </c:pt>
                <c:pt idx="1">
                  <c:v>4.3705131162937155E-3</c:v>
                </c:pt>
                <c:pt idx="2">
                  <c:v>4.3689692614693951E-3</c:v>
                </c:pt>
                <c:pt idx="3">
                  <c:v>-1.0694422259412202E-2</c:v>
                </c:pt>
                <c:pt idx="4">
                  <c:v>-1.0695966114236521E-2</c:v>
                </c:pt>
                <c:pt idx="5">
                  <c:v>-2.3137892143424266E-2</c:v>
                </c:pt>
                <c:pt idx="6">
                  <c:v>-3.4017437090401066E-2</c:v>
                </c:pt>
                <c:pt idx="7">
                  <c:v>-3.4018980945225381E-2</c:v>
                </c:pt>
                <c:pt idx="8">
                  <c:v>-3.7423180832849026E-2</c:v>
                </c:pt>
                <c:pt idx="9">
                  <c:v>-3.7424724687673348E-2</c:v>
                </c:pt>
                <c:pt idx="10">
                  <c:v>-5.315660534748512E-2</c:v>
                </c:pt>
                <c:pt idx="11">
                  <c:v>-5.3167412331255354E-2</c:v>
                </c:pt>
                <c:pt idx="12">
                  <c:v>-5.3167412331255354E-2</c:v>
                </c:pt>
                <c:pt idx="13">
                  <c:v>-5.3167412331255354E-2</c:v>
                </c:pt>
                <c:pt idx="14">
                  <c:v>-5.3176675460201273E-2</c:v>
                </c:pt>
                <c:pt idx="15">
                  <c:v>-5.3176675460201273E-2</c:v>
                </c:pt>
                <c:pt idx="16">
                  <c:v>-5.3176675460201273E-2</c:v>
                </c:pt>
                <c:pt idx="17">
                  <c:v>-5.3178219315025588E-2</c:v>
                </c:pt>
                <c:pt idx="18">
                  <c:v>-5.3178219315025588E-2</c:v>
                </c:pt>
                <c:pt idx="19">
                  <c:v>-5.3178219315025588E-2</c:v>
                </c:pt>
                <c:pt idx="20">
                  <c:v>-5.3178219315025588E-2</c:v>
                </c:pt>
                <c:pt idx="21">
                  <c:v>-5.6429577575041648E-2</c:v>
                </c:pt>
                <c:pt idx="22">
                  <c:v>-5.6429577575041648E-2</c:v>
                </c:pt>
                <c:pt idx="23">
                  <c:v>-5.6431121429865963E-2</c:v>
                </c:pt>
                <c:pt idx="24">
                  <c:v>-5.6556173670635812E-2</c:v>
                </c:pt>
                <c:pt idx="25">
                  <c:v>-5.6556173670635812E-2</c:v>
                </c:pt>
                <c:pt idx="26">
                  <c:v>-5.6557717525460127E-2</c:v>
                </c:pt>
                <c:pt idx="27">
                  <c:v>-5.6559261380284456E-2</c:v>
                </c:pt>
                <c:pt idx="28">
                  <c:v>-5.6559261380284456E-2</c:v>
                </c:pt>
                <c:pt idx="29">
                  <c:v>-5.6560805235108771E-2</c:v>
                </c:pt>
                <c:pt idx="30">
                  <c:v>-5.6580875347824924E-2</c:v>
                </c:pt>
                <c:pt idx="31">
                  <c:v>-5.6580875347824924E-2</c:v>
                </c:pt>
                <c:pt idx="32">
                  <c:v>-5.658241920264924E-2</c:v>
                </c:pt>
                <c:pt idx="33">
                  <c:v>-5.6732173120608187E-2</c:v>
                </c:pt>
                <c:pt idx="34">
                  <c:v>-5.6732173120608187E-2</c:v>
                </c:pt>
                <c:pt idx="35">
                  <c:v>-5.6733716975432516E-2</c:v>
                </c:pt>
                <c:pt idx="36">
                  <c:v>-5.686494463549964E-2</c:v>
                </c:pt>
                <c:pt idx="37">
                  <c:v>-5.686494463549964E-2</c:v>
                </c:pt>
                <c:pt idx="38">
                  <c:v>-5.6866488490323955E-2</c:v>
                </c:pt>
                <c:pt idx="39">
                  <c:v>-6.0488371908176602E-2</c:v>
                </c:pt>
                <c:pt idx="40">
                  <c:v>-6.0489915763000918E-2</c:v>
                </c:pt>
                <c:pt idx="41">
                  <c:v>-6.4196711196191109E-2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94-437D-82E5-22A1AC30C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52096"/>
        <c:axId val="1"/>
      </c:scatterChart>
      <c:valAx>
        <c:axId val="498252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252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842837273991654"/>
          <c:y val="0.92397937099967764"/>
          <c:w val="0.6063977746870652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0</xdr:rowOff>
    </xdr:from>
    <xdr:to>
      <xdr:col>18</xdr:col>
      <xdr:colOff>152400</xdr:colOff>
      <xdr:row>18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3C13DE8-A2F3-CC87-CA72-36A31A179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19"/>
  <sheetViews>
    <sheetView tabSelected="1" workbookViewId="0">
      <pane xSplit="14" ySplit="21" topLeftCell="O44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7.42578125" customWidth="1"/>
    <col min="4" max="4" width="12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2" max="22" width="15.42578125" customWidth="1"/>
  </cols>
  <sheetData>
    <row r="1" spans="1:22" ht="20.25" x14ac:dyDescent="0.3">
      <c r="A1" s="1" t="s">
        <v>39</v>
      </c>
      <c r="V1" s="47" t="s">
        <v>56</v>
      </c>
    </row>
    <row r="2" spans="1:22" x14ac:dyDescent="0.2">
      <c r="A2" t="s">
        <v>25</v>
      </c>
      <c r="B2" t="s">
        <v>45</v>
      </c>
      <c r="D2" s="3"/>
      <c r="V2" s="47" t="s">
        <v>55</v>
      </c>
    </row>
    <row r="3" spans="1:22" ht="13.5" thickBot="1" x14ac:dyDescent="0.25">
      <c r="V3" s="47" t="s">
        <v>54</v>
      </c>
    </row>
    <row r="4" spans="1:22" ht="14.25" thickTop="1" thickBot="1" x14ac:dyDescent="0.25">
      <c r="A4" s="5" t="s">
        <v>1</v>
      </c>
      <c r="C4" s="8" t="s">
        <v>41</v>
      </c>
      <c r="D4" s="9" t="s">
        <v>41</v>
      </c>
    </row>
    <row r="5" spans="1:22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22" x14ac:dyDescent="0.2">
      <c r="A6" s="5" t="s">
        <v>2</v>
      </c>
    </row>
    <row r="7" spans="1:22" x14ac:dyDescent="0.2">
      <c r="A7" t="s">
        <v>3</v>
      </c>
      <c r="C7">
        <v>52500.176099999997</v>
      </c>
      <c r="D7" s="28" t="s">
        <v>40</v>
      </c>
    </row>
    <row r="8" spans="1:22" x14ac:dyDescent="0.2">
      <c r="A8" t="s">
        <v>4</v>
      </c>
      <c r="C8">
        <v>0.29476519000000001</v>
      </c>
    </row>
    <row r="9" spans="1:22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22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22" x14ac:dyDescent="0.2">
      <c r="A11" s="12" t="s">
        <v>17</v>
      </c>
      <c r="B11" s="12"/>
      <c r="C11" s="23">
        <f ca="1">INTERCEPT(INDIRECT($D$9):G971,INDIRECT($C$9):F971)</f>
        <v>1.5297917562824406E-2</v>
      </c>
      <c r="D11" s="3"/>
      <c r="E11" s="12"/>
    </row>
    <row r="12" spans="1:22" x14ac:dyDescent="0.2">
      <c r="A12" s="12" t="s">
        <v>18</v>
      </c>
      <c r="B12" s="12"/>
      <c r="C12" s="23">
        <f ca="1">SLOPE(INDIRECT($D$9):G971,INDIRECT($C$9):F971)</f>
        <v>-3.0877096486382287E-6</v>
      </c>
      <c r="D12" s="3"/>
      <c r="E12" s="12"/>
    </row>
    <row r="13" spans="1:22" x14ac:dyDescent="0.2">
      <c r="A13" s="12" t="s">
        <v>20</v>
      </c>
      <c r="B13" s="12"/>
      <c r="C13" s="3" t="s">
        <v>15</v>
      </c>
    </row>
    <row r="14" spans="1:22" x14ac:dyDescent="0.2">
      <c r="A14" s="12"/>
      <c r="B14" s="12"/>
      <c r="C14" s="12"/>
      <c r="E14" s="16" t="s">
        <v>36</v>
      </c>
      <c r="F14" s="13">
        <v>1</v>
      </c>
    </row>
    <row r="15" spans="1:22" x14ac:dyDescent="0.2">
      <c r="A15" s="14" t="s">
        <v>19</v>
      </c>
      <c r="B15" s="12"/>
      <c r="C15" s="15">
        <f ca="1">(C7+C11)+(C8+C12)*INT(MAX(F20:F3512))</f>
        <v>60088.841721382654</v>
      </c>
      <c r="E15" s="16" t="s">
        <v>33</v>
      </c>
      <c r="F15" s="17">
        <f ca="1">NOW()+15018.5+$C$5/24</f>
        <v>60093.557405787033</v>
      </c>
    </row>
    <row r="16" spans="1:22" x14ac:dyDescent="0.2">
      <c r="A16" s="18" t="s">
        <v>5</v>
      </c>
      <c r="B16" s="12"/>
      <c r="C16" s="19">
        <f ca="1">+C8+C12</f>
        <v>0.29476210229035138</v>
      </c>
      <c r="E16" s="16" t="s">
        <v>37</v>
      </c>
      <c r="F16" s="17">
        <f ca="1">ROUND(2*(F15-$C$7)/$C$8,0)/2+F14</f>
        <v>25762</v>
      </c>
    </row>
    <row r="17" spans="1:17" ht="13.5" thickBot="1" x14ac:dyDescent="0.25">
      <c r="A17" s="16" t="s">
        <v>30</v>
      </c>
      <c r="B17" s="12"/>
      <c r="C17" s="12">
        <f>COUNT(C20:C2170)</f>
        <v>42</v>
      </c>
      <c r="E17" s="16" t="s">
        <v>38</v>
      </c>
      <c r="F17" s="25">
        <f ca="1">ROUND(2*(F15-$C$15)/$C$16,0)/2+F14</f>
        <v>17</v>
      </c>
    </row>
    <row r="18" spans="1:17" ht="14.25" thickTop="1" thickBot="1" x14ac:dyDescent="0.25">
      <c r="A18" s="18" t="s">
        <v>6</v>
      </c>
      <c r="B18" s="12"/>
      <c r="C18" s="21">
        <f ca="1">+C15</f>
        <v>60088.841721382654</v>
      </c>
      <c r="D18" s="22">
        <f ca="1">+C16</f>
        <v>0.29476210229035138</v>
      </c>
      <c r="E18" s="16" t="s">
        <v>34</v>
      </c>
      <c r="F18" s="20">
        <f ca="1">+$C$15+$C$16*F17-15018.5-$C$5/24</f>
        <v>45075.748510454927</v>
      </c>
    </row>
    <row r="19" spans="1:17" ht="14.25" thickTop="1" thickBot="1" x14ac:dyDescent="0.25">
      <c r="A19" s="4" t="s">
        <v>7</v>
      </c>
      <c r="B19" s="4" t="s">
        <v>8</v>
      </c>
      <c r="C19" s="4" t="s">
        <v>9</v>
      </c>
      <c r="D19" s="4" t="s">
        <v>14</v>
      </c>
      <c r="E19" s="4" t="s">
        <v>10</v>
      </c>
      <c r="F19" s="4" t="s">
        <v>11</v>
      </c>
      <c r="G19" s="4" t="s">
        <v>12</v>
      </c>
      <c r="H19" s="7" t="s">
        <v>29</v>
      </c>
      <c r="I19" s="7" t="s">
        <v>46</v>
      </c>
      <c r="J19" s="7" t="s">
        <v>53</v>
      </c>
      <c r="K19" s="7" t="s">
        <v>57</v>
      </c>
      <c r="L19" s="7" t="s">
        <v>26</v>
      </c>
      <c r="M19" s="7" t="s">
        <v>27</v>
      </c>
      <c r="N19" s="7" t="s">
        <v>28</v>
      </c>
      <c r="O19" s="7" t="s">
        <v>24</v>
      </c>
      <c r="P19" s="6" t="s">
        <v>23</v>
      </c>
      <c r="Q19" s="4" t="s">
        <v>16</v>
      </c>
    </row>
    <row r="20" spans="1:17" x14ac:dyDescent="0.2">
      <c r="A20" s="29" t="s">
        <v>13</v>
      </c>
      <c r="B20" s="29"/>
      <c r="C20" s="30">
        <v>52500.176099999997</v>
      </c>
      <c r="D20" s="30" t="s">
        <v>15</v>
      </c>
      <c r="E20">
        <f>+(C20-C$7)/C$8</f>
        <v>0</v>
      </c>
      <c r="F20">
        <f>ROUND(2*E20,0)/2</f>
        <v>0</v>
      </c>
      <c r="G20">
        <f>+C20-(C$7+F20*C$8)</f>
        <v>0</v>
      </c>
      <c r="H20">
        <f>+G20</f>
        <v>0</v>
      </c>
      <c r="O20">
        <f ca="1">+C$11+C$12*$F20</f>
        <v>1.5297917562824406E-2</v>
      </c>
      <c r="Q20" s="2">
        <f>+C20-15018.5</f>
        <v>37481.676099999997</v>
      </c>
    </row>
    <row r="21" spans="1:17" x14ac:dyDescent="0.2">
      <c r="A21" s="31" t="s">
        <v>47</v>
      </c>
      <c r="B21" s="32" t="s">
        <v>43</v>
      </c>
      <c r="C21" s="31">
        <v>53543.35</v>
      </c>
      <c r="D21" s="31">
        <v>1E-3</v>
      </c>
      <c r="E21">
        <f>+(C21-C$7)/C$8</f>
        <v>3538.999635608267</v>
      </c>
      <c r="F21">
        <f>ROUND(2*E21,0)/2</f>
        <v>3539</v>
      </c>
      <c r="G21">
        <f>+C21-(C$7+F21*C$8)</f>
        <v>-1.0741000005509704E-4</v>
      </c>
      <c r="I21">
        <f>+G21</f>
        <v>-1.0741000005509704E-4</v>
      </c>
      <c r="O21">
        <f ca="1">+C$11+C$12*$F21</f>
        <v>4.3705131162937155E-3</v>
      </c>
      <c r="Q21" s="2">
        <f>+C21-15018.5</f>
        <v>38524.85</v>
      </c>
    </row>
    <row r="22" spans="1:17" x14ac:dyDescent="0.2">
      <c r="A22" s="31" t="s">
        <v>47</v>
      </c>
      <c r="B22" s="32" t="s">
        <v>44</v>
      </c>
      <c r="C22" s="31">
        <v>53543.497000000003</v>
      </c>
      <c r="D22" s="31">
        <v>2E-3</v>
      </c>
      <c r="E22">
        <f>+(C22-C$7)/C$8</f>
        <v>3539.4983376429423</v>
      </c>
      <c r="F22">
        <f>ROUND(2*E22,0)/2</f>
        <v>3539.5</v>
      </c>
      <c r="G22">
        <f>+C22-(C$7+F22*C$8)</f>
        <v>-4.900049971183762E-4</v>
      </c>
      <c r="I22">
        <f>+G22</f>
        <v>-4.900049971183762E-4</v>
      </c>
      <c r="O22">
        <f ca="1">+C$11+C$12*$F22</f>
        <v>4.3689692614693951E-3</v>
      </c>
      <c r="Q22" s="2">
        <f>+C22-15018.5</f>
        <v>38524.997000000003</v>
      </c>
    </row>
    <row r="23" spans="1:17" x14ac:dyDescent="0.2">
      <c r="A23" s="33" t="s">
        <v>42</v>
      </c>
      <c r="B23" s="34" t="s">
        <v>43</v>
      </c>
      <c r="C23" s="35">
        <v>54981.5</v>
      </c>
      <c r="D23" s="35">
        <v>6.0000000000000001E-3</v>
      </c>
      <c r="E23">
        <f>+(C23-C$7)/C$8</f>
        <v>8417.9678747005473</v>
      </c>
      <c r="F23">
        <f>ROUND(2*E23,0)/2</f>
        <v>8418</v>
      </c>
      <c r="G23">
        <f>+C23-(C$7+F23*C$8)</f>
        <v>-9.4694199942750856E-3</v>
      </c>
      <c r="I23">
        <f>+G23</f>
        <v>-9.4694199942750856E-3</v>
      </c>
      <c r="O23">
        <f ca="1">+C$11+C$12*$F23</f>
        <v>-1.0694422259412202E-2</v>
      </c>
      <c r="Q23" s="2">
        <f>+C23-15018.5</f>
        <v>39963</v>
      </c>
    </row>
    <row r="24" spans="1:17" x14ac:dyDescent="0.2">
      <c r="A24" s="33" t="s">
        <v>42</v>
      </c>
      <c r="B24" s="34" t="s">
        <v>44</v>
      </c>
      <c r="C24" s="35">
        <v>54981.646999999997</v>
      </c>
      <c r="D24" s="35">
        <v>7.0000000000000001E-3</v>
      </c>
      <c r="E24">
        <f>+(C24-C$7)/C$8</f>
        <v>8418.466576735198</v>
      </c>
      <c r="F24">
        <f>ROUND(2*E24,0)/2</f>
        <v>8418.5</v>
      </c>
      <c r="G24">
        <f>+C24-(C$7+F24*C$8)</f>
        <v>-9.8520149986143224E-3</v>
      </c>
      <c r="I24">
        <f>+G24</f>
        <v>-9.8520149986143224E-3</v>
      </c>
      <c r="O24">
        <f ca="1">+C$11+C$12*$F24</f>
        <v>-1.0695966114236521E-2</v>
      </c>
      <c r="Q24" s="2">
        <f>+C24-15018.5</f>
        <v>39963.146999999997</v>
      </c>
    </row>
    <row r="25" spans="1:17" x14ac:dyDescent="0.2">
      <c r="A25" s="33" t="s">
        <v>48</v>
      </c>
      <c r="B25" s="36" t="s">
        <v>43</v>
      </c>
      <c r="C25" s="30">
        <v>56169.394</v>
      </c>
      <c r="D25" s="33" t="s">
        <v>49</v>
      </c>
      <c r="E25">
        <f>+(C25-C$7)/C$8</f>
        <v>12447.934913888588</v>
      </c>
      <c r="F25">
        <f>ROUND(2*E25,0)/2</f>
        <v>12448</v>
      </c>
      <c r="G25">
        <f>+C25-(C$7+F25*C$8)</f>
        <v>-1.9185119999747258E-2</v>
      </c>
      <c r="I25">
        <f>+G25</f>
        <v>-1.9185119999747258E-2</v>
      </c>
      <c r="O25">
        <f ca="1">+C$11+C$12*$F25</f>
        <v>-2.3137892143424266E-2</v>
      </c>
      <c r="Q25" s="2">
        <f>+C25-15018.5</f>
        <v>41150.894</v>
      </c>
    </row>
    <row r="26" spans="1:17" x14ac:dyDescent="0.2">
      <c r="A26" s="30" t="s">
        <v>50</v>
      </c>
      <c r="B26" s="36"/>
      <c r="C26" s="30">
        <v>57207.987999999896</v>
      </c>
      <c r="D26" s="30">
        <v>1E-3</v>
      </c>
      <c r="E26">
        <f>+(C26-C$7)/C$8</f>
        <v>15971.397097465608</v>
      </c>
      <c r="F26">
        <f>ROUND(2*E26,0)/2</f>
        <v>15971.5</v>
      </c>
      <c r="G26">
        <f>+C26-(C$7+F26*C$8)</f>
        <v>-3.0332085101690609E-2</v>
      </c>
      <c r="I26">
        <f>+G26</f>
        <v>-3.0332085101690609E-2</v>
      </c>
      <c r="O26">
        <f ca="1">+C$11+C$12*$F26</f>
        <v>-3.4017437090401066E-2</v>
      </c>
      <c r="Q26" s="2">
        <f>+C26-15018.5</f>
        <v>42189.487999999896</v>
      </c>
    </row>
    <row r="27" spans="1:17" x14ac:dyDescent="0.2">
      <c r="A27" s="30" t="s">
        <v>50</v>
      </c>
      <c r="B27" s="36"/>
      <c r="C27" s="30">
        <v>57208.134999999776</v>
      </c>
      <c r="D27" s="30">
        <v>1E-3</v>
      </c>
      <c r="E27">
        <f>+(C27-C$7)/C$8</f>
        <v>15971.895799499864</v>
      </c>
      <c r="F27">
        <f>ROUND(2*E27,0)/2</f>
        <v>15972</v>
      </c>
      <c r="G27">
        <f>+C27-(C$7+F27*C$8)</f>
        <v>-3.0714680222445168E-2</v>
      </c>
      <c r="I27">
        <f>+G27</f>
        <v>-3.0714680222445168E-2</v>
      </c>
      <c r="O27">
        <f ca="1">+C$11+C$12*$F27</f>
        <v>-3.4018980945225381E-2</v>
      </c>
      <c r="Q27" s="2">
        <f>+C27-15018.5</f>
        <v>42189.634999999776</v>
      </c>
    </row>
    <row r="28" spans="1:17" x14ac:dyDescent="0.2">
      <c r="A28" s="37" t="s">
        <v>0</v>
      </c>
      <c r="B28" s="38" t="s">
        <v>44</v>
      </c>
      <c r="C28" s="37">
        <v>57533.1106</v>
      </c>
      <c r="D28" s="37">
        <v>1.4E-3</v>
      </c>
      <c r="E28">
        <f>+(C28-C$7)/C$8</f>
        <v>17074.385547357211</v>
      </c>
      <c r="F28">
        <f>ROUND(2*E28,0)/2</f>
        <v>17074.5</v>
      </c>
      <c r="G28">
        <f>+C28-(C$7+F28*C$8)</f>
        <v>-3.373665499384515E-2</v>
      </c>
      <c r="I28">
        <f>+G28</f>
        <v>-3.373665499384515E-2</v>
      </c>
      <c r="O28">
        <f ca="1">+C$11+C$12*$F28</f>
        <v>-3.7423180832849026E-2</v>
      </c>
      <c r="Q28" s="2">
        <f>+C28-15018.5</f>
        <v>42514.6106</v>
      </c>
    </row>
    <row r="29" spans="1:17" x14ac:dyDescent="0.2">
      <c r="A29" s="37" t="s">
        <v>0</v>
      </c>
      <c r="B29" s="38" t="s">
        <v>43</v>
      </c>
      <c r="C29" s="37">
        <v>57533.256699999998</v>
      </c>
      <c r="D29" s="37">
        <v>1.6000000000000001E-3</v>
      </c>
      <c r="E29">
        <f>+(C29-C$7)/C$8</f>
        <v>17074.881196114104</v>
      </c>
      <c r="F29">
        <f>ROUND(2*E29,0)/2</f>
        <v>17075</v>
      </c>
      <c r="G29">
        <f>+C29-(C$7+F29*C$8)</f>
        <v>-3.5019249997276347E-2</v>
      </c>
      <c r="I29">
        <f>+G29</f>
        <v>-3.5019249997276347E-2</v>
      </c>
      <c r="O29">
        <f ca="1">+C$11+C$12*$F29</f>
        <v>-3.7424724687673348E-2</v>
      </c>
      <c r="Q29" s="2">
        <f>+C29-15018.5</f>
        <v>42514.756699999998</v>
      </c>
    </row>
    <row r="30" spans="1:17" ht="14.25" customHeight="1" x14ac:dyDescent="0.2">
      <c r="A30" s="39" t="s">
        <v>51</v>
      </c>
      <c r="B30" s="40" t="s">
        <v>44</v>
      </c>
      <c r="C30" s="41">
        <v>59035.067900000002</v>
      </c>
      <c r="D30" s="41">
        <v>9.3999999999999997E-4</v>
      </c>
      <c r="E30">
        <f>+(C30-C$7)/C$8</f>
        <v>22169.822020028907</v>
      </c>
      <c r="F30">
        <f>ROUND(2*E30,0)/2</f>
        <v>22170</v>
      </c>
      <c r="G30">
        <f>+C30-(C$7+F30*C$8)</f>
        <v>-5.2462299994658679E-2</v>
      </c>
      <c r="J30">
        <f>+G30</f>
        <v>-5.2462299994658679E-2</v>
      </c>
      <c r="O30">
        <f ca="1">+C$11+C$12*$F30</f>
        <v>-5.315660534748512E-2</v>
      </c>
      <c r="Q30" s="2">
        <f>+C30-15018.5</f>
        <v>44016.567900000002</v>
      </c>
    </row>
    <row r="31" spans="1:17" ht="14.25" customHeight="1" x14ac:dyDescent="0.2">
      <c r="A31" s="39" t="s">
        <v>51</v>
      </c>
      <c r="B31" s="40" t="s">
        <v>43</v>
      </c>
      <c r="C31" s="41">
        <v>59036.099900000001</v>
      </c>
      <c r="D31" s="41">
        <v>1.2600000000000001E-3</v>
      </c>
      <c r="E31">
        <f>+(C31-C$7)/C$8</f>
        <v>22173.323111864069</v>
      </c>
      <c r="F31">
        <f>ROUND(2*E31,0)/2</f>
        <v>22173.5</v>
      </c>
      <c r="G31">
        <f>+C31-(C$7+F31*C$8)</f>
        <v>-5.2140464998956304E-2</v>
      </c>
      <c r="J31">
        <f>+G31</f>
        <v>-5.2140464998956304E-2</v>
      </c>
      <c r="O31">
        <f ca="1">+C$11+C$12*$F31</f>
        <v>-5.3167412331255354E-2</v>
      </c>
      <c r="Q31" s="2">
        <f>+C31-15018.5</f>
        <v>44017.599900000001</v>
      </c>
    </row>
    <row r="32" spans="1:17" ht="14.25" customHeight="1" x14ac:dyDescent="0.2">
      <c r="A32" s="39" t="s">
        <v>51</v>
      </c>
      <c r="B32" s="40" t="s">
        <v>43</v>
      </c>
      <c r="C32" s="41">
        <v>59036.100539999999</v>
      </c>
      <c r="D32" s="41">
        <v>1.3500000000000001E-3</v>
      </c>
      <c r="E32">
        <f>+(C32-C$7)/C$8</f>
        <v>22173.325283083806</v>
      </c>
      <c r="F32">
        <f>ROUND(2*E32,0)/2</f>
        <v>22173.5</v>
      </c>
      <c r="G32">
        <f>+C32-(C$7+F32*C$8)</f>
        <v>-5.1500465000572149E-2</v>
      </c>
      <c r="J32">
        <f>+G32</f>
        <v>-5.1500465000572149E-2</v>
      </c>
      <c r="O32">
        <f ca="1">+C$11+C$12*$F32</f>
        <v>-5.3167412331255354E-2</v>
      </c>
      <c r="Q32" s="2">
        <f>+C32-15018.5</f>
        <v>44017.600539999999</v>
      </c>
    </row>
    <row r="33" spans="1:17" ht="14.25" customHeight="1" x14ac:dyDescent="0.2">
      <c r="A33" s="39" t="s">
        <v>51</v>
      </c>
      <c r="B33" s="40" t="s">
        <v>43</v>
      </c>
      <c r="C33" s="41">
        <v>59036.100639999997</v>
      </c>
      <c r="D33" s="41">
        <v>1.2800000000000001E-3</v>
      </c>
      <c r="E33">
        <f>+(C33-C$7)/C$8</f>
        <v>22173.325622336884</v>
      </c>
      <c r="F33">
        <f>ROUND(2*E33,0)/2</f>
        <v>22173.5</v>
      </c>
      <c r="G33">
        <f>+C33-(C$7+F33*C$8)</f>
        <v>-5.1400465003098361E-2</v>
      </c>
      <c r="J33">
        <f>+G33</f>
        <v>-5.1400465003098361E-2</v>
      </c>
      <c r="O33">
        <f ca="1">+C$11+C$12*$F33</f>
        <v>-5.3167412331255354E-2</v>
      </c>
      <c r="Q33" s="2">
        <f>+C33-15018.5</f>
        <v>44017.600639999997</v>
      </c>
    </row>
    <row r="34" spans="1:17" ht="14.25" customHeight="1" x14ac:dyDescent="0.2">
      <c r="A34" s="39" t="s">
        <v>51</v>
      </c>
      <c r="B34" s="40" t="s">
        <v>43</v>
      </c>
      <c r="C34" s="41">
        <v>59036.983950000002</v>
      </c>
      <c r="D34" s="41">
        <v>1.08E-3</v>
      </c>
      <c r="E34">
        <f>+(C34-C$7)/C$8</f>
        <v>22176.322278760272</v>
      </c>
      <c r="F34">
        <f>ROUND(2*E34,0)/2</f>
        <v>22176.5</v>
      </c>
      <c r="G34">
        <f>+C34-(C$7+F34*C$8)</f>
        <v>-5.2386034993105568E-2</v>
      </c>
      <c r="J34">
        <f>+G34</f>
        <v>-5.2386034993105568E-2</v>
      </c>
      <c r="O34">
        <f ca="1">+C$11+C$12*$F34</f>
        <v>-5.3176675460201273E-2</v>
      </c>
      <c r="Q34" s="2">
        <f>+C34-15018.5</f>
        <v>44018.483950000002</v>
      </c>
    </row>
    <row r="35" spans="1:17" ht="14.25" customHeight="1" x14ac:dyDescent="0.2">
      <c r="A35" s="39" t="s">
        <v>51</v>
      </c>
      <c r="B35" s="40" t="s">
        <v>43</v>
      </c>
      <c r="C35" s="48">
        <v>59036.984360000002</v>
      </c>
      <c r="D35" s="48">
        <v>1.47E-3</v>
      </c>
      <c r="E35">
        <f>+(C35-C$7)/C$8</f>
        <v>22176.323669697922</v>
      </c>
      <c r="F35">
        <f>ROUND(2*E35,0)/2</f>
        <v>22176.5</v>
      </c>
      <c r="G35">
        <f>+C35-(C$7+F35*C$8)</f>
        <v>-5.1976034992549103E-2</v>
      </c>
      <c r="J35">
        <f>+G35</f>
        <v>-5.1976034992549103E-2</v>
      </c>
      <c r="O35">
        <f ca="1">+C$11+C$12*$F35</f>
        <v>-5.3176675460201273E-2</v>
      </c>
      <c r="Q35" s="2">
        <f>+C35-15018.5</f>
        <v>44018.484360000002</v>
      </c>
    </row>
    <row r="36" spans="1:17" ht="14.25" customHeight="1" x14ac:dyDescent="0.2">
      <c r="A36" s="42" t="s">
        <v>52</v>
      </c>
      <c r="B36" s="43" t="s">
        <v>44</v>
      </c>
      <c r="C36" s="49">
        <v>59036.984949999955</v>
      </c>
      <c r="D36" s="49">
        <v>1.48E-3</v>
      </c>
      <c r="E36">
        <f>+(C36-C$7)/C$8</f>
        <v>22176.325671290961</v>
      </c>
      <c r="F36">
        <f>ROUND(2*E36,0)/2</f>
        <v>22176.5</v>
      </c>
      <c r="G36">
        <f>+C36-(C$7+F36*C$8)</f>
        <v>-5.1386035040195566E-2</v>
      </c>
      <c r="J36">
        <f>+G36</f>
        <v>-5.1386035040195566E-2</v>
      </c>
      <c r="O36">
        <f ca="1">+C$11+C$12*$F36</f>
        <v>-5.3176675460201273E-2</v>
      </c>
      <c r="Q36" s="2">
        <f>+C36-15018.5</f>
        <v>44018.484949999955</v>
      </c>
    </row>
    <row r="37" spans="1:17" ht="14.25" customHeight="1" x14ac:dyDescent="0.2">
      <c r="A37" s="39" t="s">
        <v>51</v>
      </c>
      <c r="B37" s="40" t="s">
        <v>44</v>
      </c>
      <c r="C37" s="48">
        <v>59037.13033</v>
      </c>
      <c r="D37" s="48">
        <v>1.2700000000000001E-3</v>
      </c>
      <c r="E37">
        <f>+(C37-C$7)/C$8</f>
        <v>22176.818877425801</v>
      </c>
      <c r="F37">
        <f>ROUND(2*E37,0)/2</f>
        <v>22177</v>
      </c>
      <c r="G37">
        <f>+C37-(C$7+F37*C$8)</f>
        <v>-5.3388629996334203E-2</v>
      </c>
      <c r="J37">
        <f>+G37</f>
        <v>-5.3388629996334203E-2</v>
      </c>
      <c r="O37">
        <f ca="1">+C$11+C$12*$F37</f>
        <v>-5.3178219315025588E-2</v>
      </c>
      <c r="Q37" s="2">
        <f>+C37-15018.5</f>
        <v>44018.63033</v>
      </c>
    </row>
    <row r="38" spans="1:17" ht="14.25" customHeight="1" x14ac:dyDescent="0.2">
      <c r="A38" s="39" t="s">
        <v>51</v>
      </c>
      <c r="B38" s="40" t="s">
        <v>44</v>
      </c>
      <c r="C38" s="48">
        <v>59037.130570000001</v>
      </c>
      <c r="D38" s="48">
        <v>1.14E-3</v>
      </c>
      <c r="E38" s="53">
        <f>+(C38-C$7)/C$8</f>
        <v>22176.819691633209</v>
      </c>
      <c r="F38">
        <f>ROUND(2*E38,0)/2</f>
        <v>22177</v>
      </c>
      <c r="G38">
        <f>+C38-(C$7+F38*C$8)</f>
        <v>-5.3148629995121155E-2</v>
      </c>
      <c r="J38">
        <f>+G38</f>
        <v>-5.3148629995121155E-2</v>
      </c>
      <c r="O38">
        <f ca="1">+C$11+C$12*$F38</f>
        <v>-5.3178219315025588E-2</v>
      </c>
      <c r="Q38" s="2">
        <f>+C38-15018.5</f>
        <v>44018.630570000001</v>
      </c>
    </row>
    <row r="39" spans="1:17" ht="14.25" customHeight="1" x14ac:dyDescent="0.2">
      <c r="A39" s="42" t="s">
        <v>52</v>
      </c>
      <c r="B39" s="43" t="s">
        <v>43</v>
      </c>
      <c r="C39" s="49">
        <v>59037.131049999967</v>
      </c>
      <c r="D39" s="49">
        <v>1.17E-3</v>
      </c>
      <c r="E39">
        <f>+(C39-C$7)/C$8</f>
        <v>22176.8213200479</v>
      </c>
      <c r="F39">
        <f>ROUND(2*E39,0)/2</f>
        <v>22177</v>
      </c>
      <c r="G39">
        <f>+C39-(C$7+F39*C$8)</f>
        <v>-5.2668630029074848E-2</v>
      </c>
      <c r="J39">
        <f>+G39</f>
        <v>-5.2668630029074848E-2</v>
      </c>
      <c r="O39">
        <f ca="1">+C$11+C$12*$F39</f>
        <v>-5.3178219315025588E-2</v>
      </c>
      <c r="Q39" s="2">
        <f>+C39-15018.5</f>
        <v>44018.631049999967</v>
      </c>
    </row>
    <row r="40" spans="1:17" ht="14.25" customHeight="1" x14ac:dyDescent="0.2">
      <c r="A40" s="39" t="s">
        <v>51</v>
      </c>
      <c r="B40" s="40" t="s">
        <v>44</v>
      </c>
      <c r="C40" s="48">
        <v>59037.131050000004</v>
      </c>
      <c r="D40" s="48">
        <v>1.17E-3</v>
      </c>
      <c r="E40">
        <f>+(C40-C$7)/C$8</f>
        <v>22176.821320048024</v>
      </c>
      <c r="F40">
        <f>ROUND(2*E40,0)/2</f>
        <v>22177</v>
      </c>
      <c r="G40">
        <f>+C40-(C$7+F40*C$8)</f>
        <v>-5.266862999269506E-2</v>
      </c>
      <c r="J40">
        <f>+G40</f>
        <v>-5.266862999269506E-2</v>
      </c>
      <c r="O40">
        <f ca="1">+C$11+C$12*$F40</f>
        <v>-5.3178219315025588E-2</v>
      </c>
      <c r="Q40" s="2">
        <f>+C40-15018.5</f>
        <v>44018.631050000004</v>
      </c>
    </row>
    <row r="41" spans="1:17" ht="12.75" customHeight="1" x14ac:dyDescent="0.2">
      <c r="A41" s="58" t="s">
        <v>55</v>
      </c>
      <c r="B41" s="55" t="s">
        <v>43</v>
      </c>
      <c r="C41" s="59">
        <v>59347.514106616378</v>
      </c>
      <c r="D41" s="60">
        <v>2.4880000000000002E-3</v>
      </c>
      <c r="E41">
        <f>+(C41-C$7)/C$8</f>
        <v>23229.80541432447</v>
      </c>
      <c r="F41" s="54">
        <f>ROUND(2*E41,0)/2</f>
        <v>23230</v>
      </c>
      <c r="G41">
        <f>+C41-(C$7+F41*C$8)</f>
        <v>-5.7357083620445337E-2</v>
      </c>
      <c r="J41">
        <f>+G41</f>
        <v>-5.7357083620445337E-2</v>
      </c>
      <c r="O41">
        <f ca="1">+C$11+C$12*$F41</f>
        <v>-5.6429577575041648E-2</v>
      </c>
      <c r="Q41" s="2">
        <f>+C41-15018.5</f>
        <v>44329.014106616378</v>
      </c>
    </row>
    <row r="42" spans="1:17" ht="12.75" customHeight="1" x14ac:dyDescent="0.25">
      <c r="A42" s="45" t="s">
        <v>55</v>
      </c>
      <c r="B42" s="46" t="s">
        <v>43</v>
      </c>
      <c r="C42" s="50">
        <v>59347.514106620001</v>
      </c>
      <c r="D42" s="50">
        <v>2.4880000000000002E-3</v>
      </c>
      <c r="E42">
        <f>+(C42-C$7)/C$8</f>
        <v>23229.805414336763</v>
      </c>
      <c r="F42">
        <f>ROUND(2*E42,0)/2</f>
        <v>23230</v>
      </c>
      <c r="G42">
        <f>+C42-(C$7+F42*C$8)</f>
        <v>-5.7357079997018445E-2</v>
      </c>
      <c r="K42">
        <f>+G42</f>
        <v>-5.7357079997018445E-2</v>
      </c>
      <c r="O42">
        <f ca="1">+C$11+C$12*$F42</f>
        <v>-5.6429577575041648E-2</v>
      </c>
      <c r="Q42" s="2">
        <f>+C42-15018.5</f>
        <v>44329.014106620001</v>
      </c>
    </row>
    <row r="43" spans="1:17" ht="15" x14ac:dyDescent="0.25">
      <c r="A43" s="45" t="s">
        <v>55</v>
      </c>
      <c r="B43" s="46" t="s">
        <v>44</v>
      </c>
      <c r="C43" s="50">
        <v>59347.66159661</v>
      </c>
      <c r="D43" s="50">
        <v>2.4510000000000001E-3</v>
      </c>
      <c r="E43">
        <f>+(C43-C$7)/C$8</f>
        <v>23230.305778677608</v>
      </c>
      <c r="F43">
        <f>ROUND(2*E43,0)/2</f>
        <v>23230.5</v>
      </c>
      <c r="G43">
        <f>+C43-(C$7+F43*C$8)</f>
        <v>-5.7249684999987949E-2</v>
      </c>
      <c r="K43">
        <f>+G43</f>
        <v>-5.7249684999987949E-2</v>
      </c>
      <c r="O43">
        <f ca="1">+C$11+C$12*$F43</f>
        <v>-5.6431121429865963E-2</v>
      </c>
      <c r="Q43" s="2">
        <f>+C43-15018.5</f>
        <v>44329.16159661</v>
      </c>
    </row>
    <row r="44" spans="1:17" ht="15" x14ac:dyDescent="0.25">
      <c r="A44" s="45" t="s">
        <v>55</v>
      </c>
      <c r="B44" s="46" t="s">
        <v>43</v>
      </c>
      <c r="C44" s="50">
        <v>59359.599356420003</v>
      </c>
      <c r="D44" s="50">
        <v>2.0309999999999998E-3</v>
      </c>
      <c r="E44">
        <f>+(C44-C$7)/C$8</f>
        <v>23270.804997089399</v>
      </c>
      <c r="F44">
        <f>ROUND(2*E44,0)/2</f>
        <v>23271</v>
      </c>
      <c r="G44">
        <f>+C44-(C$7+F44*C$8)</f>
        <v>-5.7480069990560878E-2</v>
      </c>
      <c r="K44">
        <f>+G44</f>
        <v>-5.7480069990560878E-2</v>
      </c>
      <c r="O44">
        <f ca="1">+C$11+C$12*$F44</f>
        <v>-5.6556173670635812E-2</v>
      </c>
      <c r="Q44" s="2">
        <f>+C44-15018.5</f>
        <v>44341.099356420003</v>
      </c>
    </row>
    <row r="45" spans="1:17" ht="15" customHeight="1" x14ac:dyDescent="0.2">
      <c r="A45" s="58" t="s">
        <v>55</v>
      </c>
      <c r="B45" s="55" t="s">
        <v>43</v>
      </c>
      <c r="C45" s="59">
        <v>59359.599356424995</v>
      </c>
      <c r="D45" s="60">
        <v>2.0309999999999998E-3</v>
      </c>
      <c r="E45">
        <f>+(C45-C$7)/C$8</f>
        <v>23270.804997106334</v>
      </c>
      <c r="F45" s="54">
        <f>ROUND(2*E45,0)/2</f>
        <v>23271</v>
      </c>
      <c r="G45">
        <f>+C45-(C$7+F45*C$8)</f>
        <v>-5.7480064999253955E-2</v>
      </c>
      <c r="K45">
        <f>+G45</f>
        <v>-5.7480064999253955E-2</v>
      </c>
      <c r="O45">
        <f ca="1">+C$11+C$12*$F45</f>
        <v>-5.6556173670635812E-2</v>
      </c>
      <c r="Q45" s="2">
        <f>+C45-15018.5</f>
        <v>44341.099356424995</v>
      </c>
    </row>
    <row r="46" spans="1:17" ht="15" x14ac:dyDescent="0.25">
      <c r="A46" s="45" t="s">
        <v>55</v>
      </c>
      <c r="B46" s="46" t="s">
        <v>44</v>
      </c>
      <c r="C46" s="50">
        <v>59359.74740642</v>
      </c>
      <c r="D46" s="50">
        <v>1.4649999999999999E-3</v>
      </c>
      <c r="E46">
        <f>+(C46-C$7)/C$8</f>
        <v>23271.307261281436</v>
      </c>
      <c r="F46">
        <f>ROUND(2*E46,0)/2</f>
        <v>23271.5</v>
      </c>
      <c r="G46">
        <f>+C46-(C$7+F46*C$8)</f>
        <v>-5.6812664995959494E-2</v>
      </c>
      <c r="K46">
        <f>+G46</f>
        <v>-5.6812664995959494E-2</v>
      </c>
      <c r="O46">
        <f ca="1">+C$11+C$12*$F46</f>
        <v>-5.6557717525460127E-2</v>
      </c>
      <c r="Q46" s="2">
        <f>+C46-15018.5</f>
        <v>44341.24740642</v>
      </c>
    </row>
    <row r="47" spans="1:17" ht="15" customHeight="1" x14ac:dyDescent="0.25">
      <c r="A47" s="45" t="s">
        <v>55</v>
      </c>
      <c r="B47" s="46" t="s">
        <v>43</v>
      </c>
      <c r="C47" s="51">
        <v>59359.894016415812</v>
      </c>
      <c r="D47" s="50">
        <v>2.3909999999999999E-3</v>
      </c>
      <c r="E47">
        <f>+(C47-C$7)/C$8</f>
        <v>23271.804640214861</v>
      </c>
      <c r="F47">
        <f>ROUND(2*E47,0)/2</f>
        <v>23272</v>
      </c>
      <c r="G47">
        <f>+C47-(C$7+F47*C$8)</f>
        <v>-5.7585264185036067E-2</v>
      </c>
      <c r="K47">
        <f>+G47</f>
        <v>-5.7585264185036067E-2</v>
      </c>
      <c r="O47">
        <f ca="1">+C$11+C$12*$F47</f>
        <v>-5.6559261380284456E-2</v>
      </c>
      <c r="Q47" s="2">
        <f>+C47-15018.5</f>
        <v>44341.394016415812</v>
      </c>
    </row>
    <row r="48" spans="1:17" ht="15" customHeight="1" x14ac:dyDescent="0.2">
      <c r="A48" s="58" t="s">
        <v>55</v>
      </c>
      <c r="B48" s="55" t="s">
        <v>43</v>
      </c>
      <c r="C48" s="59">
        <v>59359.894016415812</v>
      </c>
      <c r="D48" s="60">
        <v>2.3909999999999999E-3</v>
      </c>
      <c r="E48">
        <f>+(C48-C$7)/C$8</f>
        <v>23271.804640214861</v>
      </c>
      <c r="F48" s="54">
        <f>ROUND(2*E48,0)/2</f>
        <v>23272</v>
      </c>
      <c r="G48">
        <f>+C48-(C$7+F48*C$8)</f>
        <v>-5.7585264185036067E-2</v>
      </c>
      <c r="K48">
        <f>+G48</f>
        <v>-5.7585264185036067E-2</v>
      </c>
      <c r="O48">
        <f ca="1">+C$11+C$12*$F48</f>
        <v>-5.6559261380284456E-2</v>
      </c>
      <c r="Q48" s="2">
        <f>+C48-15018.5</f>
        <v>44341.394016415812</v>
      </c>
    </row>
    <row r="49" spans="1:17" ht="15" x14ac:dyDescent="0.25">
      <c r="A49" s="45" t="s">
        <v>55</v>
      </c>
      <c r="B49" s="46" t="s">
        <v>44</v>
      </c>
      <c r="C49" s="51">
        <v>59360.042176418938</v>
      </c>
      <c r="D49" s="50">
        <v>2.1429999999999999E-3</v>
      </c>
      <c r="E49">
        <f>+(C49-C$7)/C$8</f>
        <v>23272.307277595908</v>
      </c>
      <c r="F49">
        <f>ROUND(2*E49,0)/2</f>
        <v>23272.5</v>
      </c>
      <c r="G49">
        <f>+C49-(C$7+F49*C$8)</f>
        <v>-5.6807856060913764E-2</v>
      </c>
      <c r="K49">
        <f>+G49</f>
        <v>-5.6807856060913764E-2</v>
      </c>
      <c r="O49">
        <f ca="1">+C$11+C$12*$F49</f>
        <v>-5.6560805235108771E-2</v>
      </c>
      <c r="Q49" s="2">
        <f>+C49-15018.5</f>
        <v>44341.542176418938</v>
      </c>
    </row>
    <row r="50" spans="1:17" ht="15" x14ac:dyDescent="0.25">
      <c r="A50" s="45" t="s">
        <v>55</v>
      </c>
      <c r="B50" s="46" t="s">
        <v>43</v>
      </c>
      <c r="C50" s="50">
        <v>59361.957376350001</v>
      </c>
      <c r="D50" s="50">
        <v>4.2900000000000002E-4</v>
      </c>
      <c r="E50">
        <f>+(C50-C$7)/C$8</f>
        <v>23278.804652442184</v>
      </c>
      <c r="F50">
        <f>ROUND(2*E50,0)/2</f>
        <v>23279</v>
      </c>
      <c r="G50">
        <f>+C50-(C$7+F50*C$8)</f>
        <v>-5.7581659995776135E-2</v>
      </c>
      <c r="K50">
        <f>+G50</f>
        <v>-5.7581659995776135E-2</v>
      </c>
      <c r="O50">
        <f ca="1">+C$11+C$12*$F50</f>
        <v>-5.6580875347824924E-2</v>
      </c>
      <c r="Q50" s="2">
        <f>+C50-15018.5</f>
        <v>44343.457376350001</v>
      </c>
    </row>
    <row r="51" spans="1:17" ht="15" customHeight="1" x14ac:dyDescent="0.2">
      <c r="A51" s="58" t="s">
        <v>55</v>
      </c>
      <c r="B51" s="55" t="s">
        <v>43</v>
      </c>
      <c r="C51" s="59">
        <v>59361.957376352511</v>
      </c>
      <c r="D51" s="60">
        <v>4.2900000000000002E-4</v>
      </c>
      <c r="E51">
        <f>+(C51-C$7)/C$8</f>
        <v>23278.804652450697</v>
      </c>
      <c r="F51" s="54">
        <f>ROUND(2*E51,0)/2</f>
        <v>23279</v>
      </c>
      <c r="G51">
        <f>+C51-(C$7+F51*C$8)</f>
        <v>-5.7581657485570759E-2</v>
      </c>
      <c r="K51">
        <f>+G51</f>
        <v>-5.7581657485570759E-2</v>
      </c>
      <c r="O51">
        <f ca="1">+C$11+C$12*$F51</f>
        <v>-5.6580875347824924E-2</v>
      </c>
      <c r="Q51" s="2">
        <f>+C51-15018.5</f>
        <v>44343.457376352511</v>
      </c>
    </row>
    <row r="52" spans="1:17" ht="15" x14ac:dyDescent="0.25">
      <c r="A52" s="56" t="s">
        <v>55</v>
      </c>
      <c r="B52" s="46" t="s">
        <v>44</v>
      </c>
      <c r="C52" s="50">
        <v>59362.105566350001</v>
      </c>
      <c r="D52" s="50">
        <v>7.7999999999999999E-4</v>
      </c>
      <c r="E52">
        <f>+(C52-C$7)/C$8</f>
        <v>23279.307391588551</v>
      </c>
      <c r="F52">
        <f>ROUND(2*E52,0)/2</f>
        <v>23279.5</v>
      </c>
      <c r="G52">
        <f>+C52-(C$7+F52*C$8)</f>
        <v>-5.6774254997435492E-2</v>
      </c>
      <c r="K52">
        <f>+G52</f>
        <v>-5.6774254997435492E-2</v>
      </c>
      <c r="O52">
        <f ca="1">+C$11+C$12*$F52</f>
        <v>-5.658241920264924E-2</v>
      </c>
      <c r="Q52" s="2">
        <f>+C52-15018.5</f>
        <v>44343.605566350001</v>
      </c>
    </row>
    <row r="53" spans="1:17" ht="15" customHeight="1" x14ac:dyDescent="0.25">
      <c r="A53" s="56" t="s">
        <v>55</v>
      </c>
      <c r="B53" s="46" t="s">
        <v>43</v>
      </c>
      <c r="C53" s="50">
        <v>59376.400715700001</v>
      </c>
      <c r="D53" s="50">
        <v>7.8200000000000003E-4</v>
      </c>
      <c r="E53">
        <f>+(C53-C$7)/C$8</f>
        <v>23327.804126735602</v>
      </c>
      <c r="F53">
        <f>ROUND(2*E53,0)/2</f>
        <v>23328</v>
      </c>
      <c r="G53">
        <f>+C53-(C$7+F53*C$8)</f>
        <v>-5.7736619994102512E-2</v>
      </c>
      <c r="K53">
        <f>+G53</f>
        <v>-5.7736619994102512E-2</v>
      </c>
      <c r="O53">
        <f ca="1">+C$11+C$12*$F53</f>
        <v>-5.6732173120608187E-2</v>
      </c>
      <c r="Q53" s="2">
        <f>+C53-15018.5</f>
        <v>44357.900715700001</v>
      </c>
    </row>
    <row r="54" spans="1:17" ht="15" customHeight="1" x14ac:dyDescent="0.2">
      <c r="A54" s="58" t="s">
        <v>55</v>
      </c>
      <c r="B54" s="55" t="s">
        <v>43</v>
      </c>
      <c r="C54" s="59">
        <v>59376.400715700351</v>
      </c>
      <c r="D54" s="60">
        <v>7.8200000000000003E-4</v>
      </c>
      <c r="E54">
        <f>+(C54-C$7)/C$8</f>
        <v>23327.804126736788</v>
      </c>
      <c r="F54" s="54">
        <f>ROUND(2*E54,0)/2</f>
        <v>23328</v>
      </c>
      <c r="G54">
        <f>+C54-(C$7+F54*C$8)</f>
        <v>-5.7736619644856546E-2</v>
      </c>
      <c r="K54">
        <f>+G54</f>
        <v>-5.7736619644856546E-2</v>
      </c>
      <c r="O54">
        <f ca="1">+C$11+C$12*$F54</f>
        <v>-5.6732173120608187E-2</v>
      </c>
      <c r="Q54" s="2">
        <f>+C54-15018.5</f>
        <v>44357.900715700351</v>
      </c>
    </row>
    <row r="55" spans="1:17" ht="12.75" customHeight="1" x14ac:dyDescent="0.25">
      <c r="A55" s="56" t="s">
        <v>55</v>
      </c>
      <c r="B55" s="46" t="s">
        <v>44</v>
      </c>
      <c r="C55" s="51">
        <v>59376.548985688947</v>
      </c>
      <c r="D55" s="50">
        <v>1.008E-3</v>
      </c>
      <c r="E55">
        <f>+(C55-C$7)/C$8</f>
        <v>23328.307137246939</v>
      </c>
      <c r="F55">
        <f>ROUND(2*E55,0)/2</f>
        <v>23328.5</v>
      </c>
      <c r="G55">
        <f>+C55-(C$7+F55*C$8)</f>
        <v>-5.6849226049962454E-2</v>
      </c>
      <c r="K55">
        <f>+G55</f>
        <v>-5.6849226049962454E-2</v>
      </c>
      <c r="O55">
        <f ca="1">+C$11+C$12*$F55</f>
        <v>-5.6733716975432516E-2</v>
      </c>
      <c r="Q55" s="2">
        <f>+C55-15018.5</f>
        <v>44358.048985688947</v>
      </c>
    </row>
    <row r="56" spans="1:17" ht="12.75" customHeight="1" x14ac:dyDescent="0.25">
      <c r="A56" s="56" t="s">
        <v>55</v>
      </c>
      <c r="B56" s="46" t="s">
        <v>43</v>
      </c>
      <c r="C56" s="51">
        <v>59389.075505535584</v>
      </c>
      <c r="D56" s="50">
        <v>1.1839999999999999E-3</v>
      </c>
      <c r="E56">
        <f>+(C56-C$7)/C$8</f>
        <v>23370.803742245094</v>
      </c>
      <c r="F56">
        <f>ROUND(2*E56,0)/2</f>
        <v>23371</v>
      </c>
      <c r="G56">
        <f>+C56-(C$7+F56*C$8)</f>
        <v>-5.7849954413541127E-2</v>
      </c>
      <c r="K56">
        <f>+G56</f>
        <v>-5.7849954413541127E-2</v>
      </c>
      <c r="O56">
        <f ca="1">+C$11+C$12*$F56</f>
        <v>-5.686494463549964E-2</v>
      </c>
      <c r="Q56" s="2">
        <f>+C56-15018.5</f>
        <v>44370.575505535584</v>
      </c>
    </row>
    <row r="57" spans="1:17" x14ac:dyDescent="0.2">
      <c r="A57" s="58" t="s">
        <v>55</v>
      </c>
      <c r="B57" s="55" t="s">
        <v>43</v>
      </c>
      <c r="C57" s="59">
        <v>59389.075505535584</v>
      </c>
      <c r="D57" s="60">
        <v>1.1839999999999999E-3</v>
      </c>
      <c r="E57">
        <f>+(C57-C$7)/C$8</f>
        <v>23370.803742245094</v>
      </c>
      <c r="F57" s="54">
        <f>ROUND(2*E57,0)/2</f>
        <v>23371</v>
      </c>
      <c r="G57">
        <f>+C57-(C$7+F57*C$8)</f>
        <v>-5.7849954413541127E-2</v>
      </c>
      <c r="K57">
        <f>+G57</f>
        <v>-5.7849954413541127E-2</v>
      </c>
      <c r="O57">
        <f ca="1">+C$11+C$12*$F57</f>
        <v>-5.686494463549964E-2</v>
      </c>
      <c r="Q57" s="2">
        <f>+C57-15018.5</f>
        <v>44370.575505535584</v>
      </c>
    </row>
    <row r="58" spans="1:17" ht="12.75" customHeight="1" x14ac:dyDescent="0.25">
      <c r="A58" s="56" t="s">
        <v>55</v>
      </c>
      <c r="B58" s="46" t="s">
        <v>44</v>
      </c>
      <c r="C58" s="51">
        <v>59389.223955528345</v>
      </c>
      <c r="D58" s="50">
        <v>1.536E-3</v>
      </c>
      <c r="E58">
        <f>+(C58-C$7)/C$8</f>
        <v>23371.307363424927</v>
      </c>
      <c r="F58">
        <f>ROUND(2*E58,0)/2</f>
        <v>23371.5</v>
      </c>
      <c r="G58">
        <f>+C58-(C$7+F58*C$8)</f>
        <v>-5.6782556654070504E-2</v>
      </c>
      <c r="K58">
        <f>+G58</f>
        <v>-5.6782556654070504E-2</v>
      </c>
      <c r="O58">
        <f ca="1">+C$11+C$12*$F58</f>
        <v>-5.6866488490323955E-2</v>
      </c>
      <c r="Q58" s="2">
        <f>+C58-15018.5</f>
        <v>44370.723955528345</v>
      </c>
    </row>
    <row r="59" spans="1:17" x14ac:dyDescent="0.2">
      <c r="A59" s="57" t="s">
        <v>54</v>
      </c>
      <c r="B59" s="44" t="s">
        <v>44</v>
      </c>
      <c r="C59" s="52">
        <v>59734.978321999777</v>
      </c>
      <c r="D59" s="52">
        <v>9.8999999999999999E-4</v>
      </c>
      <c r="E59">
        <f>+(C59-C$7)/C$8</f>
        <v>24544.289717519834</v>
      </c>
      <c r="F59">
        <f>ROUND(2*E59,0)/2</f>
        <v>24544.5</v>
      </c>
      <c r="G59">
        <f>+C59-(C$7+F59*C$8)</f>
        <v>-6.1983955223695375E-2</v>
      </c>
      <c r="J59">
        <f>+G59</f>
        <v>-6.1983955223695375E-2</v>
      </c>
      <c r="O59">
        <f ca="1">+C$11+C$12*$F59</f>
        <v>-6.0488371908176602E-2</v>
      </c>
      <c r="Q59" s="2">
        <f>+C59-15018.5</f>
        <v>44716.478321999777</v>
      </c>
    </row>
    <row r="60" spans="1:17" x14ac:dyDescent="0.2">
      <c r="A60" s="57" t="s">
        <v>54</v>
      </c>
      <c r="B60" s="44" t="s">
        <v>43</v>
      </c>
      <c r="C60" s="52">
        <v>59735.124964000192</v>
      </c>
      <c r="D60" s="52">
        <v>1.065E-3</v>
      </c>
      <c r="E60">
        <f>+(C60-C$7)/C$8</f>
        <v>24544.787205029854</v>
      </c>
      <c r="F60" s="54">
        <f>ROUND(2*E60,0)/2</f>
        <v>24545</v>
      </c>
      <c r="G60">
        <f>+C60-(C$7+F60*C$8)</f>
        <v>-6.2724549803533591E-2</v>
      </c>
      <c r="J60">
        <f>+G60</f>
        <v>-6.2724549803533591E-2</v>
      </c>
      <c r="O60">
        <f ca="1">+C$11+C$12*$F60</f>
        <v>-6.0489915763000918E-2</v>
      </c>
      <c r="Q60" s="2">
        <f>+C60-15018.5</f>
        <v>44716.624964000192</v>
      </c>
    </row>
    <row r="61" spans="1:17" x14ac:dyDescent="0.2">
      <c r="A61" s="58" t="s">
        <v>58</v>
      </c>
      <c r="B61" s="55" t="s">
        <v>44</v>
      </c>
      <c r="C61" s="59">
        <v>60088.986570000183</v>
      </c>
      <c r="D61" s="60">
        <v>1.1999999999999999E-3</v>
      </c>
      <c r="E61">
        <f>+(C61-C$7)/C$8</f>
        <v>25745.273619317755</v>
      </c>
      <c r="F61" s="54">
        <f>ROUND(2*E61,0)/2</f>
        <v>25745.5</v>
      </c>
      <c r="G61">
        <f>+C61-(C$7+F61*C$8)</f>
        <v>-6.6729144811688457E-2</v>
      </c>
      <c r="J61">
        <f>+G61</f>
        <v>-6.6729144811688457E-2</v>
      </c>
      <c r="O61">
        <f ca="1">+C$11+C$12*$F61</f>
        <v>-6.4196711196191109E-2</v>
      </c>
      <c r="Q61" s="2">
        <f>+C61-15018.5</f>
        <v>45070.486570000183</v>
      </c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</sheetData>
  <sortState xmlns:xlrd2="http://schemas.microsoft.com/office/spreadsheetml/2017/richdata2" ref="A20:R63">
    <sortCondition ref="C20:C63"/>
  </sortState>
  <phoneticPr fontId="7" type="noConversion"/>
  <hyperlinks>
    <hyperlink ref="H64851" r:id="rId1" display="http://vsolj.cetus-net.org/bulletin.html" xr:uid="{00000000-0004-0000-0000-000000000000}"/>
    <hyperlink ref="H64844" r:id="rId2" display="http://vsolj.cetus-net.org/bulletin.html" xr:uid="{00000000-0004-0000-0000-000001000000}"/>
    <hyperlink ref="AP2341" r:id="rId3" display="http://cdsbib.u-strasbg.fr/cgi-bin/cdsbib?1990RMxAA..21..381G" xr:uid="{00000000-0004-0000-0000-000002000000}"/>
    <hyperlink ref="AP2344" r:id="rId4" display="http://cdsbib.u-strasbg.fr/cgi-bin/cdsbib?1990RMxAA..21..381G" xr:uid="{00000000-0004-0000-0000-000003000000}"/>
    <hyperlink ref="AP2342" r:id="rId5" display="http://cdsbib.u-strasbg.fr/cgi-bin/cdsbib?1990RMxAA..21..381G" xr:uid="{00000000-0004-0000-0000-000004000000}"/>
    <hyperlink ref="AP2320" r:id="rId6" display="http://cdsbib.u-strasbg.fr/cgi-bin/cdsbib?1990RMxAA..21..381G" xr:uid="{00000000-0004-0000-0000-000005000000}"/>
    <hyperlink ref="I64851" r:id="rId7" display="http://vsolj.cetus-net.org/bulletin.html" xr:uid="{00000000-0004-0000-0000-000006000000}"/>
    <hyperlink ref="AQ2454" r:id="rId8" display="http://cdsbib.u-strasbg.fr/cgi-bin/cdsbib?1990RMxAA..21..381G" xr:uid="{00000000-0004-0000-0000-000007000000}"/>
    <hyperlink ref="AQ723" r:id="rId9" display="http://cdsbib.u-strasbg.fr/cgi-bin/cdsbib?1990RMxAA..21..381G" xr:uid="{00000000-0004-0000-0000-000008000000}"/>
    <hyperlink ref="AQ2455" r:id="rId10" display="http://cdsbib.u-strasbg.fr/cgi-bin/cdsbib?1990RMxAA..21..381G" xr:uid="{00000000-0004-0000-0000-000009000000}"/>
    <hyperlink ref="H64848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2023-05-29T01:22:39Z</dcterms:modified>
</cp:coreProperties>
</file>