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3C0FB61-3F67-451F-9256-516762AC20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3" i="1"/>
  <c r="F23" i="1" s="1"/>
  <c r="G23" i="1" s="1"/>
  <c r="I23" i="1" s="1"/>
  <c r="Q23" i="1"/>
  <c r="E22" i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<sst xmlns="http://schemas.openxmlformats.org/spreadsheetml/2006/main" count="55" uniqueCount="51">
  <si>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</si>
  <si>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</si>
  <si>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</si>
  <si>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</si>
  <si>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</si>
  <si>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</si>
  <si>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</si>
  <si>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</si>
  <si>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</si>
  <si>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</si>
  <si>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</si>
  <si>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</si>
  <si>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</si>
  <si>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</si>
  <si>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</si>
  <si>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</si>
  <si>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</si>
  <si>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</si>
  <si>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</si>
  <si>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</si>
  <si>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</si>
  <si>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</si>
  <si>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</si>
  <si>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</si>
  <si>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</si>
  <si>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</si>
  <si>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</si>
  <si>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</si>
  <si>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</si>
  <si>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</si>
  <si>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</si>
  <si>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</si>
  <si>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</si>
  <si>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</si>
  <si>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</si>
  <si>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</si>
  <si>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</si>
  <si>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</si>
  <si>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</si>
  <si>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</si>
  <si>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</si>
  <si>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</si>
  <si>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</si>
  <si>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V0354 Aps</t>
  </si>
  <si>
    <t>2013a</t>
  </si>
  <si>
    <t>G9432-1260</t>
  </si>
  <si>
    <t>EA</t>
  </si>
  <si>
    <t>JAVSO, 49, 251</t>
  </si>
  <si>
    <t>I</t>
  </si>
  <si>
    <t>II</t>
  </si>
  <si>
    <t>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</si>
</sst>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167" fontId="19" fillId="0" borderId="0" xfId="0" applyNumberFormat="1" applyFont="1" applyAlignment="1"/>
    <xf numFmtId="168" fontId="19" fillId="0" borderId="0" xfId="0" applyNumberFormat="1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V0354</a:t>
            </a:r>
            <a:r>
              <a:rPr lang="en-AU" baseline="0"/>
              <a:t> Aps - 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4.9458000183221884E-2</c:v>
                </c:pt>
                <c:pt idx="2">
                  <c:v>5.1553499986766838E-2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2.3257290926095159E-4</c:v>
                </c:pt>
                <c:pt idx="1">
                  <c:v>4.7394351750041051E-2</c:v>
                </c:pt>
                <c:pt idx="2">
                  <c:v>5.3384575510686733E-2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6" t="s">
        <v>43</v>
      </c>
      <c r="G1" s="33" t="s">
        <v>44</v>
      </c>
      <c r="H1" s="37"/>
      <c r="I1" s="38" t="s">
        <v>45</v>
      </c>
      <c r="J1" s="39" t="s">
        <v>43</v>
      </c>
      <c r="K1" s="40">
        <v>15.152900000000001</v>
      </c>
      <c r="L1" s="41">
        <v>-77.463999999999999</v>
      </c>
      <c r="M1" s="42">
        <v>53646.548300000002</v>
      </c>
      <c r="N1" s="42">
        <v>0.58715300000000004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53646.548300000002</v>
      </c>
      <c r="D7" s="29"/>
    </row>
    <row r="8" spans="1:15" x14ac:dyDescent="0.2">
      <c r="A8" t="s">
        <v>3</v>
      </c>
      <c r="C8" s="8">
        <v>0.58715300000000004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2.3257290926095159E-4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5.1352111107121186E-6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59723.635232007902</v>
      </c>
      <c r="E15" s="14" t="s">
        <v>30</v>
      </c>
      <c r="F15" s="32">
        <f ca="1">NOW()+15018.5+$C$5/24</f>
        <v>60093.71604756944</v>
      </c>
    </row>
    <row r="16" spans="1:15" x14ac:dyDescent="0.2">
      <c r="A16" s="16" t="s">
        <v>4</v>
      </c>
      <c r="B16" s="10"/>
      <c r="C16" s="17">
        <f ca="1">+C8+C12</f>
        <v>0.58715813521111071</v>
      </c>
      <c r="E16" s="14" t="s">
        <v>35</v>
      </c>
      <c r="F16" s="15">
        <f ca="1">ROUND(2*(F15-$C$7)/$C$8,0)/2+F14</f>
        <v>10981.5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631.5</v>
      </c>
    </row>
    <row r="18" spans="1:21" ht="14.25" thickTop="1" thickBot="1" x14ac:dyDescent="0.25">
      <c r="A18" s="16" t="s">
        <v>5</v>
      </c>
      <c r="B18" s="10"/>
      <c r="C18" s="19">
        <f ca="1">+C15</f>
        <v>59723.635232007902</v>
      </c>
      <c r="D18" s="20">
        <f ca="1">+C16</f>
        <v>0.58715813521111071</v>
      </c>
      <c r="E18" s="14" t="s">
        <v>31</v>
      </c>
      <c r="F18" s="18">
        <f ca="1">+$C$15+$C$16*F17-15018.5-$C$5/24</f>
        <v>45076.321427727053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53646.548300000002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2.3257290926095159E-4</v>
      </c>
      <c r="Q21" s="35">
        <f>+C21-15018.5</f>
        <v>38628.048300000002</v>
      </c>
    </row>
    <row r="22" spans="1:21" ht="13.5" customHeight="1" x14ac:dyDescent="0.2">
      <c r="A22" s="44" t="s">
        <v>47</v>
      </c>
      <c r="B22" s="45" t="s">
        <v>48</v>
      </c>
      <c r="C22" s="46">
        <v>59039.010910000186</v>
      </c>
      <c r="D22" s="44">
        <v>1.8E-3</v>
      </c>
      <c r="E22">
        <f>+(C22-C$7)/C$8</f>
        <v>9184.0842335816797</v>
      </c>
      <c r="F22">
        <f>ROUND(2*E22,0)/2</f>
        <v>9184</v>
      </c>
      <c r="G22">
        <f>+C22-(C$7+F22*C$8)</f>
        <v>4.9458000183221884E-2</v>
      </c>
      <c r="I22">
        <f>+G22</f>
        <v>4.9458000183221884E-2</v>
      </c>
      <c r="O22">
        <f ca="1">+C$11+C$12*$F22</f>
        <v>4.7394351750041051E-2</v>
      </c>
      <c r="Q22" s="35">
        <f>+C22-15018.5</f>
        <v>44020.510910000186</v>
      </c>
    </row>
    <row r="23" spans="1:21" x14ac:dyDescent="0.2">
      <c r="A23" s="50" t="s">
        <v>50</v>
      </c>
      <c r="B23" s="49" t="s">
        <v>49</v>
      </c>
      <c r="C23" s="48">
        <v>59723.926979999989</v>
      </c>
      <c r="D23" s="47">
        <v>1.8890000000000001E-3</v>
      </c>
      <c r="E23">
        <f>+(C23-C$7)/C$8</f>
        <v>10350.587802497794</v>
      </c>
      <c r="F23">
        <f>ROUND(2*E23,0)/2</f>
        <v>10350.5</v>
      </c>
      <c r="G23">
        <f>+C23-(C$7+F23*C$8)</f>
        <v>5.1553499986766838E-2</v>
      </c>
      <c r="I23">
        <f>+G23</f>
        <v>5.1553499986766838E-2</v>
      </c>
      <c r="O23">
        <f ca="1">+C$11+C$12*$F23</f>
        <v>5.3384575510686733E-2</v>
      </c>
      <c r="Q23" s="35">
        <f>+C23-15018.5</f>
        <v>44705.426979999989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2023-05-29T05:11:06Z</dcterms:modified>
</cp:coreProperties>
</file>