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9F0317-4303-4A9D-B12C-AA2668386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L34" i="1" s="1"/>
  <c r="Q34" i="1"/>
  <c r="E35" i="1"/>
  <c r="F35" i="1"/>
  <c r="G35" i="1" s="1"/>
  <c r="L35" i="1" s="1"/>
  <c r="Q35" i="1"/>
  <c r="E36" i="1"/>
  <c r="F36" i="1"/>
  <c r="G36" i="1" s="1"/>
  <c r="L36" i="1" s="1"/>
  <c r="Q36" i="1"/>
  <c r="E37" i="1"/>
  <c r="F37" i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/>
  <c r="G44" i="1" s="1"/>
  <c r="L44" i="1" s="1"/>
  <c r="Q44" i="1"/>
  <c r="E45" i="1"/>
  <c r="F45" i="1"/>
  <c r="G45" i="1" s="1"/>
  <c r="L45" i="1" s="1"/>
  <c r="Q45" i="1"/>
  <c r="Q25" i="1"/>
  <c r="Q26" i="1"/>
  <c r="Q29" i="1"/>
  <c r="Q27" i="1"/>
  <c r="Q28" i="1"/>
  <c r="Q33" i="1" l="1"/>
  <c r="Q30" i="1" l="1"/>
  <c r="Q31" i="1"/>
  <c r="Q32" i="1"/>
  <c r="Q24" i="1"/>
  <c r="G11" i="1"/>
  <c r="F11" i="1"/>
  <c r="Q23" i="1"/>
  <c r="C21" i="1"/>
  <c r="E15" i="1"/>
  <c r="Q22" i="1"/>
  <c r="E24" i="1" l="1"/>
  <c r="F24" i="1" s="1"/>
  <c r="E21" i="1"/>
  <c r="F21" i="1" s="1"/>
  <c r="G21" i="1" s="1"/>
  <c r="H21" i="1" s="1"/>
  <c r="E30" i="1"/>
  <c r="F30" i="1" s="1"/>
  <c r="G30" i="1" s="1"/>
  <c r="J30" i="1" s="1"/>
  <c r="E25" i="1"/>
  <c r="F25" i="1" s="1"/>
  <c r="S25" i="1" s="1"/>
  <c r="E27" i="1"/>
  <c r="F27" i="1" s="1"/>
  <c r="G27" i="1" s="1"/>
  <c r="K27" i="1" s="1"/>
  <c r="E29" i="1"/>
  <c r="F29" i="1" s="1"/>
  <c r="G29" i="1" s="1"/>
  <c r="K29" i="1" s="1"/>
  <c r="E26" i="1"/>
  <c r="F26" i="1" s="1"/>
  <c r="G26" i="1" s="1"/>
  <c r="K26" i="1" s="1"/>
  <c r="E28" i="1"/>
  <c r="F28" i="1" s="1"/>
  <c r="G28" i="1" s="1"/>
  <c r="K28" i="1" s="1"/>
  <c r="E33" i="1"/>
  <c r="F33" i="1" s="1"/>
  <c r="G33" i="1" s="1"/>
  <c r="K33" i="1" s="1"/>
  <c r="E32" i="1"/>
  <c r="F32" i="1" s="1"/>
  <c r="G32" i="1" s="1"/>
  <c r="J32" i="1" s="1"/>
  <c r="E31" i="1"/>
  <c r="F31" i="1" s="1"/>
  <c r="G31" i="1" s="1"/>
  <c r="J31" i="1" s="1"/>
  <c r="C17" i="1"/>
  <c r="E23" i="1"/>
  <c r="F23" i="1" s="1"/>
  <c r="G23" i="1" s="1"/>
  <c r="I23" i="1" s="1"/>
  <c r="E22" i="1"/>
  <c r="F22" i="1" s="1"/>
  <c r="G22" i="1" s="1"/>
  <c r="Q21" i="1"/>
  <c r="C12" i="1"/>
  <c r="C11" i="1"/>
  <c r="O36" i="1" l="1"/>
  <c r="O40" i="1"/>
  <c r="O44" i="1"/>
  <c r="O35" i="1"/>
  <c r="O39" i="1"/>
  <c r="O43" i="1"/>
  <c r="O34" i="1"/>
  <c r="O38" i="1"/>
  <c r="O42" i="1"/>
  <c r="O37" i="1"/>
  <c r="O41" i="1"/>
  <c r="O45" i="1"/>
  <c r="C16" i="1"/>
  <c r="D18" i="1" s="1"/>
  <c r="I22" i="1"/>
  <c r="O29" i="1"/>
  <c r="O26" i="1"/>
  <c r="O28" i="1"/>
  <c r="O25" i="1"/>
  <c r="O27" i="1"/>
  <c r="O33" i="1"/>
  <c r="O32" i="1"/>
  <c r="O31" i="1"/>
  <c r="O30" i="1"/>
  <c r="O24" i="1"/>
  <c r="O23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<sst xmlns="http://schemas.openxmlformats.org/spreadsheetml/2006/main" count="97" uniqueCount="54">
  <si>
    <t>OEJV 0182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</si>
  <si>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</si>
  <si>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</si>
  <si>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</si>
  <si>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</si>
  <si>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</si>
  <si>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</si>
  <si>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</si>
  <si>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</si>
  <si>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</si>
  <si>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</si>
  <si>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</si>
  <si>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</si>
  <si>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</si>
  <si>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</si>
  <si>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</si>
  <si>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</si>
  <si>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</si>
  <si>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</si>
  <si>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</si>
  <si>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</si>
  <si>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</si>
  <si>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</si>
  <si>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</si>
  <si>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</si>
  <si>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</si>
  <si>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</si>
  <si>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</si>
  <si>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VSX Ephem.</t>
  </si>
  <si>
    <t>VSX</t>
  </si>
  <si>
    <t>YY Aps / GSC 9266-0688</t>
  </si>
  <si>
    <t>IBVS 5543</t>
  </si>
  <si>
    <t>I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</si>
  <si>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</si>
  <si>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</si>
  <si>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</si>
  <si>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</si>
  <si>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</si>
  <si>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</si>
  <si>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</si>
  <si>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</si>
  <si>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0048</t>
  </si>
  <si>
    <t>II</t>
  </si>
  <si>
    <t>JAVSO, 48, 250</t>
  </si>
  <si>
    <t>JAVSO, 49, 251</t>
  </si>
  <si>
    <t>RIX</t>
  </si>
  <si>
    <t>Bad</t>
  </si>
  <si>
    <t>JAVSO</t>
  </si>
  <si>
    <t>VSSSEB</t>
  </si>
  <si>
    <t>GC</t>
  </si>
  <si>
    <t>VSSSEB Group</t>
  </si>
  <si>
    <t>JRBA</t>
  </si>
  <si>
    <t>TESS/RAA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</si>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</sst>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"/>
    <numFmt numFmtId="167" formatCode="0.00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3F3F76"/>
      <name val="Calibri"/>
      <family val="2"/>
    </font>
    <font>
      <sz val="10"/>
      <color rgb="FFFF0000"/>
      <name val="Calibri1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rgb="FFFFCC99"/>
        <bgColor rgb="FFD9D9D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0" fontId="36" fillId="26" borderId="11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3" fillId="24" borderId="0" xfId="0" applyFont="1" applyFill="1" applyAlignment="1"/>
    <xf numFmtId="0" fontId="9" fillId="25" borderId="0" xfId="0" applyFont="1" applyFill="1" applyAlignment="1"/>
    <xf numFmtId="0" fontId="35" fillId="0" borderId="0" xfId="0" applyFont="1" applyAlignment="1">
      <alignment vertical="center" wrapText="1"/>
    </xf>
    <xf numFmtId="0" fontId="4" fillId="0" borderId="0" xfId="0" applyFont="1" applyAlignment="1"/>
    <xf numFmtId="167" fontId="35" fillId="26" borderId="0" xfId="47" applyNumberFormat="1" applyFont="1" applyBorder="1" applyProtection="1"/>
    <xf numFmtId="167" fontId="37" fillId="7" borderId="0" xfId="38" applyNumberFormat="1" applyFont="1" applyBorder="1" applyProtection="1"/>
    <xf numFmtId="167" fontId="35" fillId="7" borderId="0" xfId="38" applyNumberFormat="1" applyFont="1" applyBorder="1" applyProtection="1"/>
    <xf numFmtId="0" fontId="35" fillId="0" borderId="0" xfId="0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7" borderId="0" xfId="38" applyFont="1" applyBorder="1"/>
    <xf numFmtId="0" fontId="35" fillId="0" borderId="0" xfId="0" applyFont="1" applyAlignment="1">
      <alignment horizontal="center" vertical="center" wrapText="1"/>
    </xf>
    <xf numFmtId="166" fontId="35" fillId="7" borderId="0" xfId="38" applyNumberFormat="1" applyFont="1" applyBorder="1"/>
    <xf numFmtId="0" fontId="6" fillId="0" borderId="12" xfId="0" applyFont="1" applyBorder="1" applyAlignment="1"/>
    <xf numFmtId="0" fontId="38" fillId="0" borderId="0" xfId="0" applyFont="1" applyAlignment="1"/>
    <xf numFmtId="0" fontId="6" fillId="0" borderId="13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cel Built-in Input" xfId="47" xr:uid="{2198DE36-B2FD-45FA-B012-1BD1383C2766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Aps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678942920199375"/>
          <c:w val="0.8303722220600752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C-4FEE-A280-F7A3D2C148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0.35440150000067661</c:v>
                </c:pt>
                <c:pt idx="2">
                  <c:v>0.48563750000175787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C-4FEE-A280-F7A3D2C148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9">
                  <c:v>0.67674149996310007</c:v>
                </c:pt>
                <c:pt idx="10">
                  <c:v>0.67598900014854735</c:v>
                </c:pt>
                <c:pt idx="11">
                  <c:v>0.69213649989978876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C-4FEE-A280-F7A3D2C148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VSSSEB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">
                  <c:v>0.66258050000033109</c:v>
                </c:pt>
                <c:pt idx="6">
                  <c:v>0.66534900000260677</c:v>
                </c:pt>
                <c:pt idx="7">
                  <c:v>0.66437800000130665</c:v>
                </c:pt>
                <c:pt idx="8">
                  <c:v>0.66511250000621658</c:v>
                </c:pt>
                <c:pt idx="12">
                  <c:v>0.70442249999905471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C-4FEE-A280-F7A3D2C148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3">
                  <c:v>0.70363455633196281</c:v>
                </c:pt>
                <c:pt idx="14">
                  <c:v>0.70497403800982283</c:v>
                </c:pt>
                <c:pt idx="15">
                  <c:v>0.70407787084695883</c:v>
                </c:pt>
                <c:pt idx="16">
                  <c:v>0.70215735238161869</c:v>
                </c:pt>
                <c:pt idx="17">
                  <c:v>0.70457469639222836</c:v>
                </c:pt>
                <c:pt idx="18">
                  <c:v>0.70367418848036323</c:v>
                </c:pt>
                <c:pt idx="19">
                  <c:v>0.70443956842063926</c:v>
                </c:pt>
                <c:pt idx="20">
                  <c:v>0.70431905341683887</c:v>
                </c:pt>
                <c:pt idx="21">
                  <c:v>0.70488704831950599</c:v>
                </c:pt>
                <c:pt idx="22">
                  <c:v>0.70482652957434766</c:v>
                </c:pt>
                <c:pt idx="23">
                  <c:v>0.70575878702948103</c:v>
                </c:pt>
                <c:pt idx="24">
                  <c:v>0.70656827258062549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C-4FEE-A280-F7A3D2C148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1C-4FEE-A280-F7A3D2C148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6.8450000000000004E-3</c:v>
                  </c:pt>
                  <c:pt idx="7">
                    <c:v>9.4467999999999996E-2</c:v>
                  </c:pt>
                  <c:pt idx="8">
                    <c:v>2.22E-4</c:v>
                  </c:pt>
                  <c:pt idx="9">
                    <c:v>2.0600000000000002E-3</c:v>
                  </c:pt>
                  <c:pt idx="10">
                    <c:v>6.0000000000000001E-3</c:v>
                  </c:pt>
                  <c:pt idx="11">
                    <c:v>3.0300000000000001E-3</c:v>
                  </c:pt>
                  <c:pt idx="12">
                    <c:v>3.0200000000000002E-4</c:v>
                  </c:pt>
                  <c:pt idx="13">
                    <c:v>1.7030000000000001E-3</c:v>
                  </c:pt>
                  <c:pt idx="14">
                    <c:v>4.0000000000000002E-4</c:v>
                  </c:pt>
                  <c:pt idx="15">
                    <c:v>1.5169999999999999E-3</c:v>
                  </c:pt>
                  <c:pt idx="16">
                    <c:v>8.7299999999999997E-4</c:v>
                  </c:pt>
                  <c:pt idx="17">
                    <c:v>1.8140000000000001E-3</c:v>
                  </c:pt>
                  <c:pt idx="18">
                    <c:v>7.7899999999999996E-4</c:v>
                  </c:pt>
                  <c:pt idx="19">
                    <c:v>8.4199999999999998E-4</c:v>
                  </c:pt>
                  <c:pt idx="20">
                    <c:v>7.9500000000000003E-4</c:v>
                  </c:pt>
                  <c:pt idx="21">
                    <c:v>1.619E-3</c:v>
                  </c:pt>
                  <c:pt idx="22">
                    <c:v>6.4800000000000003E-4</c:v>
                  </c:pt>
                  <c:pt idx="23">
                    <c:v>1.0790000000000001E-3</c:v>
                  </c:pt>
                  <c:pt idx="24">
                    <c:v>5.2499999999999997E-4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1C-4FEE-A280-F7A3D2C148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1378.5</c:v>
                </c:pt>
                <c:pt idx="2">
                  <c:v>2362.5</c:v>
                </c:pt>
                <c:pt idx="3">
                  <c:v>6545</c:v>
                </c:pt>
                <c:pt idx="4">
                  <c:v>6545</c:v>
                </c:pt>
                <c:pt idx="5">
                  <c:v>7439.5</c:v>
                </c:pt>
                <c:pt idx="6">
                  <c:v>7484</c:v>
                </c:pt>
                <c:pt idx="7">
                  <c:v>7491</c:v>
                </c:pt>
                <c:pt idx="8">
                  <c:v>7494.5</c:v>
                </c:pt>
                <c:pt idx="9">
                  <c:v>7848.5</c:v>
                </c:pt>
                <c:pt idx="10">
                  <c:v>7851</c:v>
                </c:pt>
                <c:pt idx="11">
                  <c:v>8303.5</c:v>
                </c:pt>
                <c:pt idx="12">
                  <c:v>8718.5</c:v>
                </c:pt>
                <c:pt idx="13">
                  <c:v>8683.5</c:v>
                </c:pt>
                <c:pt idx="14">
                  <c:v>8684</c:v>
                </c:pt>
                <c:pt idx="15">
                  <c:v>8699.5</c:v>
                </c:pt>
                <c:pt idx="16">
                  <c:v>8700</c:v>
                </c:pt>
                <c:pt idx="17">
                  <c:v>8712.5</c:v>
                </c:pt>
                <c:pt idx="18">
                  <c:v>8713</c:v>
                </c:pt>
                <c:pt idx="19">
                  <c:v>8717.5</c:v>
                </c:pt>
                <c:pt idx="20">
                  <c:v>8718</c:v>
                </c:pt>
                <c:pt idx="21">
                  <c:v>8729.5</c:v>
                </c:pt>
                <c:pt idx="22">
                  <c:v>8730</c:v>
                </c:pt>
                <c:pt idx="23">
                  <c:v>8747.5</c:v>
                </c:pt>
                <c:pt idx="24">
                  <c:v>8748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0.34198231622162534</c:v>
                </c:pt>
                <c:pt idx="1">
                  <c:v>0.39985464583300612</c:v>
                </c:pt>
                <c:pt idx="2">
                  <c:v>0.4411650356317719</c:v>
                </c:pt>
                <c:pt idx="3">
                  <c:v>0.61675518332825363</c:v>
                </c:pt>
                <c:pt idx="4">
                  <c:v>0.61675518332825363</c:v>
                </c:pt>
                <c:pt idx="5">
                  <c:v>0.65430817486788373</c:v>
                </c:pt>
                <c:pt idx="6">
                  <c:v>0.65617637847158805</c:v>
                </c:pt>
                <c:pt idx="7">
                  <c:v>0.65647025319576624</c:v>
                </c:pt>
                <c:pt idx="8">
                  <c:v>0.65661719055785539</c:v>
                </c:pt>
                <c:pt idx="9">
                  <c:v>0.67147885518058215</c:v>
                </c:pt>
                <c:pt idx="10">
                  <c:v>0.67158381043921711</c:v>
                </c:pt>
                <c:pt idx="11">
                  <c:v>0.69058071225216588</c:v>
                </c:pt>
                <c:pt idx="12">
                  <c:v>0.70800328518558842</c:v>
                </c:pt>
                <c:pt idx="13">
                  <c:v>0.70653391156469736</c:v>
                </c:pt>
                <c:pt idx="14">
                  <c:v>0.7065549026164244</c:v>
                </c:pt>
                <c:pt idx="15">
                  <c:v>0.70720562521996189</c:v>
                </c:pt>
                <c:pt idx="16">
                  <c:v>0.70722661627168892</c:v>
                </c:pt>
                <c:pt idx="17">
                  <c:v>0.7077513925648643</c:v>
                </c:pt>
                <c:pt idx="18">
                  <c:v>0.70777238361659123</c:v>
                </c:pt>
                <c:pt idx="19">
                  <c:v>0.70796130308213445</c:v>
                </c:pt>
                <c:pt idx="20">
                  <c:v>0.70798229413386138</c:v>
                </c:pt>
                <c:pt idx="21">
                  <c:v>0.70846508832358279</c:v>
                </c:pt>
                <c:pt idx="22">
                  <c:v>0.70848607937530983</c:v>
                </c:pt>
                <c:pt idx="23">
                  <c:v>0.70922076618575536</c:v>
                </c:pt>
                <c:pt idx="24">
                  <c:v>0.70924175723748228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1C-4FEE-A280-F7A3D2C1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43240"/>
        <c:axId val="1"/>
      </c:scatterChart>
      <c:valAx>
        <c:axId val="72544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4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4921861831491"/>
          <c:w val="0.6962848383855088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228600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6EA9D1-B1A5-8F62-ADE9-E9C30A9D9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A4" workbookViewId="0">
      <selection activeCell="E13" sqref="E13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85546875" customWidth="1"/>
  </cols>
  <sheetData>
    <row r="1" spans="1:20" ht="20.25">
      <c r="A1" s="1" t="s">
        <v>30</v>
      </c>
      <c r="T1" s="50" t="s">
        <v>50</v>
      </c>
    </row>
    <row r="2" spans="1:20">
      <c r="A2" t="s">
        <v>23</v>
      </c>
      <c r="B2" t="s">
        <v>33</v>
      </c>
      <c r="C2" s="3"/>
      <c r="D2" s="3"/>
      <c r="T2" s="50" t="s">
        <v>45</v>
      </c>
    </row>
    <row r="3" spans="1:20" ht="13.5" thickBot="1">
      <c r="T3" s="50" t="s">
        <v>49</v>
      </c>
    </row>
    <row r="4" spans="1:20" ht="14.25" thickTop="1" thickBot="1">
      <c r="A4" s="5" t="s">
        <v>28</v>
      </c>
      <c r="C4" s="8">
        <v>51904.67</v>
      </c>
      <c r="D4" s="9">
        <v>0.85552099999999998</v>
      </c>
      <c r="T4" s="50" t="s">
        <v>51</v>
      </c>
    </row>
    <row r="5" spans="1:20">
      <c r="T5" s="52" t="s">
        <v>52</v>
      </c>
    </row>
    <row r="6" spans="1:20">
      <c r="A6" s="5" t="s">
        <v>1</v>
      </c>
    </row>
    <row r="7" spans="1:20">
      <c r="A7" t="s">
        <v>2</v>
      </c>
      <c r="C7" s="10">
        <v>51904.67</v>
      </c>
    </row>
    <row r="8" spans="1:20">
      <c r="A8" t="s">
        <v>3</v>
      </c>
      <c r="C8" s="10">
        <v>0.85552099999999998</v>
      </c>
    </row>
    <row r="9" spans="1:20">
      <c r="A9" s="13" t="s">
        <v>34</v>
      </c>
      <c r="B9" s="14"/>
      <c r="C9" s="15">
        <v>-9.5</v>
      </c>
      <c r="D9" s="14" t="s">
        <v>35</v>
      </c>
      <c r="E9" s="14"/>
    </row>
    <row r="10" spans="1:20" ht="13.5" thickBot="1">
      <c r="A10" s="14"/>
      <c r="B10" s="14"/>
      <c r="C10" s="4" t="s">
        <v>19</v>
      </c>
      <c r="D10" s="4" t="s">
        <v>20</v>
      </c>
      <c r="E10" s="14"/>
    </row>
    <row r="11" spans="1:20">
      <c r="A11" s="14" t="s">
        <v>15</v>
      </c>
      <c r="B11" s="14"/>
      <c r="C11" s="16">
        <f ca="1">INTERCEPT(INDIRECT($G$11):G988,INDIRECT($F$11):F988)</f>
        <v>0.34198231622162534</v>
      </c>
      <c r="D11" s="3"/>
      <c r="E11" s="14"/>
      <c r="F11" s="17" t="str">
        <f>"F"&amp;E19</f>
        <v>F22</v>
      </c>
      <c r="G11" s="18" t="str">
        <f>"G"&amp;E19</f>
        <v>G22</v>
      </c>
    </row>
    <row r="12" spans="1:20">
      <c r="A12" s="14" t="s">
        <v>16</v>
      </c>
      <c r="B12" s="14"/>
      <c r="C12" s="16">
        <f ca="1">SLOPE(INDIRECT($G$11):G988,INDIRECT($F$11):F988)</f>
        <v>4.1982103454030294E-5</v>
      </c>
      <c r="D12" s="3"/>
      <c r="E12" s="14"/>
    </row>
    <row r="13" spans="1:20">
      <c r="A13" s="14" t="s">
        <v>18</v>
      </c>
      <c r="B13" s="14"/>
      <c r="C13" s="3" t="s">
        <v>13</v>
      </c>
      <c r="D13" s="3"/>
      <c r="E13" s="14"/>
    </row>
    <row r="14" spans="1:20">
      <c r="A14" s="14"/>
      <c r="B14" s="14"/>
      <c r="C14" s="14"/>
      <c r="D14" s="14"/>
      <c r="E14" s="14"/>
    </row>
    <row r="15" spans="1:20">
      <c r="A15" s="19" t="s">
        <v>17</v>
      </c>
      <c r="B15" s="14"/>
      <c r="C15" s="20">
        <f ca="1">(C7+C11)+(C8+C12)*INT(MAX(F21:F3529))</f>
        <v>59389.476949757234</v>
      </c>
      <c r="D15" s="21" t="s">
        <v>36</v>
      </c>
      <c r="E15" s="22">
        <f ca="1">TODAY()+15018.5-B9/24</f>
        <v>60153.5</v>
      </c>
    </row>
    <row r="16" spans="1:20">
      <c r="A16" s="23" t="s">
        <v>4</v>
      </c>
      <c r="B16" s="14"/>
      <c r="C16" s="24">
        <f ca="1">+C8+C12</f>
        <v>0.85556298210345405</v>
      </c>
      <c r="D16" s="21" t="s">
        <v>37</v>
      </c>
      <c r="E16" s="22">
        <f ca="1">ROUND(2*(E15-C15)/C16,0)/2+1</f>
        <v>894</v>
      </c>
    </row>
    <row r="17" spans="1:19" ht="13.5" thickBot="1">
      <c r="A17" s="21" t="s">
        <v>27</v>
      </c>
      <c r="B17" s="14"/>
      <c r="C17" s="14">
        <f>COUNT(C21:C2187)</f>
        <v>25</v>
      </c>
      <c r="D17" s="21" t="s">
        <v>38</v>
      </c>
      <c r="E17" s="25">
        <f ca="1">+C15+C16*E16-15018.5-C9/24</f>
        <v>45136.246089091059</v>
      </c>
    </row>
    <row r="18" spans="1:19" ht="14.25" thickTop="1" thickBot="1">
      <c r="A18" s="23" t="s">
        <v>5</v>
      </c>
      <c r="B18" s="14"/>
      <c r="C18" s="26">
        <f ca="1">+C15</f>
        <v>59389.476949757234</v>
      </c>
      <c r="D18" s="27">
        <f ca="1">+C16</f>
        <v>0.85556298210345405</v>
      </c>
      <c r="E18" s="28" t="s">
        <v>39</v>
      </c>
    </row>
    <row r="19" spans="1:19" ht="13.5" thickTop="1">
      <c r="A19" s="29" t="s">
        <v>40</v>
      </c>
      <c r="E19" s="30">
        <v>22</v>
      </c>
    </row>
    <row r="20" spans="1:19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26</v>
      </c>
      <c r="J20" s="7" t="s">
        <v>47</v>
      </c>
      <c r="K20" s="7" t="s">
        <v>48</v>
      </c>
      <c r="L20" s="7" t="s">
        <v>53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S20" s="39" t="s">
        <v>46</v>
      </c>
    </row>
    <row r="21" spans="1:19" ht="12" customHeight="1">
      <c r="A21" t="s">
        <v>29</v>
      </c>
      <c r="B21" s="3"/>
      <c r="C21">
        <f>+C4</f>
        <v>51904.67</v>
      </c>
      <c r="D21" s="3" t="s">
        <v>13</v>
      </c>
      <c r="E21">
        <f t="shared" ref="E21:E33" si="0"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t="shared" ref="O21:O33" ca="1" si="1">+C$11+C$12*$F21</f>
        <v>0.34198231622162534</v>
      </c>
      <c r="Q21" s="2">
        <f t="shared" ref="Q21:Q33" si="2">+C21-15018.5</f>
        <v>36886.17</v>
      </c>
    </row>
    <row r="22" spans="1:19" ht="12" customHeight="1">
      <c r="A22" s="11" t="s">
        <v>31</v>
      </c>
      <c r="B22" s="12" t="s">
        <v>32</v>
      </c>
      <c r="C22" s="11">
        <v>53084.360099999998</v>
      </c>
      <c r="D22" s="11">
        <v>2E-3</v>
      </c>
      <c r="E22">
        <f t="shared" si="0"/>
        <v>1378.9142522509674</v>
      </c>
      <c r="F22" s="36">
        <f>ROUND(2*E22,0)/2-0.5</f>
        <v>1378.5</v>
      </c>
      <c r="G22">
        <f>+C22-(C$7+F22*C$8)</f>
        <v>0.35440150000067661</v>
      </c>
      <c r="I22">
        <f>+G22</f>
        <v>0.35440150000067661</v>
      </c>
      <c r="O22">
        <f t="shared" ca="1" si="1"/>
        <v>0.39985464583300612</v>
      </c>
      <c r="Q22" s="2">
        <f t="shared" si="2"/>
        <v>38065.860099999998</v>
      </c>
    </row>
    <row r="23" spans="1:19" ht="12" customHeight="1">
      <c r="A23" s="31" t="s">
        <v>41</v>
      </c>
      <c r="B23" s="32" t="s">
        <v>32</v>
      </c>
      <c r="C23" s="33">
        <v>53926.324000000001</v>
      </c>
      <c r="D23" s="33">
        <v>3.0000000000000001E-3</v>
      </c>
      <c r="E23">
        <f t="shared" si="0"/>
        <v>2363.0676511739657</v>
      </c>
      <c r="F23" s="36">
        <f>ROUND(2*E23,0)/2-0.5</f>
        <v>2362.5</v>
      </c>
      <c r="G23">
        <f>+C23-(C$7+F23*C$8)</f>
        <v>0.48563750000175787</v>
      </c>
      <c r="I23">
        <f>+G23</f>
        <v>0.48563750000175787</v>
      </c>
      <c r="O23">
        <f t="shared" ca="1" si="1"/>
        <v>0.4411650356317719</v>
      </c>
      <c r="Q23" s="2">
        <f t="shared" si="2"/>
        <v>38907.824000000001</v>
      </c>
    </row>
    <row r="24" spans="1:19" ht="12" customHeight="1">
      <c r="A24" s="34" t="s">
        <v>0</v>
      </c>
      <c r="B24" s="35" t="s">
        <v>32</v>
      </c>
      <c r="C24" s="34">
        <v>57505.11131</v>
      </c>
      <c r="D24" s="34">
        <v>5.0000000000000001E-4</v>
      </c>
      <c r="E24">
        <f t="shared" si="0"/>
        <v>6546.2347622092293</v>
      </c>
      <c r="F24" s="37">
        <f t="shared" ref="F24:F33" si="3">ROUND(2*E24,0)/2-1</f>
        <v>6545</v>
      </c>
      <c r="O24">
        <f t="shared" ca="1" si="1"/>
        <v>0.61675518332825363</v>
      </c>
      <c r="Q24" s="2">
        <f t="shared" si="2"/>
        <v>42486.61131</v>
      </c>
      <c r="S24">
        <v>1.056365000004007</v>
      </c>
    </row>
    <row r="25" spans="1:19" ht="12" customHeight="1">
      <c r="A25" s="38" t="s">
        <v>45</v>
      </c>
      <c r="B25" s="43" t="s">
        <v>32</v>
      </c>
      <c r="C25" s="40">
        <v>57505.112000000001</v>
      </c>
      <c r="D25" s="40">
        <v>2E-3</v>
      </c>
      <c r="E25">
        <f t="shared" si="0"/>
        <v>6546.235568735312</v>
      </c>
      <c r="F25" s="37">
        <f t="shared" si="3"/>
        <v>6545</v>
      </c>
      <c r="O25">
        <f t="shared" ca="1" si="1"/>
        <v>0.61675518332825363</v>
      </c>
      <c r="Q25" s="2">
        <f t="shared" si="2"/>
        <v>42486.612000000001</v>
      </c>
      <c r="S25">
        <f>+C25-(C$7+F25*C$8)</f>
        <v>1.057055000004766</v>
      </c>
    </row>
    <row r="26" spans="1:19" ht="12" customHeight="1">
      <c r="A26" s="38" t="s">
        <v>45</v>
      </c>
      <c r="B26" s="43" t="s">
        <v>32</v>
      </c>
      <c r="C26" s="41">
        <v>58269.981059999998</v>
      </c>
      <c r="D26" s="41">
        <v>4.0000000000000002E-4</v>
      </c>
      <c r="E26">
        <f t="shared" si="0"/>
        <v>7440.2744760210444</v>
      </c>
      <c r="F26" s="37">
        <f t="shared" si="3"/>
        <v>7439.5</v>
      </c>
      <c r="G26">
        <f t="shared" ref="G26:G33" si="4">+C26-(C$7+F26*C$8)</f>
        <v>0.66258050000033109</v>
      </c>
      <c r="K26">
        <f>+G26</f>
        <v>0.66258050000033109</v>
      </c>
      <c r="O26">
        <f t="shared" ca="1" si="1"/>
        <v>0.65430817486788373</v>
      </c>
      <c r="Q26" s="2">
        <f t="shared" si="2"/>
        <v>43251.481059999998</v>
      </c>
    </row>
    <row r="27" spans="1:19" ht="12" customHeight="1">
      <c r="A27" s="38" t="s">
        <v>49</v>
      </c>
      <c r="B27" s="43" t="s">
        <v>42</v>
      </c>
      <c r="C27" s="42">
        <v>58308.054513000003</v>
      </c>
      <c r="D27" s="42">
        <v>6.8450000000000004E-3</v>
      </c>
      <c r="E27">
        <f t="shared" si="0"/>
        <v>7484.7777120608434</v>
      </c>
      <c r="F27" s="37">
        <f t="shared" si="3"/>
        <v>7484</v>
      </c>
      <c r="G27">
        <f t="shared" si="4"/>
        <v>0.66534900000260677</v>
      </c>
      <c r="K27">
        <f>+G27</f>
        <v>0.66534900000260677</v>
      </c>
      <c r="O27">
        <f t="shared" ca="1" si="1"/>
        <v>0.65617637847158805</v>
      </c>
      <c r="Q27" s="2">
        <f t="shared" si="2"/>
        <v>43289.554513000003</v>
      </c>
    </row>
    <row r="28" spans="1:19" ht="12" customHeight="1">
      <c r="A28" s="38" t="s">
        <v>49</v>
      </c>
      <c r="B28" s="43" t="s">
        <v>42</v>
      </c>
      <c r="C28" s="42">
        <v>58314.042189</v>
      </c>
      <c r="D28" s="42">
        <v>9.4467999999999996E-2</v>
      </c>
      <c r="E28">
        <f t="shared" si="0"/>
        <v>7491.7765770799333</v>
      </c>
      <c r="F28" s="37">
        <f t="shared" si="3"/>
        <v>7491</v>
      </c>
      <c r="G28">
        <f t="shared" si="4"/>
        <v>0.66437800000130665</v>
      </c>
      <c r="K28">
        <f>+G28</f>
        <v>0.66437800000130665</v>
      </c>
      <c r="O28">
        <f t="shared" ca="1" si="1"/>
        <v>0.65647025319576624</v>
      </c>
      <c r="Q28" s="2">
        <f t="shared" si="2"/>
        <v>43295.542189</v>
      </c>
    </row>
    <row r="29" spans="1:19" ht="12" customHeight="1">
      <c r="A29" s="38" t="s">
        <v>49</v>
      </c>
      <c r="B29" s="43" t="s">
        <v>32</v>
      </c>
      <c r="C29" s="41">
        <v>58317.037247</v>
      </c>
      <c r="D29" s="41">
        <v>2.22E-4</v>
      </c>
      <c r="E29">
        <f t="shared" si="0"/>
        <v>7495.2774356211039</v>
      </c>
      <c r="F29" s="37">
        <f t="shared" si="3"/>
        <v>7494.5</v>
      </c>
      <c r="G29">
        <f t="shared" si="4"/>
        <v>0.66511250000621658</v>
      </c>
      <c r="K29">
        <f>+G29</f>
        <v>0.66511250000621658</v>
      </c>
      <c r="O29">
        <f t="shared" ca="1" si="1"/>
        <v>0.65661719055785539</v>
      </c>
      <c r="Q29" s="2">
        <f t="shared" si="2"/>
        <v>43298.537247</v>
      </c>
    </row>
    <row r="30" spans="1:19" ht="12" customHeight="1">
      <c r="A30" s="44" t="s">
        <v>43</v>
      </c>
      <c r="B30" s="45" t="s">
        <v>32</v>
      </c>
      <c r="C30" s="46">
        <v>58619.903309999965</v>
      </c>
      <c r="D30" s="44">
        <v>2.0600000000000002E-3</v>
      </c>
      <c r="E30">
        <f t="shared" si="0"/>
        <v>7849.291028507736</v>
      </c>
      <c r="F30" s="37">
        <f t="shared" si="3"/>
        <v>7848.5</v>
      </c>
      <c r="G30">
        <f t="shared" si="4"/>
        <v>0.67674149996310007</v>
      </c>
      <c r="J30">
        <f>+G30</f>
        <v>0.67674149996310007</v>
      </c>
      <c r="O30">
        <f t="shared" ca="1" si="1"/>
        <v>0.67147885518058215</v>
      </c>
      <c r="Q30" s="2">
        <f t="shared" si="2"/>
        <v>43601.403309999965</v>
      </c>
    </row>
    <row r="31" spans="1:19" ht="12" customHeight="1">
      <c r="A31" s="44" t="s">
        <v>43</v>
      </c>
      <c r="B31" s="45" t="s">
        <v>42</v>
      </c>
      <c r="C31" s="46">
        <v>58622.041360000148</v>
      </c>
      <c r="D31" s="44">
        <v>6.0000000000000001E-3</v>
      </c>
      <c r="E31">
        <f t="shared" si="0"/>
        <v>7851.7901489269698</v>
      </c>
      <c r="F31" s="37">
        <f t="shared" si="3"/>
        <v>7851</v>
      </c>
      <c r="G31">
        <f t="shared" si="4"/>
        <v>0.67598900014854735</v>
      </c>
      <c r="J31">
        <f>+G31</f>
        <v>0.67598900014854735</v>
      </c>
      <c r="O31">
        <f t="shared" ca="1" si="1"/>
        <v>0.67158381043921711</v>
      </c>
      <c r="Q31" s="2">
        <f t="shared" si="2"/>
        <v>43603.541360000148</v>
      </c>
    </row>
    <row r="32" spans="1:19" ht="12" customHeight="1">
      <c r="A32" s="44" t="s">
        <v>44</v>
      </c>
      <c r="B32" s="45" t="s">
        <v>32</v>
      </c>
      <c r="C32" s="46">
        <v>59009.180759999901</v>
      </c>
      <c r="D32" s="44">
        <v>3.0300000000000001E-3</v>
      </c>
      <c r="E32">
        <f t="shared" si="0"/>
        <v>8304.3090233903113</v>
      </c>
      <c r="F32" s="37">
        <f t="shared" si="3"/>
        <v>8303.5</v>
      </c>
      <c r="G32">
        <f t="shared" si="4"/>
        <v>0.69213649989978876</v>
      </c>
      <c r="J32">
        <f>+G32</f>
        <v>0.69213649989978876</v>
      </c>
      <c r="O32">
        <f t="shared" ca="1" si="1"/>
        <v>0.69058071225216588</v>
      </c>
      <c r="Q32" s="2">
        <f t="shared" si="2"/>
        <v>43990.680759999901</v>
      </c>
    </row>
    <row r="33" spans="1:17" ht="12" customHeight="1">
      <c r="A33" s="38" t="s">
        <v>45</v>
      </c>
      <c r="B33" s="48" t="s">
        <v>32</v>
      </c>
      <c r="C33" s="49">
        <v>59364.234260999998</v>
      </c>
      <c r="D33" s="47">
        <v>3.0200000000000002E-4</v>
      </c>
      <c r="E33">
        <f t="shared" si="0"/>
        <v>8719.3233842301943</v>
      </c>
      <c r="F33" s="37">
        <f t="shared" si="3"/>
        <v>8718.5</v>
      </c>
      <c r="G33">
        <f t="shared" si="4"/>
        <v>0.70442249999905471</v>
      </c>
      <c r="K33">
        <f>+G33</f>
        <v>0.70442249999905471</v>
      </c>
      <c r="O33">
        <f t="shared" ca="1" si="1"/>
        <v>0.70800328518558842</v>
      </c>
      <c r="Q33" s="2">
        <f t="shared" si="2"/>
        <v>44345.734260999998</v>
      </c>
    </row>
    <row r="34" spans="1:17" ht="12" customHeight="1">
      <c r="A34" s="51" t="s">
        <v>52</v>
      </c>
      <c r="B34" s="51" t="s">
        <v>32</v>
      </c>
      <c r="C34" s="51">
        <v>59334.290238056332</v>
      </c>
      <c r="D34" s="51">
        <v>1.7030000000000001E-3</v>
      </c>
      <c r="E34">
        <f t="shared" ref="E34:E45" si="5">+(C34-C$7)/C$8</f>
        <v>8684.322463219878</v>
      </c>
      <c r="F34" s="37">
        <f t="shared" ref="F34:F45" si="6">ROUND(2*E34,0)/2-1</f>
        <v>8683.5</v>
      </c>
      <c r="G34">
        <f t="shared" ref="G34:G45" si="7">+C34-(C$7+F34*C$8)</f>
        <v>0.70363455633196281</v>
      </c>
      <c r="L34">
        <f t="shared" ref="L34:L45" si="8">+G34</f>
        <v>0.70363455633196281</v>
      </c>
      <c r="O34">
        <f t="shared" ref="O34:O45" ca="1" si="9">+C$11+C$12*$F34</f>
        <v>0.70653391156469736</v>
      </c>
      <c r="Q34" s="2">
        <f t="shared" ref="Q34:Q45" si="10">+C34-15018.5</f>
        <v>44315.790238056332</v>
      </c>
    </row>
    <row r="35" spans="1:17" ht="12" customHeight="1">
      <c r="A35" s="51" t="s">
        <v>52</v>
      </c>
      <c r="B35" s="51" t="s">
        <v>42</v>
      </c>
      <c r="C35" s="51">
        <v>59334.719338038005</v>
      </c>
      <c r="D35" s="51">
        <v>4.0000000000000002E-4</v>
      </c>
      <c r="E35">
        <f t="shared" si="5"/>
        <v>8684.8240289110454</v>
      </c>
      <c r="F35" s="37">
        <f t="shared" si="6"/>
        <v>8684</v>
      </c>
      <c r="G35">
        <f t="shared" si="7"/>
        <v>0.70497403800982283</v>
      </c>
      <c r="L35">
        <f t="shared" si="8"/>
        <v>0.70497403800982283</v>
      </c>
      <c r="O35">
        <f t="shared" ca="1" si="9"/>
        <v>0.7065549026164244</v>
      </c>
      <c r="Q35" s="2">
        <f t="shared" si="10"/>
        <v>44316.219338038005</v>
      </c>
    </row>
    <row r="36" spans="1:17" ht="12" customHeight="1">
      <c r="A36" s="51" t="s">
        <v>52</v>
      </c>
      <c r="B36" s="51" t="s">
        <v>32</v>
      </c>
      <c r="C36" s="51">
        <v>59347.979017370846</v>
      </c>
      <c r="D36" s="51">
        <v>1.5169999999999999E-3</v>
      </c>
      <c r="E36">
        <f t="shared" si="5"/>
        <v>8700.3229814006299</v>
      </c>
      <c r="F36" s="37">
        <f t="shared" si="6"/>
        <v>8699.5</v>
      </c>
      <c r="G36">
        <f t="shared" si="7"/>
        <v>0.70407787084695883</v>
      </c>
      <c r="L36">
        <f t="shared" si="8"/>
        <v>0.70407787084695883</v>
      </c>
      <c r="O36">
        <f t="shared" ca="1" si="9"/>
        <v>0.70720562521996189</v>
      </c>
      <c r="Q36" s="2">
        <f t="shared" si="10"/>
        <v>44329.479017370846</v>
      </c>
    </row>
    <row r="37" spans="1:17" ht="12" customHeight="1">
      <c r="A37" s="51" t="s">
        <v>52</v>
      </c>
      <c r="B37" s="51" t="s">
        <v>42</v>
      </c>
      <c r="C37" s="51">
        <v>59348.404857352376</v>
      </c>
      <c r="D37" s="51">
        <v>8.7299999999999997E-4</v>
      </c>
      <c r="E37">
        <f t="shared" si="5"/>
        <v>8700.8207365481121</v>
      </c>
      <c r="F37" s="37">
        <f t="shared" si="6"/>
        <v>8700</v>
      </c>
      <c r="G37">
        <f t="shared" si="7"/>
        <v>0.70215735238161869</v>
      </c>
      <c r="L37">
        <f t="shared" si="8"/>
        <v>0.70215735238161869</v>
      </c>
      <c r="O37">
        <f t="shared" ca="1" si="9"/>
        <v>0.70722661627168892</v>
      </c>
      <c r="Q37" s="2">
        <f t="shared" si="10"/>
        <v>44329.904857352376</v>
      </c>
    </row>
    <row r="38" spans="1:17" ht="12" customHeight="1">
      <c r="A38" s="51" t="s">
        <v>52</v>
      </c>
      <c r="B38" s="51" t="s">
        <v>32</v>
      </c>
      <c r="C38" s="51">
        <v>59359.10128719639</v>
      </c>
      <c r="D38" s="51">
        <v>1.8140000000000001E-3</v>
      </c>
      <c r="E38">
        <f t="shared" si="5"/>
        <v>8713.3235621292661</v>
      </c>
      <c r="F38" s="37">
        <f t="shared" si="6"/>
        <v>8712.5</v>
      </c>
      <c r="G38">
        <f t="shared" si="7"/>
        <v>0.70457469639222836</v>
      </c>
      <c r="L38">
        <f t="shared" si="8"/>
        <v>0.70457469639222836</v>
      </c>
      <c r="O38">
        <f t="shared" ca="1" si="9"/>
        <v>0.7077513925648643</v>
      </c>
      <c r="Q38" s="2">
        <f t="shared" si="10"/>
        <v>44340.60128719639</v>
      </c>
    </row>
    <row r="39" spans="1:17" ht="12" customHeight="1">
      <c r="A39" s="51" t="s">
        <v>52</v>
      </c>
      <c r="B39" s="51" t="s">
        <v>42</v>
      </c>
      <c r="C39" s="51">
        <v>59359.528147188481</v>
      </c>
      <c r="D39" s="51">
        <v>7.7899999999999996E-4</v>
      </c>
      <c r="E39">
        <f t="shared" si="5"/>
        <v>8713.8225095450416</v>
      </c>
      <c r="F39" s="37">
        <f t="shared" si="6"/>
        <v>8713</v>
      </c>
      <c r="G39">
        <f t="shared" si="7"/>
        <v>0.70367418848036323</v>
      </c>
      <c r="L39">
        <f t="shared" si="8"/>
        <v>0.70367418848036323</v>
      </c>
      <c r="O39">
        <f t="shared" ca="1" si="9"/>
        <v>0.70777238361659123</v>
      </c>
      <c r="Q39" s="2">
        <f t="shared" si="10"/>
        <v>44341.028147188481</v>
      </c>
    </row>
    <row r="40" spans="1:17" ht="12" customHeight="1">
      <c r="A40" s="51" t="s">
        <v>52</v>
      </c>
      <c r="B40" s="51" t="s">
        <v>32</v>
      </c>
      <c r="C40" s="51">
        <v>59363.378757068422</v>
      </c>
      <c r="D40" s="51">
        <v>8.4199999999999998E-4</v>
      </c>
      <c r="E40">
        <f t="shared" si="5"/>
        <v>8718.3234041811047</v>
      </c>
      <c r="F40" s="37">
        <f t="shared" si="6"/>
        <v>8717.5</v>
      </c>
      <c r="G40">
        <f t="shared" si="7"/>
        <v>0.70443956842063926</v>
      </c>
      <c r="L40">
        <f t="shared" si="8"/>
        <v>0.70443956842063926</v>
      </c>
      <c r="O40">
        <f t="shared" ca="1" si="9"/>
        <v>0.70796130308213445</v>
      </c>
      <c r="Q40" s="2">
        <f t="shared" si="10"/>
        <v>44344.878757068422</v>
      </c>
    </row>
    <row r="41" spans="1:17" ht="12" customHeight="1">
      <c r="A41" s="51" t="s">
        <v>52</v>
      </c>
      <c r="B41" s="51" t="s">
        <v>42</v>
      </c>
      <c r="C41" s="51">
        <v>59363.806397053413</v>
      </c>
      <c r="D41" s="51">
        <v>7.9500000000000003E-4</v>
      </c>
      <c r="E41">
        <f t="shared" si="5"/>
        <v>8718.8232633137177</v>
      </c>
      <c r="F41" s="37">
        <f t="shared" si="6"/>
        <v>8718</v>
      </c>
      <c r="G41">
        <f t="shared" si="7"/>
        <v>0.70431905341683887</v>
      </c>
      <c r="L41">
        <f t="shared" si="8"/>
        <v>0.70431905341683887</v>
      </c>
      <c r="O41">
        <f t="shared" ca="1" si="9"/>
        <v>0.70798229413386138</v>
      </c>
      <c r="Q41" s="2">
        <f t="shared" si="10"/>
        <v>44345.306397053413</v>
      </c>
    </row>
    <row r="42" spans="1:17" ht="12" customHeight="1">
      <c r="A42" s="51" t="s">
        <v>52</v>
      </c>
      <c r="B42" s="51" t="s">
        <v>32</v>
      </c>
      <c r="C42" s="51">
        <v>59373.645456548315</v>
      </c>
      <c r="D42" s="51">
        <v>1.619E-3</v>
      </c>
      <c r="E42">
        <f t="shared" si="5"/>
        <v>8730.3239272306782</v>
      </c>
      <c r="F42" s="37">
        <f t="shared" si="6"/>
        <v>8729.5</v>
      </c>
      <c r="G42">
        <f t="shared" si="7"/>
        <v>0.70488704831950599</v>
      </c>
      <c r="L42">
        <f t="shared" si="8"/>
        <v>0.70488704831950599</v>
      </c>
      <c r="O42">
        <f t="shared" ca="1" si="9"/>
        <v>0.70846508832358279</v>
      </c>
      <c r="Q42" s="2">
        <f t="shared" si="10"/>
        <v>44355.145456548315</v>
      </c>
    </row>
    <row r="43" spans="1:17" ht="12" customHeight="1">
      <c r="A43" s="51" t="s">
        <v>52</v>
      </c>
      <c r="B43" s="51" t="s">
        <v>42</v>
      </c>
      <c r="C43" s="51">
        <v>59374.073156529572</v>
      </c>
      <c r="D43" s="51">
        <v>6.4800000000000003E-4</v>
      </c>
      <c r="E43">
        <f t="shared" si="5"/>
        <v>8730.8238564916282</v>
      </c>
      <c r="F43" s="37">
        <f t="shared" si="6"/>
        <v>8730</v>
      </c>
      <c r="G43">
        <f t="shared" si="7"/>
        <v>0.70482652957434766</v>
      </c>
      <c r="L43">
        <f t="shared" si="8"/>
        <v>0.70482652957434766</v>
      </c>
      <c r="O43">
        <f t="shared" ca="1" si="9"/>
        <v>0.70848607937530983</v>
      </c>
      <c r="Q43" s="2">
        <f t="shared" si="10"/>
        <v>44355.573156529572</v>
      </c>
    </row>
    <row r="44" spans="1:17" ht="12" customHeight="1">
      <c r="A44" s="51" t="s">
        <v>52</v>
      </c>
      <c r="B44" s="51" t="s">
        <v>32</v>
      </c>
      <c r="C44" s="51">
        <v>59389.045706287026</v>
      </c>
      <c r="D44" s="51">
        <v>1.0790000000000001E-3</v>
      </c>
      <c r="E44">
        <f t="shared" si="5"/>
        <v>8748.324946187211</v>
      </c>
      <c r="F44" s="37">
        <f t="shared" si="6"/>
        <v>8747.5</v>
      </c>
      <c r="G44">
        <f t="shared" si="7"/>
        <v>0.70575878702948103</v>
      </c>
      <c r="L44">
        <f t="shared" si="8"/>
        <v>0.70575878702948103</v>
      </c>
      <c r="O44">
        <f t="shared" ca="1" si="9"/>
        <v>0.70922076618575536</v>
      </c>
      <c r="Q44" s="2">
        <f t="shared" si="10"/>
        <v>44370.545706287026</v>
      </c>
    </row>
    <row r="45" spans="1:17" ht="12" customHeight="1">
      <c r="A45" s="51" t="s">
        <v>52</v>
      </c>
      <c r="B45" s="51" t="s">
        <v>42</v>
      </c>
      <c r="C45" s="51">
        <v>59389.47427627258</v>
      </c>
      <c r="D45" s="51">
        <v>5.2499999999999997E-4</v>
      </c>
      <c r="E45">
        <f t="shared" si="5"/>
        <v>8748.8258923773719</v>
      </c>
      <c r="F45" s="37">
        <f t="shared" si="6"/>
        <v>8748</v>
      </c>
      <c r="G45">
        <f t="shared" si="7"/>
        <v>0.70656827258062549</v>
      </c>
      <c r="L45">
        <f t="shared" si="8"/>
        <v>0.70656827258062549</v>
      </c>
      <c r="O45">
        <f t="shared" ca="1" si="9"/>
        <v>0.70924175723748228</v>
      </c>
      <c r="Q45" s="2">
        <f t="shared" si="10"/>
        <v>44370.97427627258</v>
      </c>
    </row>
    <row r="46" spans="1:17" ht="12" customHeight="1">
      <c r="D46" s="3"/>
    </row>
    <row r="47" spans="1:17">
      <c r="D47" s="3"/>
    </row>
    <row r="48" spans="1:17">
      <c r="D48" s="3"/>
    </row>
  </sheetData>
  <sortState xmlns:xlrd2="http://schemas.microsoft.com/office/spreadsheetml/2017/richdata2" ref="A21:S33">
    <sortCondition ref="C21:C33"/>
  </sortState>
  <phoneticPr fontId="8" type="noConversion"/>
  <hyperlinks>
    <hyperlink ref="H64858" r:id="rId1" display="http://vsolj.cetus-net.org/bulletin.html" xr:uid="{00000000-0004-0000-0000-000000000000}"/>
    <hyperlink ref="H64851" r:id="rId2" display="http://vsolj.cetus-net.org/bulletin.html" xr:uid="{00000000-0004-0000-0000-000001000000}"/>
    <hyperlink ref="AP2348" r:id="rId3" display="http://cdsbib.u-strasbg.fr/cgi-bin/cdsbib?1990RMxAA..21..381G" xr:uid="{00000000-0004-0000-0000-000002000000}"/>
    <hyperlink ref="AP2351" r:id="rId4" display="http://cdsbib.u-strasbg.fr/cgi-bin/cdsbib?1990RMxAA..21..381G" xr:uid="{00000000-0004-0000-0000-000003000000}"/>
    <hyperlink ref="AP2349" r:id="rId5" display="http://cdsbib.u-strasbg.fr/cgi-bin/cdsbib?1990RMxAA..21..381G" xr:uid="{00000000-0004-0000-0000-000004000000}"/>
    <hyperlink ref="AP2327" r:id="rId6" display="http://cdsbib.u-strasbg.fr/cgi-bin/cdsbib?1990RMxAA..21..381G" xr:uid="{00000000-0004-0000-0000-000005000000}"/>
    <hyperlink ref="I64858" r:id="rId7" display="http://vsolj.cetus-net.org/bulletin.html" xr:uid="{00000000-0004-0000-0000-000006000000}"/>
    <hyperlink ref="AQ2461" r:id="rId8" display="http://cdsbib.u-strasbg.fr/cgi-bin/cdsbib?1990RMxAA..21..381G" xr:uid="{00000000-0004-0000-0000-000007000000}"/>
    <hyperlink ref="AQ730" r:id="rId9" display="http://cdsbib.u-strasbg.fr/cgi-bin/cdsbib?1990RMxAA..21..381G" xr:uid="{00000000-0004-0000-0000-000008000000}"/>
    <hyperlink ref="AQ2462" r:id="rId10" display="http://cdsbib.u-strasbg.fr/cgi-bin/cdsbib?1990RMxAA..21..381G" xr:uid="{00000000-0004-0000-0000-000009000000}"/>
    <hyperlink ref="H64855" r:id="rId11" display="https://www.aavso.org/ejaavso" xr:uid="{00000000-0004-0000-0000-00000A000000}"/>
  </hyperlinks>
  <pageMargins left="0.75" right="0.75" top="1" bottom="1" header="0.5" footer="0.5"/>
  <pageSetup paperSize="9" orientation="portrait" horizontalDpi="0" verticalDpi="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2023-07-28T06:00:13Z</dcterms:modified>
</cp:coreProperties>
</file>