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A3D308F3-B28A-4069-ADE4-D235A8DD0DA5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01" i="1" l="1"/>
  <c r="F101" i="1"/>
  <c r="G101" i="1" s="1"/>
  <c r="Q101" i="1"/>
  <c r="E102" i="1"/>
  <c r="F102" i="1"/>
  <c r="G102" i="1" s="1"/>
  <c r="Q102" i="1"/>
  <c r="E98" i="1"/>
  <c r="F98" i="1"/>
  <c r="G98" i="1"/>
  <c r="Q98" i="1"/>
  <c r="E94" i="1"/>
  <c r="F94" i="1"/>
  <c r="G94" i="1"/>
  <c r="S94" i="1" s="1"/>
  <c r="Q94" i="1"/>
  <c r="E95" i="1"/>
  <c r="F95" i="1"/>
  <c r="G95" i="1"/>
  <c r="S95" i="1" s="1"/>
  <c r="Q95" i="1"/>
  <c r="E97" i="1"/>
  <c r="F97" i="1"/>
  <c r="G97" i="1"/>
  <c r="Q97" i="1"/>
  <c r="E100" i="1"/>
  <c r="F100" i="1"/>
  <c r="G100" i="1"/>
  <c r="Q100" i="1"/>
  <c r="E99" i="1"/>
  <c r="F99" i="1"/>
  <c r="G99" i="1"/>
  <c r="K99" i="1"/>
  <c r="Q99" i="1"/>
  <c r="E96" i="1"/>
  <c r="F96" i="1"/>
  <c r="G96" i="1"/>
  <c r="Q96" i="1"/>
  <c r="Q93" i="1"/>
  <c r="Q92" i="1"/>
  <c r="F12" i="1"/>
  <c r="F13" i="1" s="1"/>
  <c r="E21" i="1"/>
  <c r="F21" i="1"/>
  <c r="E24" i="1"/>
  <c r="F24" i="1"/>
  <c r="G24" i="1"/>
  <c r="E31" i="1"/>
  <c r="F31" i="1"/>
  <c r="E37" i="1"/>
  <c r="F37" i="1"/>
  <c r="G37" i="1"/>
  <c r="E60" i="1"/>
  <c r="F60" i="1"/>
  <c r="G60" i="1"/>
  <c r="E63" i="1"/>
  <c r="F63" i="1"/>
  <c r="G63" i="1"/>
  <c r="E68" i="1"/>
  <c r="E77" i="1"/>
  <c r="F77" i="1"/>
  <c r="G77" i="1"/>
  <c r="E83" i="1"/>
  <c r="F83" i="1"/>
  <c r="G83" i="1"/>
  <c r="K83" i="1"/>
  <c r="E87" i="1"/>
  <c r="E61" i="2"/>
  <c r="F87" i="1"/>
  <c r="E25" i="1"/>
  <c r="F25" i="1"/>
  <c r="G25" i="1"/>
  <c r="S25" i="1"/>
  <c r="E26" i="1"/>
  <c r="F26" i="1"/>
  <c r="G26" i="1"/>
  <c r="H26" i="1"/>
  <c r="E32" i="1"/>
  <c r="F32" i="1"/>
  <c r="G32" i="1"/>
  <c r="H32" i="1"/>
  <c r="E50" i="1"/>
  <c r="E32" i="2"/>
  <c r="E61" i="1"/>
  <c r="F61" i="1"/>
  <c r="E81" i="1"/>
  <c r="F81" i="1"/>
  <c r="Q21" i="1"/>
  <c r="G65" i="2"/>
  <c r="C65" i="2"/>
  <c r="G64" i="2"/>
  <c r="C64" i="2"/>
  <c r="G63" i="2"/>
  <c r="C63" i="2"/>
  <c r="G62" i="2"/>
  <c r="C62" i="2"/>
  <c r="G61" i="2"/>
  <c r="C61" i="2"/>
  <c r="G60" i="2"/>
  <c r="C60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59" i="2"/>
  <c r="C59" i="2"/>
  <c r="G75" i="2"/>
  <c r="C75" i="2"/>
  <c r="E75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E45" i="2"/>
  <c r="G44" i="2"/>
  <c r="C44" i="2"/>
  <c r="G43" i="2"/>
  <c r="C43" i="2"/>
  <c r="E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74" i="2"/>
  <c r="C74" i="2"/>
  <c r="E74" i="2"/>
  <c r="G27" i="2"/>
  <c r="C27" i="2"/>
  <c r="G26" i="2"/>
  <c r="C26" i="2"/>
  <c r="G25" i="2"/>
  <c r="C25" i="2"/>
  <c r="G73" i="2"/>
  <c r="C73" i="2"/>
  <c r="E73" i="2"/>
  <c r="G72" i="2"/>
  <c r="C72" i="2"/>
  <c r="E72" i="2"/>
  <c r="G24" i="2"/>
  <c r="C24" i="2"/>
  <c r="G71" i="2"/>
  <c r="C71" i="2"/>
  <c r="E71" i="2"/>
  <c r="G70" i="2"/>
  <c r="C70" i="2"/>
  <c r="E70" i="2"/>
  <c r="G23" i="2"/>
  <c r="C23" i="2"/>
  <c r="G22" i="2"/>
  <c r="C22" i="2"/>
  <c r="G69" i="2"/>
  <c r="C69" i="2"/>
  <c r="E69" i="2"/>
  <c r="G21" i="2"/>
  <c r="C21" i="2"/>
  <c r="G20" i="2"/>
  <c r="C20" i="2"/>
  <c r="E20" i="2"/>
  <c r="G68" i="2"/>
  <c r="C68" i="2"/>
  <c r="E68" i="2"/>
  <c r="G19" i="2"/>
  <c r="C19" i="2"/>
  <c r="E19" i="2"/>
  <c r="G67" i="2"/>
  <c r="C67" i="2"/>
  <c r="E67" i="2"/>
  <c r="G18" i="2"/>
  <c r="C18" i="2"/>
  <c r="G17" i="2"/>
  <c r="C17" i="2"/>
  <c r="G16" i="2"/>
  <c r="C16" i="2"/>
  <c r="G15" i="2"/>
  <c r="C15" i="2"/>
  <c r="G14" i="2"/>
  <c r="C14" i="2"/>
  <c r="E14" i="2"/>
  <c r="G13" i="2"/>
  <c r="C13" i="2"/>
  <c r="E13" i="2"/>
  <c r="G12" i="2"/>
  <c r="C12" i="2"/>
  <c r="G11" i="2"/>
  <c r="C11" i="2"/>
  <c r="G66" i="2"/>
  <c r="C66" i="2"/>
  <c r="E66" i="2"/>
  <c r="H65" i="2"/>
  <c r="B65" i="2"/>
  <c r="F65" i="2"/>
  <c r="D65" i="2"/>
  <c r="A65" i="2"/>
  <c r="H64" i="2"/>
  <c r="F64" i="2"/>
  <c r="D64" i="2"/>
  <c r="B64" i="2"/>
  <c r="A64" i="2"/>
  <c r="H63" i="2"/>
  <c r="F63" i="2"/>
  <c r="D63" i="2"/>
  <c r="B63" i="2"/>
  <c r="A63" i="2"/>
  <c r="H62" i="2"/>
  <c r="F62" i="2"/>
  <c r="D62" i="2"/>
  <c r="B62" i="2"/>
  <c r="A62" i="2"/>
  <c r="H61" i="2"/>
  <c r="B61" i="2"/>
  <c r="F61" i="2"/>
  <c r="D61" i="2"/>
  <c r="A61" i="2"/>
  <c r="H60" i="2"/>
  <c r="B60" i="2"/>
  <c r="D60" i="2"/>
  <c r="A60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D79" i="2"/>
  <c r="B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59" i="2"/>
  <c r="D59" i="2"/>
  <c r="B59" i="2"/>
  <c r="A59" i="2"/>
  <c r="H75" i="2"/>
  <c r="B75" i="2"/>
  <c r="D75" i="2"/>
  <c r="A75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D42" i="2"/>
  <c r="B42" i="2"/>
  <c r="A42" i="2"/>
  <c r="H41" i="2"/>
  <c r="B41" i="2"/>
  <c r="D41" i="2"/>
  <c r="A41" i="2"/>
  <c r="H40" i="2"/>
  <c r="D40" i="2"/>
  <c r="B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D32" i="2"/>
  <c r="B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D28" i="2"/>
  <c r="B28" i="2"/>
  <c r="A28" i="2"/>
  <c r="H74" i="2"/>
  <c r="B74" i="2"/>
  <c r="D74" i="2"/>
  <c r="A74" i="2"/>
  <c r="H27" i="2"/>
  <c r="D27" i="2"/>
  <c r="B27" i="2"/>
  <c r="A27" i="2"/>
  <c r="H26" i="2"/>
  <c r="B26" i="2"/>
  <c r="D26" i="2"/>
  <c r="A26" i="2"/>
  <c r="H25" i="2"/>
  <c r="D25" i="2"/>
  <c r="B25" i="2"/>
  <c r="A25" i="2"/>
  <c r="H73" i="2"/>
  <c r="B73" i="2"/>
  <c r="D73" i="2"/>
  <c r="A73" i="2"/>
  <c r="H72" i="2"/>
  <c r="D72" i="2"/>
  <c r="B72" i="2"/>
  <c r="A72" i="2"/>
  <c r="H24" i="2"/>
  <c r="B24" i="2"/>
  <c r="D24" i="2"/>
  <c r="A24" i="2"/>
  <c r="H71" i="2"/>
  <c r="B71" i="2"/>
  <c r="D71" i="2"/>
  <c r="A71" i="2"/>
  <c r="H70" i="2"/>
  <c r="B70" i="2"/>
  <c r="D70" i="2"/>
  <c r="A70" i="2"/>
  <c r="H23" i="2"/>
  <c r="B23" i="2"/>
  <c r="D23" i="2"/>
  <c r="A23" i="2"/>
  <c r="H22" i="2"/>
  <c r="B22" i="2"/>
  <c r="D22" i="2"/>
  <c r="A22" i="2"/>
  <c r="H69" i="2"/>
  <c r="D69" i="2"/>
  <c r="B69" i="2"/>
  <c r="A69" i="2"/>
  <c r="H21" i="2"/>
  <c r="D21" i="2"/>
  <c r="B21" i="2"/>
  <c r="A21" i="2"/>
  <c r="H20" i="2"/>
  <c r="D20" i="2"/>
  <c r="B20" i="2"/>
  <c r="A20" i="2"/>
  <c r="H68" i="2"/>
  <c r="D68" i="2"/>
  <c r="B68" i="2"/>
  <c r="A68" i="2"/>
  <c r="H19" i="2"/>
  <c r="D19" i="2"/>
  <c r="B19" i="2"/>
  <c r="A19" i="2"/>
  <c r="H67" i="2"/>
  <c r="D67" i="2"/>
  <c r="B67" i="2"/>
  <c r="A67" i="2"/>
  <c r="H18" i="2"/>
  <c r="D18" i="2"/>
  <c r="B18" i="2"/>
  <c r="A18" i="2"/>
  <c r="H17" i="2"/>
  <c r="D17" i="2"/>
  <c r="B17" i="2"/>
  <c r="A17" i="2"/>
  <c r="H16" i="2"/>
  <c r="D16" i="2"/>
  <c r="B16" i="2"/>
  <c r="A16" i="2"/>
  <c r="H15" i="2"/>
  <c r="D15" i="2"/>
  <c r="B15" i="2"/>
  <c r="A15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H66" i="2"/>
  <c r="D66" i="2"/>
  <c r="B66" i="2"/>
  <c r="A66" i="2"/>
  <c r="Q91" i="1"/>
  <c r="Q89" i="1"/>
  <c r="Q88" i="1"/>
  <c r="Q87" i="1"/>
  <c r="Q86" i="1"/>
  <c r="Q90" i="1"/>
  <c r="Q74" i="1"/>
  <c r="Q83" i="1"/>
  <c r="Q84" i="1"/>
  <c r="Q85" i="1"/>
  <c r="Q76" i="1"/>
  <c r="Q80" i="1"/>
  <c r="Q81" i="1"/>
  <c r="Q82" i="1"/>
  <c r="Q79" i="1"/>
  <c r="Q78" i="1"/>
  <c r="Q77" i="1"/>
  <c r="Q75" i="1"/>
  <c r="C17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39" i="1"/>
  <c r="E42" i="2"/>
  <c r="E24" i="2"/>
  <c r="E82" i="1"/>
  <c r="F82" i="1"/>
  <c r="G82" i="1"/>
  <c r="E48" i="1"/>
  <c r="E89" i="1"/>
  <c r="F89" i="1"/>
  <c r="G89" i="1"/>
  <c r="E49" i="1"/>
  <c r="F49" i="1"/>
  <c r="G49" i="1"/>
  <c r="E75" i="1"/>
  <c r="F75" i="1"/>
  <c r="G75" i="1"/>
  <c r="E92" i="1"/>
  <c r="F92" i="1"/>
  <c r="G92" i="1"/>
  <c r="S92" i="1" s="1"/>
  <c r="E56" i="1"/>
  <c r="E38" i="2"/>
  <c r="E30" i="1"/>
  <c r="F30" i="1"/>
  <c r="G30" i="1"/>
  <c r="E85" i="1"/>
  <c r="F85" i="1"/>
  <c r="G85" i="1"/>
  <c r="E79" i="1"/>
  <c r="F79" i="1"/>
  <c r="G79" i="1"/>
  <c r="E74" i="1"/>
  <c r="E40" i="1"/>
  <c r="F40" i="1"/>
  <c r="E91" i="1"/>
  <c r="F91" i="1"/>
  <c r="G91" i="1"/>
  <c r="E54" i="1"/>
  <c r="F54" i="1"/>
  <c r="G54" i="1"/>
  <c r="S54" i="1"/>
  <c r="E55" i="1"/>
  <c r="F55" i="1"/>
  <c r="G55" i="1"/>
  <c r="E22" i="1"/>
  <c r="E11" i="2"/>
  <c r="E90" i="1"/>
  <c r="F90" i="1"/>
  <c r="G90" i="1"/>
  <c r="E43" i="1"/>
  <c r="E26" i="2"/>
  <c r="F43" i="1"/>
  <c r="G43" i="1"/>
  <c r="E78" i="1"/>
  <c r="F78" i="1"/>
  <c r="G78" i="1"/>
  <c r="R78" i="1"/>
  <c r="E65" i="1"/>
  <c r="E35" i="1"/>
  <c r="F35" i="1"/>
  <c r="G35" i="1"/>
  <c r="E93" i="1"/>
  <c r="F93" i="1"/>
  <c r="E23" i="1"/>
  <c r="E27" i="1"/>
  <c r="F27" i="1"/>
  <c r="G27" i="1"/>
  <c r="E34" i="1"/>
  <c r="E22" i="2"/>
  <c r="E36" i="1"/>
  <c r="F36" i="1"/>
  <c r="G36" i="1"/>
  <c r="E39" i="1"/>
  <c r="F39" i="1"/>
  <c r="G39" i="1"/>
  <c r="E42" i="1"/>
  <c r="E45" i="1"/>
  <c r="F45" i="1"/>
  <c r="G45" i="1"/>
  <c r="E51" i="1"/>
  <c r="E57" i="1"/>
  <c r="F57" i="1"/>
  <c r="G57" i="1"/>
  <c r="E62" i="1"/>
  <c r="F62" i="1"/>
  <c r="G62" i="1"/>
  <c r="E64" i="1"/>
  <c r="E46" i="2"/>
  <c r="E67" i="1"/>
  <c r="E69" i="1"/>
  <c r="E51" i="2"/>
  <c r="E88" i="1"/>
  <c r="F88" i="1"/>
  <c r="G88" i="1"/>
  <c r="K88" i="1" s="1"/>
  <c r="E29" i="1"/>
  <c r="E18" i="2"/>
  <c r="F29" i="1"/>
  <c r="G29" i="1"/>
  <c r="E38" i="1"/>
  <c r="F38" i="1"/>
  <c r="G38" i="1"/>
  <c r="E47" i="1"/>
  <c r="F47" i="1"/>
  <c r="G47" i="1"/>
  <c r="S47" i="1"/>
  <c r="E53" i="1"/>
  <c r="E35" i="2"/>
  <c r="E59" i="1"/>
  <c r="F59" i="1"/>
  <c r="G59" i="1"/>
  <c r="I59" i="1"/>
  <c r="E80" i="1"/>
  <c r="F80" i="1"/>
  <c r="G80" i="1"/>
  <c r="G93" i="1"/>
  <c r="K93" i="1" s="1"/>
  <c r="G87" i="1"/>
  <c r="E72" i="1"/>
  <c r="E54" i="2"/>
  <c r="E76" i="1"/>
  <c r="F76" i="1"/>
  <c r="G76" i="1"/>
  <c r="J76" i="1"/>
  <c r="E70" i="1"/>
  <c r="F70" i="1"/>
  <c r="G70" i="1"/>
  <c r="G81" i="1"/>
  <c r="G31" i="1"/>
  <c r="G40" i="1"/>
  <c r="R40" i="1"/>
  <c r="E86" i="1"/>
  <c r="E28" i="1"/>
  <c r="E33" i="1"/>
  <c r="F33" i="1"/>
  <c r="G33" i="1"/>
  <c r="E46" i="1"/>
  <c r="E52" i="1"/>
  <c r="F52" i="1"/>
  <c r="G52" i="1"/>
  <c r="E58" i="1"/>
  <c r="F58" i="1"/>
  <c r="G58" i="1"/>
  <c r="E73" i="1"/>
  <c r="F73" i="1"/>
  <c r="G73" i="1"/>
  <c r="G61" i="1"/>
  <c r="E66" i="1"/>
  <c r="E48" i="2"/>
  <c r="E41" i="1"/>
  <c r="F41" i="1"/>
  <c r="G41" i="1"/>
  <c r="E84" i="1"/>
  <c r="F84" i="1"/>
  <c r="G84" i="1"/>
  <c r="E44" i="1"/>
  <c r="E27" i="2"/>
  <c r="F44" i="1"/>
  <c r="G44" i="1"/>
  <c r="G21" i="1"/>
  <c r="E71" i="1"/>
  <c r="E53" i="2"/>
  <c r="S76" i="1"/>
  <c r="R36" i="1"/>
  <c r="H36" i="1"/>
  <c r="I47" i="1"/>
  <c r="E44" i="2"/>
  <c r="E59" i="2"/>
  <c r="I40" i="1"/>
  <c r="S81" i="1"/>
  <c r="K81" i="1"/>
  <c r="K80" i="1"/>
  <c r="S80" i="1"/>
  <c r="S90" i="1"/>
  <c r="K90" i="1"/>
  <c r="E31" i="2"/>
  <c r="E52" i="2"/>
  <c r="S59" i="1"/>
  <c r="F72" i="1"/>
  <c r="G72" i="1"/>
  <c r="F48" i="1"/>
  <c r="G48" i="1"/>
  <c r="I48" i="1"/>
  <c r="E30" i="2"/>
  <c r="E64" i="2"/>
  <c r="E55" i="2"/>
  <c r="E40" i="2"/>
  <c r="E58" i="2"/>
  <c r="F64" i="1"/>
  <c r="G64" i="1"/>
  <c r="F56" i="1"/>
  <c r="G56" i="1"/>
  <c r="I56" i="1"/>
  <c r="F46" i="1"/>
  <c r="G46" i="1"/>
  <c r="S46" i="1"/>
  <c r="E28" i="2"/>
  <c r="E62" i="2"/>
  <c r="E23" i="2"/>
  <c r="F65" i="1"/>
  <c r="G65" i="1"/>
  <c r="E47" i="2"/>
  <c r="H21" i="1"/>
  <c r="R21" i="1"/>
  <c r="F28" i="1"/>
  <c r="G28" i="1"/>
  <c r="E17" i="2"/>
  <c r="F42" i="1"/>
  <c r="G42" i="1"/>
  <c r="I42" i="1"/>
  <c r="E25" i="2"/>
  <c r="E34" i="2"/>
  <c r="E63" i="2"/>
  <c r="E37" i="2"/>
  <c r="E21" i="2"/>
  <c r="F74" i="1"/>
  <c r="G74" i="1"/>
  <c r="K74" i="1"/>
  <c r="E56" i="2"/>
  <c r="S32" i="1"/>
  <c r="S61" i="1"/>
  <c r="J61" i="1"/>
  <c r="E65" i="2"/>
  <c r="E29" i="2"/>
  <c r="E41" i="2"/>
  <c r="E16" i="2"/>
  <c r="R42" i="1"/>
  <c r="K78" i="1"/>
  <c r="S48" i="1"/>
  <c r="S99" i="1"/>
  <c r="I60" i="1"/>
  <c r="R60" i="1"/>
  <c r="R37" i="1"/>
  <c r="H37" i="1"/>
  <c r="S52" i="1"/>
  <c r="I52" i="1"/>
  <c r="R65" i="1"/>
  <c r="I65" i="1"/>
  <c r="H30" i="1"/>
  <c r="S30" i="1"/>
  <c r="E57" i="2"/>
  <c r="I54" i="1"/>
  <c r="F71" i="1"/>
  <c r="G71" i="1"/>
  <c r="F66" i="1"/>
  <c r="G66" i="1"/>
  <c r="S66" i="1"/>
  <c r="F53" i="1"/>
  <c r="G53" i="1"/>
  <c r="F69" i="1"/>
  <c r="G69" i="1"/>
  <c r="R69" i="1"/>
  <c r="F34" i="1"/>
  <c r="G34" i="1"/>
  <c r="S26" i="1"/>
  <c r="S56" i="1"/>
  <c r="E15" i="2"/>
  <c r="F50" i="1"/>
  <c r="G50" i="1"/>
  <c r="K98" i="1"/>
  <c r="S98" i="1"/>
  <c r="S53" i="1"/>
  <c r="I53" i="1"/>
  <c r="R85" i="1"/>
  <c r="K85" i="1"/>
  <c r="K96" i="1"/>
  <c r="S96" i="1"/>
  <c r="R89" i="1"/>
  <c r="K89" i="1"/>
  <c r="I44" i="1"/>
  <c r="R44" i="1"/>
  <c r="R87" i="1"/>
  <c r="K87" i="1"/>
  <c r="S29" i="1"/>
  <c r="H29" i="1"/>
  <c r="K95" i="1"/>
  <c r="J71" i="1"/>
  <c r="S71" i="1"/>
  <c r="I66" i="1"/>
  <c r="R74" i="1"/>
  <c r="H31" i="1"/>
  <c r="R31" i="1"/>
  <c r="E33" i="2"/>
  <c r="F51" i="1"/>
  <c r="G51" i="1"/>
  <c r="R55" i="1"/>
  <c r="I55" i="1"/>
  <c r="S28" i="1"/>
  <c r="H28" i="1"/>
  <c r="R24" i="1"/>
  <c r="H24" i="1"/>
  <c r="I45" i="1"/>
  <c r="R45" i="1"/>
  <c r="H35" i="1"/>
  <c r="R35" i="1"/>
  <c r="F22" i="1"/>
  <c r="H33" i="1"/>
  <c r="S33" i="1"/>
  <c r="S41" i="1"/>
  <c r="I41" i="1"/>
  <c r="R91" i="1"/>
  <c r="K91" i="1"/>
  <c r="I46" i="1"/>
  <c r="H25" i="1"/>
  <c r="F68" i="1"/>
  <c r="G68" i="1"/>
  <c r="E50" i="2"/>
  <c r="K97" i="1"/>
  <c r="S97" i="1"/>
  <c r="R63" i="1"/>
  <c r="I63" i="1"/>
  <c r="I73" i="1"/>
  <c r="S73" i="1"/>
  <c r="R64" i="1"/>
  <c r="I64" i="1"/>
  <c r="K92" i="1"/>
  <c r="I58" i="1"/>
  <c r="S58" i="1"/>
  <c r="R77" i="1"/>
  <c r="K77" i="1"/>
  <c r="E49" i="2"/>
  <c r="F67" i="1"/>
  <c r="G67" i="1"/>
  <c r="R27" i="1"/>
  <c r="H27" i="1"/>
  <c r="S43" i="1"/>
  <c r="I43" i="1"/>
  <c r="K79" i="1"/>
  <c r="R79" i="1"/>
  <c r="K82" i="1"/>
  <c r="S82" i="1"/>
  <c r="R83" i="1"/>
  <c r="R84" i="1"/>
  <c r="K84" i="1"/>
  <c r="S70" i="1"/>
  <c r="J70" i="1"/>
  <c r="H38" i="1"/>
  <c r="S38" i="1"/>
  <c r="R39" i="1"/>
  <c r="H39" i="1"/>
  <c r="E12" i="2"/>
  <c r="F23" i="1"/>
  <c r="G23" i="1"/>
  <c r="J72" i="1"/>
  <c r="S72" i="1"/>
  <c r="E60" i="2"/>
  <c r="F86" i="1"/>
  <c r="G86" i="1"/>
  <c r="R86" i="1" s="1"/>
  <c r="R62" i="1"/>
  <c r="J62" i="1"/>
  <c r="R75" i="1"/>
  <c r="K75" i="1"/>
  <c r="R57" i="1"/>
  <c r="I57" i="1"/>
  <c r="I49" i="1"/>
  <c r="R49" i="1"/>
  <c r="S50" i="1"/>
  <c r="I50" i="1"/>
  <c r="K100" i="1"/>
  <c r="S100" i="1"/>
  <c r="E39" i="2"/>
  <c r="E36" i="2"/>
  <c r="I69" i="1"/>
  <c r="H34" i="1"/>
  <c r="R34" i="1"/>
  <c r="R67" i="1"/>
  <c r="I67" i="1"/>
  <c r="R68" i="1"/>
  <c r="I68" i="1"/>
  <c r="G22" i="1"/>
  <c r="R23" i="1"/>
  <c r="H23" i="1"/>
  <c r="R51" i="1"/>
  <c r="I51" i="1"/>
  <c r="R22" i="1"/>
  <c r="H22" i="1"/>
  <c r="K102" i="1" l="1"/>
  <c r="S102" i="1"/>
  <c r="K101" i="1"/>
  <c r="S101" i="1"/>
  <c r="D11" i="1"/>
  <c r="E19" i="1"/>
  <c r="D12" i="1"/>
  <c r="D16" i="1" s="1"/>
  <c r="D19" i="1" s="1"/>
  <c r="S19" i="1"/>
  <c r="C11" i="1"/>
  <c r="E18" i="1"/>
  <c r="R88" i="1"/>
  <c r="R19" i="1" s="1"/>
  <c r="K94" i="1"/>
  <c r="R93" i="1"/>
  <c r="K86" i="1"/>
  <c r="P101" i="1" l="1"/>
  <c r="P102" i="1"/>
  <c r="C12" i="1"/>
  <c r="C16" i="1" s="1"/>
  <c r="D18" i="1" s="1"/>
  <c r="O90" i="1"/>
  <c r="O23" i="1"/>
  <c r="P88" i="1"/>
  <c r="P23" i="1"/>
  <c r="P41" i="1"/>
  <c r="P22" i="1"/>
  <c r="P36" i="1"/>
  <c r="P86" i="1"/>
  <c r="P49" i="1"/>
  <c r="P45" i="1"/>
  <c r="P80" i="1"/>
  <c r="P98" i="1"/>
  <c r="P38" i="1"/>
  <c r="P39" i="1"/>
  <c r="P24" i="1"/>
  <c r="P60" i="1"/>
  <c r="P57" i="1"/>
  <c r="P29" i="1"/>
  <c r="P34" i="1"/>
  <c r="P44" i="1"/>
  <c r="P32" i="1"/>
  <c r="P48" i="1"/>
  <c r="P91" i="1"/>
  <c r="P56" i="1"/>
  <c r="P55" i="1"/>
  <c r="P81" i="1"/>
  <c r="P51" i="1"/>
  <c r="P53" i="1"/>
  <c r="P42" i="1"/>
  <c r="P93" i="1"/>
  <c r="P37" i="1"/>
  <c r="P21" i="1"/>
  <c r="P25" i="1"/>
  <c r="P84" i="1"/>
  <c r="P68" i="1"/>
  <c r="P35" i="1"/>
  <c r="P67" i="1"/>
  <c r="P87" i="1"/>
  <c r="P28" i="1"/>
  <c r="P69" i="1"/>
  <c r="P89" i="1"/>
  <c r="P33" i="1"/>
  <c r="P40" i="1"/>
  <c r="P64" i="1"/>
  <c r="P79" i="1"/>
  <c r="P70" i="1"/>
  <c r="P85" i="1"/>
  <c r="P83" i="1"/>
  <c r="P47" i="1"/>
  <c r="P90" i="1"/>
  <c r="P82" i="1"/>
  <c r="P92" i="1"/>
  <c r="P46" i="1"/>
  <c r="P26" i="1"/>
  <c r="P54" i="1"/>
  <c r="P74" i="1"/>
  <c r="P99" i="1"/>
  <c r="P59" i="1"/>
  <c r="P66" i="1"/>
  <c r="P65" i="1"/>
  <c r="P94" i="1"/>
  <c r="P95" i="1"/>
  <c r="P31" i="1"/>
  <c r="P58" i="1"/>
  <c r="P73" i="1"/>
  <c r="P62" i="1"/>
  <c r="P75" i="1"/>
  <c r="P30" i="1"/>
  <c r="P52" i="1"/>
  <c r="P97" i="1"/>
  <c r="P100" i="1"/>
  <c r="P27" i="1"/>
  <c r="P50" i="1"/>
  <c r="P77" i="1"/>
  <c r="P71" i="1"/>
  <c r="P78" i="1"/>
  <c r="P43" i="1"/>
  <c r="P96" i="1"/>
  <c r="P63" i="1"/>
  <c r="P61" i="1"/>
  <c r="D15" i="1"/>
  <c r="C19" i="1" s="1"/>
  <c r="P76" i="1"/>
  <c r="P72" i="1"/>
  <c r="O31" i="1" l="1"/>
  <c r="O63" i="1"/>
  <c r="O78" i="1"/>
  <c r="O76" i="1"/>
  <c r="O26" i="1"/>
  <c r="O102" i="1"/>
  <c r="O69" i="1"/>
  <c r="O101" i="1"/>
  <c r="O39" i="1"/>
  <c r="O83" i="1"/>
  <c r="O50" i="1"/>
  <c r="O86" i="1"/>
  <c r="O94" i="1"/>
  <c r="O98" i="1"/>
  <c r="O85" i="1"/>
  <c r="O84" i="1"/>
  <c r="O34" i="1"/>
  <c r="O52" i="1"/>
  <c r="O22" i="1"/>
  <c r="O97" i="1"/>
  <c r="O93" i="1"/>
  <c r="O47" i="1"/>
  <c r="O33" i="1"/>
  <c r="O44" i="1"/>
  <c r="O82" i="1"/>
  <c r="O41" i="1"/>
  <c r="C15" i="1"/>
  <c r="O91" i="1"/>
  <c r="O79" i="1"/>
  <c r="O100" i="1"/>
  <c r="O99" i="1"/>
  <c r="O68" i="1"/>
  <c r="O80" i="1"/>
  <c r="O46" i="1"/>
  <c r="O40" i="1"/>
  <c r="O67" i="1"/>
  <c r="O62" i="1"/>
  <c r="O37" i="1"/>
  <c r="O53" i="1"/>
  <c r="O27" i="1"/>
  <c r="O49" i="1"/>
  <c r="O88" i="1"/>
  <c r="O72" i="1"/>
  <c r="O95" i="1"/>
  <c r="O92" i="1"/>
  <c r="O60" i="1"/>
  <c r="O29" i="1"/>
  <c r="O57" i="1"/>
  <c r="O48" i="1"/>
  <c r="O66" i="1"/>
  <c r="O24" i="1"/>
  <c r="O96" i="1"/>
  <c r="O35" i="1"/>
  <c r="O30" i="1"/>
  <c r="O25" i="1"/>
  <c r="O55" i="1"/>
  <c r="O38" i="1"/>
  <c r="O59" i="1"/>
  <c r="O81" i="1"/>
  <c r="O43" i="1"/>
  <c r="O74" i="1"/>
  <c r="O54" i="1"/>
  <c r="O58" i="1"/>
  <c r="O73" i="1"/>
  <c r="O45" i="1"/>
  <c r="O61" i="1"/>
  <c r="O64" i="1"/>
  <c r="O28" i="1"/>
  <c r="O89" i="1"/>
  <c r="O36" i="1"/>
  <c r="O51" i="1"/>
  <c r="O32" i="1"/>
  <c r="O42" i="1"/>
  <c r="O56" i="1"/>
  <c r="O71" i="1"/>
  <c r="O70" i="1"/>
  <c r="O87" i="1"/>
  <c r="O65" i="1"/>
  <c r="O21" i="1"/>
  <c r="O75" i="1"/>
  <c r="O77" i="1"/>
  <c r="C18" i="1" l="1"/>
  <c r="F14" i="1"/>
  <c r="F15" i="1" s="1"/>
</calcChain>
</file>

<file path=xl/sharedStrings.xml><?xml version="1.0" encoding="utf-8"?>
<sst xmlns="http://schemas.openxmlformats.org/spreadsheetml/2006/main" count="847" uniqueCount="358">
  <si>
    <t>IBVS 6196</t>
  </si>
  <si>
    <t>0.0040</t>
  </si>
  <si>
    <t>0.0059</t>
  </si>
  <si>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</si>
  <si>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</si>
  <si>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</si>
  <si>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</si>
  <si>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</si>
  <si>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</si>
  <si>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</si>
  <si>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</si>
  <si>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</si>
  <si>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</si>
  <si>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</si>
  <si>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</si>
  <si>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</si>
  <si>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</si>
  <si>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</si>
  <si>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</si>
  <si>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</si>
  <si>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</si>
  <si>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</si>
  <si>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Sum diff² =</t>
  </si>
  <si>
    <t>System Type:</t>
  </si>
  <si>
    <t>pg</t>
  </si>
  <si>
    <t>AZ 66,76</t>
  </si>
  <si>
    <t>K</t>
  </si>
  <si>
    <t>phe</t>
  </si>
  <si>
    <t>JAAVSO 11,57</t>
  </si>
  <si>
    <t>v</t>
  </si>
  <si>
    <t>BAAVSS 60,15</t>
  </si>
  <si>
    <t>Diethelm R</t>
  </si>
  <si>
    <t>BBSAG Bull.77</t>
  </si>
  <si>
    <t>B</t>
  </si>
  <si>
    <t>BAV-M 50</t>
  </si>
  <si>
    <t>BAV-M 59</t>
  </si>
  <si>
    <t>BBSAG Bull.96</t>
  </si>
  <si>
    <t>U</t>
  </si>
  <si>
    <t>IBVS 4340</t>
  </si>
  <si>
    <t>V</t>
  </si>
  <si>
    <t>ccd</t>
  </si>
  <si>
    <t>BBSAG Bull.113</t>
  </si>
  <si>
    <t>II</t>
  </si>
  <si>
    <t>Primary</t>
  </si>
  <si>
    <t>Secondary</t>
  </si>
  <si>
    <t>Prim. Fit</t>
  </si>
  <si>
    <t>Sec. fit</t>
  </si>
  <si>
    <t>Sec. Ephemeris =</t>
  </si>
  <si>
    <t>Prim. Ephemeris =</t>
  </si>
  <si>
    <t># of data points:</t>
  </si>
  <si>
    <t>EA/DM</t>
  </si>
  <si>
    <t>IBVS 5753</t>
  </si>
  <si>
    <t>I</t>
  </si>
  <si>
    <t>OEJV0094</t>
  </si>
  <si>
    <t>OEJV 0107</t>
  </si>
  <si>
    <t>IBVS 5978</t>
  </si>
  <si>
    <t>OEJV 0137</t>
  </si>
  <si>
    <t>OEJV 0001</t>
  </si>
  <si>
    <t>vis</t>
  </si>
  <si>
    <t>IBVS 6029</t>
  </si>
  <si>
    <t>OEJV 0160</t>
  </si>
  <si>
    <t>IBVS 6093</t>
  </si>
  <si>
    <t>V0889 Aql / GSC 01599-01761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</si>
  <si>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</si>
  <si>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</si>
  <si>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</si>
  <si>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</si>
  <si>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</si>
  <si>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</si>
  <si>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</si>
  <si>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</si>
  <si>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2426632.351 </t>
  </si>
  <si>
    <t> 17.10.1931 20:25 </t>
  </si>
  <si>
    <t> -0.511 </t>
  </si>
  <si>
    <t>P </t>
  </si>
  <si>
    <t> R.Kippenhahn </t>
  </si>
  <si>
    <t> AN 282.76 </t>
  </si>
  <si>
    <t>2427210.547 </t>
  </si>
  <si>
    <t> 18.05.1933 01:07 </t>
  </si>
  <si>
    <t> -0.582 </t>
  </si>
  <si>
    <t>2427366.267 </t>
  </si>
  <si>
    <t> 20.10.1933 18:24 </t>
  </si>
  <si>
    <t> -0.550 </t>
  </si>
  <si>
    <t>2428022.406 </t>
  </si>
  <si>
    <t> 07.08.1935 21:44 </t>
  </si>
  <si>
    <t> -0.522 </t>
  </si>
  <si>
    <t>2428315.479 </t>
  </si>
  <si>
    <t> 26.05.1936 23:29 </t>
  </si>
  <si>
    <t> -2.144 </t>
  </si>
  <si>
    <t>2428404.433 </t>
  </si>
  <si>
    <t> 23.08.1936 22:23 </t>
  </si>
  <si>
    <t> -2.154 </t>
  </si>
  <si>
    <t>2428834.267 </t>
  </si>
  <si>
    <t> 27.10.1937 18:24 </t>
  </si>
  <si>
    <t> -0.460 </t>
  </si>
  <si>
    <t>2429216.224 </t>
  </si>
  <si>
    <t> 13.11.1938 17:22 </t>
  </si>
  <si>
    <t> -2.162 </t>
  </si>
  <si>
    <t>2434565.332 </t>
  </si>
  <si>
    <t> 06.07.1953 19:58 </t>
  </si>
  <si>
    <t> -2.031 </t>
  </si>
  <si>
    <t>V </t>
  </si>
  <si>
    <t> G.Erleksova </t>
  </si>
  <si>
    <t> AC 171.24 </t>
  </si>
  <si>
    <t>2434576.397 </t>
  </si>
  <si>
    <t> 17.07.1953 21:31 </t>
  </si>
  <si>
    <t> -2.086 </t>
  </si>
  <si>
    <t>2435373.192 </t>
  </si>
  <si>
    <t> 22.09.1955 16:36 </t>
  </si>
  <si>
    <t> -0.409 </t>
  </si>
  <si>
    <t>2436867.318 </t>
  </si>
  <si>
    <t> 25.10.1959 19:37 </t>
  </si>
  <si>
    <t> -1.995 </t>
  </si>
  <si>
    <t> L.Voigtländer </t>
  </si>
  <si>
    <t> HABZ 18 </t>
  </si>
  <si>
    <t>2436867.338 </t>
  </si>
  <si>
    <t> 25.10.1959 20:06 </t>
  </si>
  <si>
    <t> -1.975 </t>
  </si>
  <si>
    <t> H.Busch </t>
  </si>
  <si>
    <t> MHAR 13.3 </t>
  </si>
  <si>
    <t>2437523.440 </t>
  </si>
  <si>
    <t> 11.08.1961 22:33 </t>
  </si>
  <si>
    <t> -1.985 </t>
  </si>
  <si>
    <t>2437886.463 </t>
  </si>
  <si>
    <t> 09.08.1962 23:06 </t>
  </si>
  <si>
    <t> -0.379 </t>
  </si>
  <si>
    <t>2437886.482 </t>
  </si>
  <si>
    <t> 09.08.1962 23:34 </t>
  </si>
  <si>
    <t> -0.360 </t>
  </si>
  <si>
    <t>2437886.490 </t>
  </si>
  <si>
    <t> 09.08.1962 23:45 </t>
  </si>
  <si>
    <t> -0.352 </t>
  </si>
  <si>
    <t>2437964.304 </t>
  </si>
  <si>
    <t> 26.10.1962 19:17 </t>
  </si>
  <si>
    <t> -0.382 </t>
  </si>
  <si>
    <t>2438164.4897 </t>
  </si>
  <si>
    <t> 14.05.1963 23:45 </t>
  </si>
  <si>
    <t> -0.3656 </t>
  </si>
  <si>
    <t>E </t>
  </si>
  <si>
    <t>?</t>
  </si>
  <si>
    <t> I.Semeniuk </t>
  </si>
  <si>
    <t> AA 18.10 </t>
  </si>
  <si>
    <t>2438179.513 </t>
  </si>
  <si>
    <t> 30.05.1963 00:18 </t>
  </si>
  <si>
    <t> -2.023 </t>
  </si>
  <si>
    <t>2438242.3346 </t>
  </si>
  <si>
    <t> 31.07.1963 20:01 </t>
  </si>
  <si>
    <t> -0.3645 </t>
  </si>
  <si>
    <t>2438257.4196 </t>
  </si>
  <si>
    <t> 15.08.1963 22:04 </t>
  </si>
  <si>
    <t> -1.9603 </t>
  </si>
  <si>
    <t>2438620.398 </t>
  </si>
  <si>
    <t> 12.08.1964 21:33 </t>
  </si>
  <si>
    <t> -0.399 </t>
  </si>
  <si>
    <t>2438902.462 </t>
  </si>
  <si>
    <t> 21.05.1965 23:05 </t>
  </si>
  <si>
    <t> -1.909 </t>
  </si>
  <si>
    <t>2439354.453 </t>
  </si>
  <si>
    <t> 16.08.1966 22:52 </t>
  </si>
  <si>
    <t> -0.299 </t>
  </si>
  <si>
    <t>2440088.3953 </t>
  </si>
  <si>
    <t> 19.08.1968 21:29 </t>
  </si>
  <si>
    <t> -0.3124 </t>
  </si>
  <si>
    <t> Blanco et al. </t>
  </si>
  <si>
    <t> AA 28.227 </t>
  </si>
  <si>
    <t>2440470.383 </t>
  </si>
  <si>
    <t> 05.09.1969 21:11 </t>
  </si>
  <si>
    <t> -1.983 </t>
  </si>
  <si>
    <t>2440837.397 </t>
  </si>
  <si>
    <t> 07.09.1970 21:31 </t>
  </si>
  <si>
    <t> -1.947 </t>
  </si>
  <si>
    <t>2440915.244 </t>
  </si>
  <si>
    <t> 24.11.1970 17:51 </t>
  </si>
  <si>
    <t> -1.943 </t>
  </si>
  <si>
    <t>2441478.473 </t>
  </si>
  <si>
    <t> 09.06.1972 23:21 </t>
  </si>
  <si>
    <t> -0.301 </t>
  </si>
  <si>
    <t>2441927.305 </t>
  </si>
  <si>
    <t> 01.09.1973 19:19 </t>
  </si>
  <si>
    <t> -1.851 </t>
  </si>
  <si>
    <t> Bernardi&amp;Scaltriti </t>
  </si>
  <si>
    <t>2442568.358 </t>
  </si>
  <si>
    <t> 04.06.1975 20:35 </t>
  </si>
  <si>
    <t> -0.229 </t>
  </si>
  <si>
    <t>2442583.428 </t>
  </si>
  <si>
    <t> 19.06.1975 22:16 </t>
  </si>
  <si>
    <t> -1.840 </t>
  </si>
  <si>
    <t>2442594.549 </t>
  </si>
  <si>
    <t> 01.07.1975 01:10 </t>
  </si>
  <si>
    <t> -1.839 </t>
  </si>
  <si>
    <t>2442961.548 </t>
  </si>
  <si>
    <t> 02.07.1976 01:09 </t>
  </si>
  <si>
    <t> -1.818 </t>
  </si>
  <si>
    <t>2443246.730 </t>
  </si>
  <si>
    <t> 13.04.1977 05:31 </t>
  </si>
  <si>
    <t> -0.209 </t>
  </si>
  <si>
    <t>2443250.693 </t>
  </si>
  <si>
    <t> 17.04.1977 04:37 </t>
  </si>
  <si>
    <t> -1.807 </t>
  </si>
  <si>
    <t>2444047.432 </t>
  </si>
  <si>
    <t> 22.06.1979 22:22 </t>
  </si>
  <si>
    <t> -0.186 </t>
  </si>
  <si>
    <t> Gimenez&amp;Scaltriti </t>
  </si>
  <si>
    <t> AAP 115 </t>
  </si>
  <si>
    <t>2444062.506 </t>
  </si>
  <si>
    <t> 08.07.1979 00:08 </t>
  </si>
  <si>
    <t> -1.793 </t>
  </si>
  <si>
    <t>2444340.534 </t>
  </si>
  <si>
    <t> 11.04.1980 00:48 </t>
  </si>
  <si>
    <t> -1.778 </t>
  </si>
  <si>
    <t>2444492.269 </t>
  </si>
  <si>
    <t> 09.09.1980 18:27 </t>
  </si>
  <si>
    <t> -0.170 </t>
  </si>
  <si>
    <t>2444785.3636 </t>
  </si>
  <si>
    <t> 29.06.1981 20:43 </t>
  </si>
  <si>
    <t> -1.7697 </t>
  </si>
  <si>
    <t> Kalliullina&amp;Kalliu </t>
  </si>
  <si>
    <t> AC 1486.5 </t>
  </si>
  <si>
    <t>2444803.6557 </t>
  </si>
  <si>
    <t> 18.07.1981 03:44 </t>
  </si>
  <si>
    <t> -0.1584 </t>
  </si>
  <si>
    <t> D.R.Skillman </t>
  </si>
  <si>
    <t> AVSJ 11.2 </t>
  </si>
  <si>
    <t>2445226.270 </t>
  </si>
  <si>
    <t> 13.09.1982 18:28 </t>
  </si>
  <si>
    <t> -0.124 </t>
  </si>
  <si>
    <t> T.Brelstaff </t>
  </si>
  <si>
    <t> VSSC 60.18 </t>
  </si>
  <si>
    <t>2445315.219 </t>
  </si>
  <si>
    <t> 11.12.1982 17:15 </t>
  </si>
  <si>
    <t> -0.140 </t>
  </si>
  <si>
    <t>2445515.3900 </t>
  </si>
  <si>
    <t> 29.06.1983 21:21 </t>
  </si>
  <si>
    <t> -0.1382 </t>
  </si>
  <si>
    <t> AC 1485.4 </t>
  </si>
  <si>
    <t>2446264.441 </t>
  </si>
  <si>
    <t> 17.07.1985 22:35 </t>
  </si>
  <si>
    <t> -1.723 </t>
  </si>
  <si>
    <t> R.Diethelm </t>
  </si>
  <si>
    <t> BBS 77 </t>
  </si>
  <si>
    <t>2446705.337 </t>
  </si>
  <si>
    <t> 01.10.1986 20:05 </t>
  </si>
  <si>
    <t> -0.088 </t>
  </si>
  <si>
    <t> P.Ringe </t>
  </si>
  <si>
    <t>BAVM 50 </t>
  </si>
  <si>
    <t>2448095.400 </t>
  </si>
  <si>
    <t> 22.07.1990 21:36 </t>
  </si>
  <si>
    <t> -0.092 </t>
  </si>
  <si>
    <t> K.Seifert </t>
  </si>
  <si>
    <t>BAVM 59 </t>
  </si>
  <si>
    <t>2448106.536 </t>
  </si>
  <si>
    <t> 03.08.1990 00:51 </t>
  </si>
  <si>
    <t> -0.077 </t>
  </si>
  <si>
    <t> BBS 96 </t>
  </si>
  <si>
    <t>2448755.4793 </t>
  </si>
  <si>
    <t> 12.05.1992 23:30 </t>
  </si>
  <si>
    <t> -1.6846 </t>
  </si>
  <si>
    <t> T.Hegedüs </t>
  </si>
  <si>
    <t>IBVS 4340 </t>
  </si>
  <si>
    <t>2448755.4814 </t>
  </si>
  <si>
    <t> 12.05.1992 23:33 </t>
  </si>
  <si>
    <t> -1.6825 </t>
  </si>
  <si>
    <t>G</t>
  </si>
  <si>
    <t>2448755.4849 </t>
  </si>
  <si>
    <t> 12.05.1992 23:38 </t>
  </si>
  <si>
    <t> -1.6790 </t>
  </si>
  <si>
    <t>2450312.387 </t>
  </si>
  <si>
    <t> 16.08.1996 21:17 </t>
  </si>
  <si>
    <t> -1.652 </t>
  </si>
  <si>
    <t> BBS 113 </t>
  </si>
  <si>
    <t>2453155.295 </t>
  </si>
  <si>
    <t> 29.05.2004 19:04 </t>
  </si>
  <si>
    <t> -0.040 </t>
  </si>
  <si>
    <t> R.Meyer </t>
  </si>
  <si>
    <t>BAVM 174 </t>
  </si>
  <si>
    <t>2453255.392 </t>
  </si>
  <si>
    <t> 06.09.2004 21:24 </t>
  </si>
  <si>
    <t> -0.028 </t>
  </si>
  <si>
    <t>C </t>
  </si>
  <si>
    <t>m</t>
  </si>
  <si>
    <t> I.B.Biro et al. </t>
  </si>
  <si>
    <t>IBVS 5753 </t>
  </si>
  <si>
    <t>2453993.2951 </t>
  </si>
  <si>
    <t> 14.09.2006 19:04 </t>
  </si>
  <si>
    <t> -1.6402 </t>
  </si>
  <si>
    <t>B;V</t>
  </si>
  <si>
    <t> Bozkurt &amp; Zeynep </t>
  </si>
  <si>
    <t>IBVS 5978 </t>
  </si>
  <si>
    <t>2454645.4722 </t>
  </si>
  <si>
    <t> 27.06.2008 23:19 </t>
  </si>
  <si>
    <t> -0.0144 </t>
  </si>
  <si>
    <t> H.Kucáková </t>
  </si>
  <si>
    <t>OEJV 0094 </t>
  </si>
  <si>
    <t>2454645.4729 </t>
  </si>
  <si>
    <t> 27.06.2008 23:20 </t>
  </si>
  <si>
    <t> -0.0137 </t>
  </si>
  <si>
    <t>R</t>
  </si>
  <si>
    <t>2454645.4738 </t>
  </si>
  <si>
    <t> 27.06.2008 23:22 </t>
  </si>
  <si>
    <t> -0.0128 </t>
  </si>
  <si>
    <t>2454938.5491 </t>
  </si>
  <si>
    <t> 17.04.2009 01:10 </t>
  </si>
  <si>
    <t> -1.6316 </t>
  </si>
  <si>
    <t>OEJV 0107 </t>
  </si>
  <si>
    <t>2454938.5511 </t>
  </si>
  <si>
    <t> 17.04.2009 01:13 </t>
  </si>
  <si>
    <t> -1.6296 </t>
  </si>
  <si>
    <t>2454938.5514 </t>
  </si>
  <si>
    <t> 17.04.2009 01:14 </t>
  </si>
  <si>
    <t> -1.6293 </t>
  </si>
  <si>
    <t>2455012.4541 </t>
  </si>
  <si>
    <t> 29.06.2009 22:53 </t>
  </si>
  <si>
    <t> -0.0101 </t>
  </si>
  <si>
    <t>OEJV 0137 </t>
  </si>
  <si>
    <t>2455012.4542 </t>
  </si>
  <si>
    <t> 29.06.2009 22:54 </t>
  </si>
  <si>
    <t> -0.0100 </t>
  </si>
  <si>
    <t>2455012.4554 </t>
  </si>
  <si>
    <t> 29.06.2009 22:55 </t>
  </si>
  <si>
    <t> -0.0088 </t>
  </si>
  <si>
    <t>2455835.38461 </t>
  </si>
  <si>
    <t> 30.09.2011 21:13 </t>
  </si>
  <si>
    <t> 0.00092 </t>
  </si>
  <si>
    <t> H.Ku?akova </t>
  </si>
  <si>
    <t>OEJV 0160 </t>
  </si>
  <si>
    <t>2455835.38532 </t>
  </si>
  <si>
    <t> 30.09.2011 21:14 </t>
  </si>
  <si>
    <t> 0.00163 </t>
  </si>
  <si>
    <t>2455835.38541 </t>
  </si>
  <si>
    <t> 0.00172 </t>
  </si>
  <si>
    <t>2455835.38552 </t>
  </si>
  <si>
    <t> 30.09.2011 21:15 </t>
  </si>
  <si>
    <t> 0.00183 </t>
  </si>
  <si>
    <t>2456072.8587 </t>
  </si>
  <si>
    <t> 25.05.2012 08:36 </t>
  </si>
  <si>
    <t> -1.6165 </t>
  </si>
  <si>
    <t>IBVS 6029 </t>
  </si>
  <si>
    <t>2456491.5058 </t>
  </si>
  <si>
    <t> 18.07.2013 00:08 </t>
  </si>
  <si>
    <t> 0.0106 </t>
  </si>
  <si>
    <t>IBVS 6093 </t>
  </si>
  <si>
    <t>s5</t>
  </si>
  <si>
    <t>s6</t>
  </si>
  <si>
    <t>s7</t>
  </si>
  <si>
    <t>Add cycle</t>
  </si>
  <si>
    <t>JD today</t>
  </si>
  <si>
    <t>Old Cycle</t>
  </si>
  <si>
    <t>New Cycle</t>
  </si>
  <si>
    <t>Next ToM</t>
  </si>
  <si>
    <t>Local time</t>
  </si>
  <si>
    <t>JAVSO 49, 108</t>
  </si>
  <si>
    <t>My Time zone</t>
  </si>
  <si>
    <t>JBAV, 60</t>
  </si>
  <si>
    <t>JAVSO, 49, 108</t>
  </si>
  <si>
    <t>JAVSO, 50, 133</t>
  </si>
  <si>
    <t>JBAV, 63</t>
  </si>
  <si>
    <t>JAAVSO 51, 2023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</si>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</sst>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1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6" fillId="0" borderId="0"/>
    <xf numFmtId="0" fontId="12" fillId="23" borderId="5" applyNumberFormat="0" applyFont="0" applyAlignment="0" applyProtection="0"/>
    <xf numFmtId="0" fontId="27" fillId="20" borderId="6" applyNumberFormat="0" applyAlignment="0" applyProtection="0"/>
    <xf numFmtId="0" fontId="28" fillId="0" borderId="0" applyNumberFormat="0" applyFill="0" applyBorder="0" applyAlignment="0" applyProtection="0"/>
    <xf numFmtId="0" fontId="31" fillId="0" borderId="7" applyNumberFormat="0" applyFont="0" applyFill="0" applyAlignment="0" applyProtection="0"/>
    <xf numFmtId="0" fontId="29" fillId="0" borderId="0" applyNumberFormat="0" applyFill="0" applyBorder="0" applyAlignment="0" applyProtection="0"/>
  </cellStyleXfs>
  <cellXfs count="70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4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11" fillId="0" borderId="0" xfId="0" applyFont="1" applyAlignment="1"/>
    <xf numFmtId="0" fontId="5" fillId="0" borderId="15" xfId="0" applyFont="1" applyBorder="1" applyAlignment="1">
      <alignment horizontal="left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4" fontId="12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0" fillId="0" borderId="18" xfId="0" applyBorder="1" applyAlignment="1">
      <alignment horizontal="center"/>
    </xf>
    <xf numFmtId="0" fontId="0" fillId="0" borderId="19" xfId="0" applyBorder="1">
      <alignment vertical="top"/>
    </xf>
    <xf numFmtId="0" fontId="15" fillId="0" borderId="0" xfId="38" applyAlignment="1" applyProtection="1">
      <alignment horizontal="left"/>
    </xf>
    <xf numFmtId="0" fontId="0" fillId="0" borderId="20" xfId="0" applyBorder="1" applyAlignment="1">
      <alignment horizontal="center"/>
    </xf>
    <xf numFmtId="0" fontId="0" fillId="0" borderId="21" xfId="0" applyBorder="1">
      <alignment vertical="top"/>
    </xf>
    <xf numFmtId="0" fontId="0" fillId="0" borderId="0" xfId="0" quotePrefix="1">
      <alignment vertical="top"/>
    </xf>
    <xf numFmtId="0" fontId="5" fillId="24" borderId="22" xfId="0" applyFont="1" applyFill="1" applyBorder="1" applyAlignment="1">
      <alignment horizontal="left" vertical="top" wrapText="1" indent="1"/>
    </xf>
    <xf numFmtId="0" fontId="5" fillId="24" borderId="22" xfId="0" applyFont="1" applyFill="1" applyBorder="1" applyAlignment="1">
      <alignment horizontal="center" vertical="top" wrapText="1"/>
    </xf>
    <xf numFmtId="0" fontId="5" fillId="24" borderId="22" xfId="0" applyFont="1" applyFill="1" applyBorder="1" applyAlignment="1">
      <alignment horizontal="right" vertical="top" wrapText="1"/>
    </xf>
    <xf numFmtId="0" fontId="15" fillId="24" borderId="22" xfId="38" applyFill="1" applyBorder="1" applyAlignment="1" applyProtection="1">
      <alignment horizontal="right" vertical="top" wrapText="1"/>
    </xf>
    <xf numFmtId="0" fontId="10" fillId="0" borderId="0" xfId="0" applyFont="1" applyAlignment="1"/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30" fillId="0" borderId="0" xfId="42" applyFont="1" applyAlignment="1">
      <alignment wrapText="1"/>
    </xf>
    <xf numFmtId="0" fontId="30" fillId="0" borderId="0" xfId="42" applyFont="1" applyAlignment="1">
      <alignment horizontal="center" wrapText="1"/>
    </xf>
    <xf numFmtId="0" fontId="30" fillId="0" borderId="0" xfId="42" applyFont="1" applyAlignment="1">
      <alignment horizontal="left" wrapText="1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/>
    <xf numFmtId="0" fontId="6" fillId="0" borderId="0" xfId="0" applyFont="1" applyAlignment="1"/>
    <xf numFmtId="0" fontId="32" fillId="0" borderId="0" xfId="0" applyFont="1" applyAlignment="1"/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65" fontId="33" fillId="0" borderId="0" xfId="0" applyNumberFormat="1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166" fontId="33" fillId="0" borderId="0" xfId="0" applyNumberFormat="1" applyFont="1" applyAlignment="1">
      <alignment vertical="center" wrapText="1"/>
    </xf>
    <xf numFmtId="0" fontId="33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V889 Aql - O-C Diagr.</a:t>
            </a:r>
          </a:p>
        </c:rich>
      </c:tx>
      <c:layout>
        <c:manualLayout>
          <c:xMode val="edge"/>
          <c:yMode val="edge"/>
          <c:x val="0.36513157894736842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22368421052633"/>
          <c:y val="0.14906854902912253"/>
          <c:w val="0.81907894736842102"/>
          <c:h val="0.655280496773851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Active!$H$21:$H$990</c:f>
              <c:numCache>
                <c:formatCode>General</c:formatCode>
                <c:ptCount val="970"/>
                <c:pt idx="0">
                  <c:v>0.21467599999596132</c:v>
                </c:pt>
                <c:pt idx="1">
                  <c:v>0.12496799999644281</c:v>
                </c:pt>
                <c:pt idx="2">
                  <c:v>0.15266199999678065</c:v>
                </c:pt>
                <c:pt idx="3">
                  <c:v>0.15980099999796948</c:v>
                </c:pt>
                <c:pt idx="4">
                  <c:v>-1.470492500004184</c:v>
                </c:pt>
                <c:pt idx="5">
                  <c:v>-1.4835245000031136</c:v>
                </c:pt>
                <c:pt idx="6">
                  <c:v>0.19663399999990361</c:v>
                </c:pt>
                <c:pt idx="7">
                  <c:v>-1.5166915000045265</c:v>
                </c:pt>
                <c:pt idx="8">
                  <c:v>-1.5514905000018189</c:v>
                </c:pt>
                <c:pt idx="9">
                  <c:v>-1.6063695000048028</c:v>
                </c:pt>
                <c:pt idx="10">
                  <c:v>4.4781999997212552E-2</c:v>
                </c:pt>
                <c:pt idx="11">
                  <c:v>-1.5674434999964433</c:v>
                </c:pt>
                <c:pt idx="12">
                  <c:v>-1.5973044999991544</c:v>
                </c:pt>
                <c:pt idx="13">
                  <c:v>1.612800000293646E-2</c:v>
                </c:pt>
                <c:pt idx="14">
                  <c:v>2.4127999997290317E-2</c:v>
                </c:pt>
                <c:pt idx="15">
                  <c:v>-3.0249999981606379E-3</c:v>
                </c:pt>
                <c:pt idx="16">
                  <c:v>2.1529999939957634E-3</c:v>
                </c:pt>
                <c:pt idx="17">
                  <c:v>-1.6561655000041355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31-4A2A-AF7D-4ACF51873F3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  <c:pt idx="70">
                    <c:v>2.9999999999999997E-4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1.1999999999999999E-3</c:v>
                  </c:pt>
                  <c:pt idx="74">
                    <c:v>1.1000000000000001E-3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1.2999999999999999E-3</c:v>
                  </c:pt>
                  <c:pt idx="78">
                    <c:v>4.0000000000000001E-3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6.7000000000000002E-3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  <c:pt idx="70">
                    <c:v>2.9999999999999997E-4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1.1999999999999999E-3</c:v>
                  </c:pt>
                  <c:pt idx="74">
                    <c:v>1.1000000000000001E-3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1.2999999999999999E-3</c:v>
                  </c:pt>
                  <c:pt idx="78">
                    <c:v>4.0000000000000001E-3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Active!$I$21:$I$990</c:f>
              <c:numCache>
                <c:formatCode>General</c:formatCode>
                <c:ptCount val="970"/>
                <c:pt idx="19">
                  <c:v>9.9999999656574801E-4</c:v>
                </c:pt>
                <c:pt idx="20">
                  <c:v>-1.5953185000034864</c:v>
                </c:pt>
                <c:pt idx="21">
                  <c:v>-4.5885999999882188E-2</c:v>
                </c:pt>
                <c:pt idx="22">
                  <c:v>-1.5643005000019912</c:v>
                </c:pt>
                <c:pt idx="23">
                  <c:v>3.110000000015134E-2</c:v>
                </c:pt>
                <c:pt idx="24">
                  <c:v>-4.9140000046463683E-3</c:v>
                </c:pt>
                <c:pt idx="25">
                  <c:v>-1.6872395000027609</c:v>
                </c:pt>
                <c:pt idx="26">
                  <c:v>-1.6622465000036755</c:v>
                </c:pt>
                <c:pt idx="27">
                  <c:v>-1.661399500000698</c:v>
                </c:pt>
                <c:pt idx="28">
                  <c:v>-3.6789000005228445E-2</c:v>
                </c:pt>
                <c:pt idx="29">
                  <c:v>-1.6003885000027367</c:v>
                </c:pt>
                <c:pt idx="30">
                  <c:v>2.0689999946625903E-3</c:v>
                </c:pt>
                <c:pt idx="31">
                  <c:v>-1.6092495000048075</c:v>
                </c:pt>
                <c:pt idx="32">
                  <c:v>-1.6091285000002244</c:v>
                </c:pt>
                <c:pt idx="33">
                  <c:v>-1.5991355000005569</c:v>
                </c:pt>
                <c:pt idx="34">
                  <c:v>4.4999999954598024E-4</c:v>
                </c:pt>
                <c:pt idx="35">
                  <c:v>-1.596989500001655</c:v>
                </c:pt>
                <c:pt idx="36">
                  <c:v>-8.3799999993061647E-4</c:v>
                </c:pt>
                <c:pt idx="37">
                  <c:v>-1.6081564999985858</c:v>
                </c:pt>
                <c:pt idx="38">
                  <c:v>-1.6021315000034519</c:v>
                </c:pt>
                <c:pt idx="39">
                  <c:v>1.0019999972428195E-3</c:v>
                </c:pt>
                <c:pt idx="42">
                  <c:v>2.3987999993551057E-2</c:v>
                </c:pt>
                <c:pt idx="43">
                  <c:v>5.9559999936027452E-3</c:v>
                </c:pt>
                <c:pt idx="44">
                  <c:v>1.1339999982737936E-3</c:v>
                </c:pt>
                <c:pt idx="45">
                  <c:v>-1.6071985000016866</c:v>
                </c:pt>
                <c:pt idx="46">
                  <c:v>1.4081000001169741E-2</c:v>
                </c:pt>
                <c:pt idx="47">
                  <c:v>-3.2793999998830259E-2</c:v>
                </c:pt>
                <c:pt idx="48">
                  <c:v>-1.7673000002105255E-2</c:v>
                </c:pt>
                <c:pt idx="52">
                  <c:v>-1.6611545000050683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31-4A2A-AF7D-4ACF51873F3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8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8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Active!$J$21:$J$990</c:f>
              <c:numCache>
                <c:formatCode>General</c:formatCode>
                <c:ptCount val="970"/>
                <c:pt idx="40">
                  <c:v>-1.6076915000085137</c:v>
                </c:pt>
                <c:pt idx="41">
                  <c:v>3.0899999983375892E-3</c:v>
                </c:pt>
                <c:pt idx="49">
                  <c:v>-1.6457945000074687</c:v>
                </c:pt>
                <c:pt idx="50">
                  <c:v>-1.6436945000095875</c:v>
                </c:pt>
                <c:pt idx="51">
                  <c:v>-1.6401945000034175</c:v>
                </c:pt>
                <c:pt idx="55">
                  <c:v>-1.7640035000003991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31-4A2A-AF7D-4ACF51873F3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Active!$K$21:$K$990</c:f>
              <c:numCache>
                <c:formatCode>General</c:formatCode>
                <c:ptCount val="970"/>
                <c:pt idx="53">
                  <c:v>-0.13773900000524009</c:v>
                </c:pt>
                <c:pt idx="54">
                  <c:v>-0.12865000000601867</c:v>
                </c:pt>
                <c:pt idx="56">
                  <c:v>-0.15824499999871477</c:v>
                </c:pt>
                <c:pt idx="57">
                  <c:v>-0.15762499999982538</c:v>
                </c:pt>
                <c:pt idx="58">
                  <c:v>-0.15666500000224914</c:v>
                </c:pt>
                <c:pt idx="59">
                  <c:v>-1.7846485000045504</c:v>
                </c:pt>
                <c:pt idx="60">
                  <c:v>-1.782648500004143</c:v>
                </c:pt>
                <c:pt idx="61">
                  <c:v>-1.7823485000044457</c:v>
                </c:pt>
                <c:pt idx="62">
                  <c:v>-0.16538200000650249</c:v>
                </c:pt>
                <c:pt idx="63">
                  <c:v>-0.16528200000175275</c:v>
                </c:pt>
                <c:pt idx="64">
                  <c:v>-0.16408200000296347</c:v>
                </c:pt>
                <c:pt idx="65">
                  <c:v>-0.17996800000400981</c:v>
                </c:pt>
                <c:pt idx="66">
                  <c:v>-0.17925800000375602</c:v>
                </c:pt>
                <c:pt idx="67">
                  <c:v>-0.17916800000239164</c:v>
                </c:pt>
                <c:pt idx="68">
                  <c:v>-0.17905800000153249</c:v>
                </c:pt>
                <c:pt idx="69">
                  <c:v>-1.8047765000083018</c:v>
                </c:pt>
                <c:pt idx="70">
                  <c:v>-0.19063900000764988</c:v>
                </c:pt>
                <c:pt idx="71">
                  <c:v>-1.8209715000048163</c:v>
                </c:pt>
                <c:pt idx="72">
                  <c:v>-0.20816000000195345</c:v>
                </c:pt>
                <c:pt idx="73">
                  <c:v>-0.22448800000711344</c:v>
                </c:pt>
                <c:pt idx="74">
                  <c:v>-0.22236700000939891</c:v>
                </c:pt>
                <c:pt idx="75">
                  <c:v>-1.8570065000021714</c:v>
                </c:pt>
                <c:pt idx="76">
                  <c:v>-1.8570065000021714</c:v>
                </c:pt>
                <c:pt idx="77">
                  <c:v>-0.22072499999922002</c:v>
                </c:pt>
                <c:pt idx="78">
                  <c:v>-0.22937400000228081</c:v>
                </c:pt>
                <c:pt idx="79">
                  <c:v>-1.8614925000074436</c:v>
                </c:pt>
                <c:pt idx="80">
                  <c:v>-0.23268100000132108</c:v>
                </c:pt>
                <c:pt idx="81">
                  <c:v>-1.8530575000040699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31-4A2A-AF7D-4ACF51873F3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Active!$L$21:$L$990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931-4A2A-AF7D-4ACF51873F3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Active!$M$21:$M$990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931-4A2A-AF7D-4ACF51873F3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</c:numCache>
              </c:numRef>
            </c:plus>
            <c:minus>
              <c:numRef>
                <c:f>Active!$D$21:$D$90</c:f>
                <c:numCache>
                  <c:formatCode>General</c:formatCode>
                  <c:ptCount val="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Active!$N$21:$N$990</c:f>
              <c:numCache>
                <c:formatCode>General</c:formatCode>
                <c:ptCount val="97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31-4A2A-AF7D-4ACF51873F3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0.17031563504286895</c:v>
                </c:pt>
                <c:pt idx="1">
                  <c:v>0.16371177013784777</c:v>
                </c:pt>
                <c:pt idx="2">
                  <c:v>0.16193380650957284</c:v>
                </c:pt>
                <c:pt idx="3">
                  <c:v>0.15444095979041428</c:v>
                </c:pt>
                <c:pt idx="4">
                  <c:v>0.15107552863689389</c:v>
                </c:pt>
                <c:pt idx="5">
                  <c:v>0.15005954942073679</c:v>
                </c:pt>
                <c:pt idx="6">
                  <c:v>0.14517014944298073</c:v>
                </c:pt>
                <c:pt idx="7">
                  <c:v>0.14078873907330325</c:v>
                </c:pt>
                <c:pt idx="8">
                  <c:v>7.9702988701857713E-2</c:v>
                </c:pt>
                <c:pt idx="9">
                  <c:v>7.957599129983807E-2</c:v>
                </c:pt>
                <c:pt idx="10">
                  <c:v>7.0495677055433997E-2</c:v>
                </c:pt>
                <c:pt idx="11">
                  <c:v>5.3414526483792781E-2</c:v>
                </c:pt>
                <c:pt idx="12">
                  <c:v>4.5921679764634182E-2</c:v>
                </c:pt>
                <c:pt idx="13">
                  <c:v>4.179426419899597E-2</c:v>
                </c:pt>
                <c:pt idx="14">
                  <c:v>4.179426419899597E-2</c:v>
                </c:pt>
                <c:pt idx="15">
                  <c:v>4.0905282384858507E-2</c:v>
                </c:pt>
                <c:pt idx="16">
                  <c:v>3.8619329148505036E-2</c:v>
                </c:pt>
                <c:pt idx="17">
                  <c:v>3.8428833045475577E-2</c:v>
                </c:pt>
                <c:pt idx="18">
                  <c:v>3.7730347334367573E-2</c:v>
                </c:pt>
                <c:pt idx="19">
                  <c:v>3.7730347334367573E-2</c:v>
                </c:pt>
                <c:pt idx="20">
                  <c:v>3.7539851231338114E-2</c:v>
                </c:pt>
                <c:pt idx="21">
                  <c:v>3.3412435665699902E-2</c:v>
                </c:pt>
                <c:pt idx="22">
                  <c:v>3.0174001914199153E-2</c:v>
                </c:pt>
                <c:pt idx="23">
                  <c:v>2.5030607132403841E-2</c:v>
                </c:pt>
                <c:pt idx="24">
                  <c:v>1.664877859910778E-2</c:v>
                </c:pt>
                <c:pt idx="25">
                  <c:v>1.2267368229430291E-2</c:v>
                </c:pt>
                <c:pt idx="26">
                  <c:v>8.076453962782261E-3</c:v>
                </c:pt>
                <c:pt idx="27">
                  <c:v>7.1874721486447982E-3</c:v>
                </c:pt>
                <c:pt idx="28">
                  <c:v>7.7410334665311414E-4</c:v>
                </c:pt>
                <c:pt idx="29">
                  <c:v>-4.3692914351421974E-3</c:v>
                </c:pt>
                <c:pt idx="30">
                  <c:v>-1.1671642051271344E-2</c:v>
                </c:pt>
                <c:pt idx="31">
                  <c:v>-1.1862138154300796E-2</c:v>
                </c:pt>
                <c:pt idx="32">
                  <c:v>-1.1989135556320432E-2</c:v>
                </c:pt>
                <c:pt idx="33">
                  <c:v>-1.6180049822968466E-2</c:v>
                </c:pt>
                <c:pt idx="34">
                  <c:v>-1.9418483574469216E-2</c:v>
                </c:pt>
                <c:pt idx="35">
                  <c:v>-1.9481982275479037E-2</c:v>
                </c:pt>
                <c:pt idx="36">
                  <c:v>-2.856229651988311E-2</c:v>
                </c:pt>
                <c:pt idx="37">
                  <c:v>-2.8752792622912554E-2</c:v>
                </c:pt>
                <c:pt idx="38">
                  <c:v>-3.1927727673403489E-2</c:v>
                </c:pt>
                <c:pt idx="39">
                  <c:v>-3.36421926006686E-2</c:v>
                </c:pt>
                <c:pt idx="40">
                  <c:v>-3.7007623754188979E-2</c:v>
                </c:pt>
                <c:pt idx="41">
                  <c:v>-3.7198119857218437E-2</c:v>
                </c:pt>
                <c:pt idx="42">
                  <c:v>-4.2024021133964654E-2</c:v>
                </c:pt>
                <c:pt idx="43">
                  <c:v>-4.304000035012176E-2</c:v>
                </c:pt>
                <c:pt idx="44">
                  <c:v>-4.5325953586475232E-2</c:v>
                </c:pt>
                <c:pt idx="45">
                  <c:v>-5.3898278222800744E-2</c:v>
                </c:pt>
                <c:pt idx="46">
                  <c:v>-5.8914675602576419E-2</c:v>
                </c:pt>
                <c:pt idx="47">
                  <c:v>-7.4789350855031078E-2</c:v>
                </c:pt>
                <c:pt idx="48">
                  <c:v>-7.4916348257050722E-2</c:v>
                </c:pt>
                <c:pt idx="49">
                  <c:v>-8.2345696275199498E-2</c:v>
                </c:pt>
                <c:pt idx="50">
                  <c:v>-8.2345696275199498E-2</c:v>
                </c:pt>
                <c:pt idx="51">
                  <c:v>-8.2345696275199498E-2</c:v>
                </c:pt>
                <c:pt idx="52">
                  <c:v>-0.10012533255794874</c:v>
                </c:pt>
                <c:pt idx="53">
                  <c:v>-0.13257316877396608</c:v>
                </c:pt>
                <c:pt idx="54">
                  <c:v>-0.13371614539214277</c:v>
                </c:pt>
                <c:pt idx="55">
                  <c:v>-0.14216147262644868</c:v>
                </c:pt>
                <c:pt idx="56">
                  <c:v>-0.14959082064459744</c:v>
                </c:pt>
                <c:pt idx="57">
                  <c:v>-0.14959082064459744</c:v>
                </c:pt>
                <c:pt idx="58">
                  <c:v>-0.14959082064459744</c:v>
                </c:pt>
                <c:pt idx="59">
                  <c:v>-0.15295625179811784</c:v>
                </c:pt>
                <c:pt idx="60">
                  <c:v>-0.15295625179811784</c:v>
                </c:pt>
                <c:pt idx="61">
                  <c:v>-0.15295625179811784</c:v>
                </c:pt>
                <c:pt idx="62">
                  <c:v>-0.15378173491124547</c:v>
                </c:pt>
                <c:pt idx="63">
                  <c:v>-0.15378173491124547</c:v>
                </c:pt>
                <c:pt idx="64">
                  <c:v>-0.15378173491124547</c:v>
                </c:pt>
                <c:pt idx="65">
                  <c:v>-0.16317954266069867</c:v>
                </c:pt>
                <c:pt idx="66">
                  <c:v>-0.16317954266069867</c:v>
                </c:pt>
                <c:pt idx="67">
                  <c:v>-0.16317954266069867</c:v>
                </c:pt>
                <c:pt idx="68">
                  <c:v>-0.16317954266069867</c:v>
                </c:pt>
                <c:pt idx="69">
                  <c:v>-0.16590998680412083</c:v>
                </c:pt>
                <c:pt idx="70">
                  <c:v>-0.17067238937985724</c:v>
                </c:pt>
                <c:pt idx="71">
                  <c:v>-0.17924471401618275</c:v>
                </c:pt>
                <c:pt idx="72">
                  <c:v>-0.18324513217980137</c:v>
                </c:pt>
                <c:pt idx="73">
                  <c:v>-0.20000878924639348</c:v>
                </c:pt>
                <c:pt idx="74">
                  <c:v>-0.20013578664841308</c:v>
                </c:pt>
                <c:pt idx="75">
                  <c:v>-0.20019928534942294</c:v>
                </c:pt>
                <c:pt idx="76">
                  <c:v>-0.20019928534942294</c:v>
                </c:pt>
                <c:pt idx="77">
                  <c:v>-0.2003897814524524</c:v>
                </c:pt>
                <c:pt idx="78">
                  <c:v>-0.20432670091506117</c:v>
                </c:pt>
                <c:pt idx="79">
                  <c:v>-0.20451719701809062</c:v>
                </c:pt>
                <c:pt idx="80">
                  <c:v>-0.20851761518170919</c:v>
                </c:pt>
                <c:pt idx="81">
                  <c:v>-0.20896210608877791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931-4A2A-AF7D-4ACF51873F32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Active!$P$21:$P$990</c:f>
              <c:numCache>
                <c:formatCode>General</c:formatCode>
                <c:ptCount val="970"/>
                <c:pt idx="0">
                  <c:v>-1.7913651718191765</c:v>
                </c:pt>
                <c:pt idx="1">
                  <c:v>-1.7826637040771778</c:v>
                </c:pt>
                <c:pt idx="2">
                  <c:v>-1.7803210012235626</c:v>
                </c:pt>
                <c:pt idx="3">
                  <c:v>-1.7704481820547562</c:v>
                </c:pt>
                <c:pt idx="4">
                  <c:v>-1.7660137802246991</c:v>
                </c:pt>
                <c:pt idx="5">
                  <c:v>-1.7646750928797763</c:v>
                </c:pt>
                <c:pt idx="6">
                  <c:v>-1.7582326600323348</c:v>
                </c:pt>
                <c:pt idx="7">
                  <c:v>-1.7524595708573547</c:v>
                </c:pt>
                <c:pt idx="8">
                  <c:v>-1.6719709942438654</c:v>
                </c:pt>
                <c:pt idx="9">
                  <c:v>-1.6718036583257501</c:v>
                </c:pt>
                <c:pt idx="10">
                  <c:v>-1.6598391401805017</c:v>
                </c:pt>
                <c:pt idx="11">
                  <c:v>-1.6373324591939855</c:v>
                </c:pt>
                <c:pt idx="12">
                  <c:v>-1.6274596400251791</c:v>
                </c:pt>
                <c:pt idx="13">
                  <c:v>-1.6220212226864297</c:v>
                </c:pt>
                <c:pt idx="14">
                  <c:v>-1.6220212226864297</c:v>
                </c:pt>
                <c:pt idx="15">
                  <c:v>-1.6208498712596222</c:v>
                </c:pt>
                <c:pt idx="16">
                  <c:v>-1.6178378247335456</c:v>
                </c:pt>
                <c:pt idx="17">
                  <c:v>-1.6175868208563726</c:v>
                </c:pt>
                <c:pt idx="18">
                  <c:v>-1.6166664733067382</c:v>
                </c:pt>
                <c:pt idx="19">
                  <c:v>-1.6166664733067382</c:v>
                </c:pt>
                <c:pt idx="20">
                  <c:v>-1.6164154694295652</c:v>
                </c:pt>
                <c:pt idx="21">
                  <c:v>-1.6109770520908158</c:v>
                </c:pt>
                <c:pt idx="22">
                  <c:v>-1.6067099861788741</c:v>
                </c:pt>
                <c:pt idx="23">
                  <c:v>-1.5999328814952019</c:v>
                </c:pt>
                <c:pt idx="24">
                  <c:v>-1.5888887108995879</c:v>
                </c:pt>
                <c:pt idx="25">
                  <c:v>-1.5831156217246081</c:v>
                </c:pt>
                <c:pt idx="26">
                  <c:v>-1.577593536426801</c:v>
                </c:pt>
                <c:pt idx="27">
                  <c:v>-1.5764221849999935</c:v>
                </c:pt>
                <c:pt idx="28">
                  <c:v>-1.5679717211351678</c:v>
                </c:pt>
                <c:pt idx="29">
                  <c:v>-1.5611946164514956</c:v>
                </c:pt>
                <c:pt idx="30">
                  <c:v>-1.5515728011598622</c:v>
                </c:pt>
                <c:pt idx="31">
                  <c:v>-1.5513217972826892</c:v>
                </c:pt>
                <c:pt idx="32">
                  <c:v>-1.5511544613645738</c:v>
                </c:pt>
                <c:pt idx="33">
                  <c:v>-1.545632376066767</c:v>
                </c:pt>
                <c:pt idx="34">
                  <c:v>-1.541365310154825</c:v>
                </c:pt>
                <c:pt idx="35">
                  <c:v>-1.5412816421957674</c:v>
                </c:pt>
                <c:pt idx="36">
                  <c:v>-1.529317124050519</c:v>
                </c:pt>
                <c:pt idx="37">
                  <c:v>-1.529066120173346</c:v>
                </c:pt>
                <c:pt idx="38">
                  <c:v>-1.524882722220462</c:v>
                </c:pt>
                <c:pt idx="39">
                  <c:v>-1.5226236873259045</c:v>
                </c:pt>
                <c:pt idx="40">
                  <c:v>-1.5181892854958474</c:v>
                </c:pt>
                <c:pt idx="41">
                  <c:v>-1.5179382816186744</c:v>
                </c:pt>
                <c:pt idx="42">
                  <c:v>-1.5115795167302906</c:v>
                </c:pt>
                <c:pt idx="43">
                  <c:v>-1.5102408293853677</c:v>
                </c:pt>
                <c:pt idx="44">
                  <c:v>-1.5072287828592912</c:v>
                </c:pt>
                <c:pt idx="45">
                  <c:v>-1.4959336083865042</c:v>
                </c:pt>
                <c:pt idx="46">
                  <c:v>-1.4893238396209474</c:v>
                </c:pt>
                <c:pt idx="47">
                  <c:v>-1.468406849856527</c:v>
                </c:pt>
                <c:pt idx="48">
                  <c:v>-1.4682395139384117</c:v>
                </c:pt>
                <c:pt idx="49">
                  <c:v>-1.4584503627286631</c:v>
                </c:pt>
                <c:pt idx="50">
                  <c:v>-1.4584503627286631</c:v>
                </c:pt>
                <c:pt idx="51">
                  <c:v>-1.4584503627286631</c:v>
                </c:pt>
                <c:pt idx="52">
                  <c:v>-1.4350233341925123</c:v>
                </c:pt>
                <c:pt idx="53">
                  <c:v>-1.3922690071140371</c:v>
                </c:pt>
                <c:pt idx="54">
                  <c:v>-1.3907629838509989</c:v>
                </c:pt>
                <c:pt idx="55">
                  <c:v>-1.3796351452963274</c:v>
                </c:pt>
                <c:pt idx="56">
                  <c:v>-1.3698459940865786</c:v>
                </c:pt>
                <c:pt idx="57">
                  <c:v>-1.3698459940865786</c:v>
                </c:pt>
                <c:pt idx="58">
                  <c:v>-1.3698459940865786</c:v>
                </c:pt>
                <c:pt idx="59">
                  <c:v>-1.3654115922565215</c:v>
                </c:pt>
                <c:pt idx="60">
                  <c:v>-1.3654115922565215</c:v>
                </c:pt>
                <c:pt idx="61">
                  <c:v>-1.3654115922565215</c:v>
                </c:pt>
                <c:pt idx="62">
                  <c:v>-1.3643239087887717</c:v>
                </c:pt>
                <c:pt idx="63">
                  <c:v>-1.3643239087887717</c:v>
                </c:pt>
                <c:pt idx="64">
                  <c:v>-1.3643239087887717</c:v>
                </c:pt>
                <c:pt idx="65">
                  <c:v>-1.351941050848235</c:v>
                </c:pt>
                <c:pt idx="66">
                  <c:v>-1.351941050848235</c:v>
                </c:pt>
                <c:pt idx="67">
                  <c:v>-1.351941050848235</c:v>
                </c:pt>
                <c:pt idx="68">
                  <c:v>-1.351941050848235</c:v>
                </c:pt>
                <c:pt idx="69">
                  <c:v>-1.3483433286087547</c:v>
                </c:pt>
                <c:pt idx="70">
                  <c:v>-1.3420682316794286</c:v>
                </c:pt>
                <c:pt idx="71">
                  <c:v>-1.3307730572066414</c:v>
                </c:pt>
                <c:pt idx="72">
                  <c:v>-1.3255019757860076</c:v>
                </c:pt>
                <c:pt idx="73">
                  <c:v>-1.3034136345947798</c:v>
                </c:pt>
                <c:pt idx="74">
                  <c:v>-1.3032462986766644</c:v>
                </c:pt>
                <c:pt idx="75">
                  <c:v>-1.3031626307176067</c:v>
                </c:pt>
                <c:pt idx="76">
                  <c:v>-1.3031626307176067</c:v>
                </c:pt>
                <c:pt idx="77">
                  <c:v>-1.3029116268404337</c:v>
                </c:pt>
                <c:pt idx="78">
                  <c:v>-1.2977242133788573</c:v>
                </c:pt>
                <c:pt idx="79">
                  <c:v>-1.2974732095016845</c:v>
                </c:pt>
                <c:pt idx="80">
                  <c:v>-1.2922021280810505</c:v>
                </c:pt>
                <c:pt idx="81">
                  <c:v>-1.2916164523676468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931-4A2A-AF7D-4ACF51873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9536424"/>
        <c:axId val="1"/>
      </c:scatterChart>
      <c:valAx>
        <c:axId val="339536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8157894736847"/>
              <c:y val="0.8664609315139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986842105263157E-2"/>
              <c:y val="0.381988229732153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5364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638157894736842"/>
          <c:y val="0.91925596256989606"/>
          <c:w val="0.79605263157894735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V0889 Aql - Primary O-C Diagr.</a:t>
            </a:r>
          </a:p>
        </c:rich>
      </c:tx>
      <c:layout>
        <c:manualLayout>
          <c:xMode val="edge"/>
          <c:yMode val="edge"/>
          <c:x val="0.27755926178519025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35448964467894"/>
          <c:y val="0.14860681114551083"/>
          <c:w val="0.77559129666670834"/>
          <c:h val="0.65634674922600622"/>
        </c:manualLayout>
      </c:layout>
      <c:scatterChart>
        <c:scatterStyle val="lineMarker"/>
        <c:varyColors val="0"/>
        <c:ser>
          <c:idx val="1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  <c:pt idx="70">
                    <c:v>2.9999999999999997E-4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1.1999999999999999E-3</c:v>
                  </c:pt>
                  <c:pt idx="74">
                    <c:v>1.1000000000000001E-3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1.2999999999999999E-3</c:v>
                  </c:pt>
                  <c:pt idx="78">
                    <c:v>4.0000000000000001E-3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6.7000000000000002E-3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  <c:pt idx="70">
                    <c:v>2.9999999999999997E-4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1.1999999999999999E-3</c:v>
                  </c:pt>
                  <c:pt idx="74">
                    <c:v>1.1000000000000001E-3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1.2999999999999999E-3</c:v>
                  </c:pt>
                  <c:pt idx="78">
                    <c:v>4.0000000000000001E-3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Active!$R$21:$R$990</c:f>
              <c:numCache>
                <c:formatCode>General</c:formatCode>
                <c:ptCount val="970"/>
                <c:pt idx="0">
                  <c:v>0.21467599999596132</c:v>
                </c:pt>
                <c:pt idx="1">
                  <c:v>0.12496799999644281</c:v>
                </c:pt>
                <c:pt idx="2">
                  <c:v>0.15266199999678065</c:v>
                </c:pt>
                <c:pt idx="3">
                  <c:v>0.15980099999796948</c:v>
                </c:pt>
                <c:pt idx="6">
                  <c:v>0.19663399999990361</c:v>
                </c:pt>
                <c:pt idx="10">
                  <c:v>4.4781999997212552E-2</c:v>
                </c:pt>
                <c:pt idx="13">
                  <c:v>1.612800000293646E-2</c:v>
                </c:pt>
                <c:pt idx="14">
                  <c:v>2.4127999997290317E-2</c:v>
                </c:pt>
                <c:pt idx="15">
                  <c:v>-3.0249999981606379E-3</c:v>
                </c:pt>
                <c:pt idx="16">
                  <c:v>2.1529999939957634E-3</c:v>
                </c:pt>
                <c:pt idx="18">
                  <c:v>0</c:v>
                </c:pt>
                <c:pt idx="19">
                  <c:v>9.9999999656574801E-4</c:v>
                </c:pt>
                <c:pt idx="21">
                  <c:v>-4.5885999999882188E-2</c:v>
                </c:pt>
                <c:pt idx="23">
                  <c:v>3.110000000015134E-2</c:v>
                </c:pt>
                <c:pt idx="24">
                  <c:v>-4.9140000046463683E-3</c:v>
                </c:pt>
                <c:pt idx="28">
                  <c:v>-3.6789000005228445E-2</c:v>
                </c:pt>
                <c:pt idx="30">
                  <c:v>2.0689999946625903E-3</c:v>
                </c:pt>
                <c:pt idx="34">
                  <c:v>4.4999999954598024E-4</c:v>
                </c:pt>
                <c:pt idx="36">
                  <c:v>-8.3799999993061647E-4</c:v>
                </c:pt>
                <c:pt idx="39">
                  <c:v>1.0019999972428195E-3</c:v>
                </c:pt>
                <c:pt idx="41">
                  <c:v>3.0899999983375892E-3</c:v>
                </c:pt>
                <c:pt idx="42">
                  <c:v>2.3987999993551057E-2</c:v>
                </c:pt>
                <c:pt idx="43">
                  <c:v>5.9559999936027452E-3</c:v>
                </c:pt>
                <c:pt idx="44">
                  <c:v>1.1339999982737936E-3</c:v>
                </c:pt>
                <c:pt idx="46">
                  <c:v>1.4081000001169741E-2</c:v>
                </c:pt>
                <c:pt idx="47">
                  <c:v>-3.2793999998830259E-2</c:v>
                </c:pt>
                <c:pt idx="48">
                  <c:v>-1.7673000002105255E-2</c:v>
                </c:pt>
                <c:pt idx="53">
                  <c:v>-0.13773900000524009</c:v>
                </c:pt>
                <c:pt idx="54">
                  <c:v>-0.12865000000601867</c:v>
                </c:pt>
                <c:pt idx="56">
                  <c:v>-0.15824499999871477</c:v>
                </c:pt>
                <c:pt idx="57">
                  <c:v>-0.15762499999982538</c:v>
                </c:pt>
                <c:pt idx="58">
                  <c:v>-0.15666500000224914</c:v>
                </c:pt>
                <c:pt idx="62">
                  <c:v>-0.16538200000650249</c:v>
                </c:pt>
                <c:pt idx="63">
                  <c:v>-0.16528200000175275</c:v>
                </c:pt>
                <c:pt idx="64">
                  <c:v>-0.16408200000296347</c:v>
                </c:pt>
                <c:pt idx="65">
                  <c:v>-0.17996800000400981</c:v>
                </c:pt>
                <c:pt idx="66">
                  <c:v>-0.17925800000375602</c:v>
                </c:pt>
                <c:pt idx="67">
                  <c:v>-0.17916800000239164</c:v>
                </c:pt>
                <c:pt idx="68">
                  <c:v>-0.17905800000153249</c:v>
                </c:pt>
                <c:pt idx="70">
                  <c:v>-0.19063900000764988</c:v>
                </c:pt>
                <c:pt idx="72">
                  <c:v>-0.20816000000195345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21-4EEA-88AB-65B9AE34E9FA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Active!$O$21:$O$990</c:f>
              <c:numCache>
                <c:formatCode>General</c:formatCode>
                <c:ptCount val="970"/>
                <c:pt idx="0">
                  <c:v>0.17031563504286895</c:v>
                </c:pt>
                <c:pt idx="1">
                  <c:v>0.16371177013784777</c:v>
                </c:pt>
                <c:pt idx="2">
                  <c:v>0.16193380650957284</c:v>
                </c:pt>
                <c:pt idx="3">
                  <c:v>0.15444095979041428</c:v>
                </c:pt>
                <c:pt idx="4">
                  <c:v>0.15107552863689389</c:v>
                </c:pt>
                <c:pt idx="5">
                  <c:v>0.15005954942073679</c:v>
                </c:pt>
                <c:pt idx="6">
                  <c:v>0.14517014944298073</c:v>
                </c:pt>
                <c:pt idx="7">
                  <c:v>0.14078873907330325</c:v>
                </c:pt>
                <c:pt idx="8">
                  <c:v>7.9702988701857713E-2</c:v>
                </c:pt>
                <c:pt idx="9">
                  <c:v>7.957599129983807E-2</c:v>
                </c:pt>
                <c:pt idx="10">
                  <c:v>7.0495677055433997E-2</c:v>
                </c:pt>
                <c:pt idx="11">
                  <c:v>5.3414526483792781E-2</c:v>
                </c:pt>
                <c:pt idx="12">
                  <c:v>4.5921679764634182E-2</c:v>
                </c:pt>
                <c:pt idx="13">
                  <c:v>4.179426419899597E-2</c:v>
                </c:pt>
                <c:pt idx="14">
                  <c:v>4.179426419899597E-2</c:v>
                </c:pt>
                <c:pt idx="15">
                  <c:v>4.0905282384858507E-2</c:v>
                </c:pt>
                <c:pt idx="16">
                  <c:v>3.8619329148505036E-2</c:v>
                </c:pt>
                <c:pt idx="17">
                  <c:v>3.8428833045475577E-2</c:v>
                </c:pt>
                <c:pt idx="18">
                  <c:v>3.7730347334367573E-2</c:v>
                </c:pt>
                <c:pt idx="19">
                  <c:v>3.7730347334367573E-2</c:v>
                </c:pt>
                <c:pt idx="20">
                  <c:v>3.7539851231338114E-2</c:v>
                </c:pt>
                <c:pt idx="21">
                  <c:v>3.3412435665699902E-2</c:v>
                </c:pt>
                <c:pt idx="22">
                  <c:v>3.0174001914199153E-2</c:v>
                </c:pt>
                <c:pt idx="23">
                  <c:v>2.5030607132403841E-2</c:v>
                </c:pt>
                <c:pt idx="24">
                  <c:v>1.664877859910778E-2</c:v>
                </c:pt>
                <c:pt idx="25">
                  <c:v>1.2267368229430291E-2</c:v>
                </c:pt>
                <c:pt idx="26">
                  <c:v>8.076453962782261E-3</c:v>
                </c:pt>
                <c:pt idx="27">
                  <c:v>7.1874721486447982E-3</c:v>
                </c:pt>
                <c:pt idx="28">
                  <c:v>7.7410334665311414E-4</c:v>
                </c:pt>
                <c:pt idx="29">
                  <c:v>-4.3692914351421974E-3</c:v>
                </c:pt>
                <c:pt idx="30">
                  <c:v>-1.1671642051271344E-2</c:v>
                </c:pt>
                <c:pt idx="31">
                  <c:v>-1.1862138154300796E-2</c:v>
                </c:pt>
                <c:pt idx="32">
                  <c:v>-1.1989135556320432E-2</c:v>
                </c:pt>
                <c:pt idx="33">
                  <c:v>-1.6180049822968466E-2</c:v>
                </c:pt>
                <c:pt idx="34">
                  <c:v>-1.9418483574469216E-2</c:v>
                </c:pt>
                <c:pt idx="35">
                  <c:v>-1.9481982275479037E-2</c:v>
                </c:pt>
                <c:pt idx="36">
                  <c:v>-2.856229651988311E-2</c:v>
                </c:pt>
                <c:pt idx="37">
                  <c:v>-2.8752792622912554E-2</c:v>
                </c:pt>
                <c:pt idx="38">
                  <c:v>-3.1927727673403489E-2</c:v>
                </c:pt>
                <c:pt idx="39">
                  <c:v>-3.36421926006686E-2</c:v>
                </c:pt>
                <c:pt idx="40">
                  <c:v>-3.7007623754188979E-2</c:v>
                </c:pt>
                <c:pt idx="41">
                  <c:v>-3.7198119857218437E-2</c:v>
                </c:pt>
                <c:pt idx="42">
                  <c:v>-4.2024021133964654E-2</c:v>
                </c:pt>
                <c:pt idx="43">
                  <c:v>-4.304000035012176E-2</c:v>
                </c:pt>
                <c:pt idx="44">
                  <c:v>-4.5325953586475232E-2</c:v>
                </c:pt>
                <c:pt idx="45">
                  <c:v>-5.3898278222800744E-2</c:v>
                </c:pt>
                <c:pt idx="46">
                  <c:v>-5.8914675602576419E-2</c:v>
                </c:pt>
                <c:pt idx="47">
                  <c:v>-7.4789350855031078E-2</c:v>
                </c:pt>
                <c:pt idx="48">
                  <c:v>-7.4916348257050722E-2</c:v>
                </c:pt>
                <c:pt idx="49">
                  <c:v>-8.2345696275199498E-2</c:v>
                </c:pt>
                <c:pt idx="50">
                  <c:v>-8.2345696275199498E-2</c:v>
                </c:pt>
                <c:pt idx="51">
                  <c:v>-8.2345696275199498E-2</c:v>
                </c:pt>
                <c:pt idx="52">
                  <c:v>-0.10012533255794874</c:v>
                </c:pt>
                <c:pt idx="53">
                  <c:v>-0.13257316877396608</c:v>
                </c:pt>
                <c:pt idx="54">
                  <c:v>-0.13371614539214277</c:v>
                </c:pt>
                <c:pt idx="55">
                  <c:v>-0.14216147262644868</c:v>
                </c:pt>
                <c:pt idx="56">
                  <c:v>-0.14959082064459744</c:v>
                </c:pt>
                <c:pt idx="57">
                  <c:v>-0.14959082064459744</c:v>
                </c:pt>
                <c:pt idx="58">
                  <c:v>-0.14959082064459744</c:v>
                </c:pt>
                <c:pt idx="59">
                  <c:v>-0.15295625179811784</c:v>
                </c:pt>
                <c:pt idx="60">
                  <c:v>-0.15295625179811784</c:v>
                </c:pt>
                <c:pt idx="61">
                  <c:v>-0.15295625179811784</c:v>
                </c:pt>
                <c:pt idx="62">
                  <c:v>-0.15378173491124547</c:v>
                </c:pt>
                <c:pt idx="63">
                  <c:v>-0.15378173491124547</c:v>
                </c:pt>
                <c:pt idx="64">
                  <c:v>-0.15378173491124547</c:v>
                </c:pt>
                <c:pt idx="65">
                  <c:v>-0.16317954266069867</c:v>
                </c:pt>
                <c:pt idx="66">
                  <c:v>-0.16317954266069867</c:v>
                </c:pt>
                <c:pt idx="67">
                  <c:v>-0.16317954266069867</c:v>
                </c:pt>
                <c:pt idx="68">
                  <c:v>-0.16317954266069867</c:v>
                </c:pt>
                <c:pt idx="69">
                  <c:v>-0.16590998680412083</c:v>
                </c:pt>
                <c:pt idx="70">
                  <c:v>-0.17067238937985724</c:v>
                </c:pt>
                <c:pt idx="71">
                  <c:v>-0.17924471401618275</c:v>
                </c:pt>
                <c:pt idx="72">
                  <c:v>-0.18324513217980137</c:v>
                </c:pt>
                <c:pt idx="73">
                  <c:v>-0.20000878924639348</c:v>
                </c:pt>
                <c:pt idx="74">
                  <c:v>-0.20013578664841308</c:v>
                </c:pt>
                <c:pt idx="75">
                  <c:v>-0.20019928534942294</c:v>
                </c:pt>
                <c:pt idx="76">
                  <c:v>-0.20019928534942294</c:v>
                </c:pt>
                <c:pt idx="77">
                  <c:v>-0.2003897814524524</c:v>
                </c:pt>
                <c:pt idx="78">
                  <c:v>-0.20432670091506117</c:v>
                </c:pt>
                <c:pt idx="79">
                  <c:v>-0.20451719701809062</c:v>
                </c:pt>
                <c:pt idx="80">
                  <c:v>-0.20851761518170919</c:v>
                </c:pt>
                <c:pt idx="81">
                  <c:v>-0.20896210608877791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21-4EEA-88AB-65B9AE34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182816"/>
        <c:axId val="1"/>
      </c:scatterChart>
      <c:valAx>
        <c:axId val="461182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9096451526233"/>
              <c:y val="0.86687306501547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118110236220472E-2"/>
              <c:y val="0.38390092879256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182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141773616880567"/>
          <c:y val="0.91950464396284826"/>
          <c:w val="0.2874017814702296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V0889 Aql - Secondary O-C Diagr.</a:t>
            </a:r>
          </a:p>
        </c:rich>
      </c:tx>
      <c:layout>
        <c:manualLayout>
          <c:xMode val="edge"/>
          <c:yMode val="edge"/>
          <c:x val="0.25540275049115913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4165029469547"/>
          <c:y val="0.15141955835962145"/>
          <c:w val="0.78781925343811399"/>
          <c:h val="0.64984227129337535"/>
        </c:manualLayout>
      </c:layout>
      <c:scatterChart>
        <c:scatterStyle val="lineMarker"/>
        <c:varyColors val="0"/>
        <c:ser>
          <c:idx val="1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  <c:pt idx="70">
                    <c:v>2.9999999999999997E-4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1.1999999999999999E-3</c:v>
                  </c:pt>
                  <c:pt idx="74">
                    <c:v>1.1000000000000001E-3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1.2999999999999999E-3</c:v>
                  </c:pt>
                  <c:pt idx="78">
                    <c:v>4.0000000000000001E-3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6.7000000000000002E-3</c:v>
                  </c:pt>
                </c:numCache>
              </c:numRef>
            </c:plus>
            <c:minus>
              <c:numRef>
                <c:f>Active!$D$21:$D$990</c:f>
                <c:numCache>
                  <c:formatCode>General</c:formatCode>
                  <c:ptCount val="970"/>
                  <c:pt idx="0">
                    <c:v>0</c:v>
                  </c:pt>
                  <c:pt idx="18">
                    <c:v>0</c:v>
                  </c:pt>
                  <c:pt idx="52">
                    <c:v>2E-3</c:v>
                  </c:pt>
                  <c:pt idx="53">
                    <c:v>0</c:v>
                  </c:pt>
                  <c:pt idx="54">
                    <c:v>1E-3</c:v>
                  </c:pt>
                  <c:pt idx="55">
                    <c:v>5.0000000000000001E-4</c:v>
                  </c:pt>
                  <c:pt idx="56">
                    <c:v>4.0000000000000002E-4</c:v>
                  </c:pt>
                  <c:pt idx="57">
                    <c:v>5.0000000000000001E-4</c:v>
                  </c:pt>
                  <c:pt idx="58">
                    <c:v>6.9999999999999999E-4</c:v>
                  </c:pt>
                  <c:pt idx="59">
                    <c:v>1.1999999999999999E-3</c:v>
                  </c:pt>
                  <c:pt idx="60">
                    <c:v>8.0000000000000004E-4</c:v>
                  </c:pt>
                  <c:pt idx="61">
                    <c:v>4.0000000000000002E-4</c:v>
                  </c:pt>
                  <c:pt idx="62">
                    <c:v>2.0000000000000001E-4</c:v>
                  </c:pt>
                  <c:pt idx="63">
                    <c:v>4.0000000000000002E-4</c:v>
                  </c:pt>
                  <c:pt idx="64">
                    <c:v>2.0000000000000001E-4</c:v>
                  </c:pt>
                  <c:pt idx="65">
                    <c:v>5.0000000000000001E-4</c:v>
                  </c:pt>
                  <c:pt idx="66">
                    <c:v>4.0000000000000002E-4</c:v>
                  </c:pt>
                  <c:pt idx="67">
                    <c:v>4.0000000000000002E-4</c:v>
                  </c:pt>
                  <c:pt idx="68">
                    <c:v>2.9999999999999997E-4</c:v>
                  </c:pt>
                  <c:pt idx="69">
                    <c:v>8.0000000000000004E-4</c:v>
                  </c:pt>
                  <c:pt idx="70">
                    <c:v>2.9999999999999997E-4</c:v>
                  </c:pt>
                  <c:pt idx="71">
                    <c:v>0</c:v>
                  </c:pt>
                  <c:pt idx="72">
                    <c:v>0</c:v>
                  </c:pt>
                  <c:pt idx="73">
                    <c:v>1.1999999999999999E-3</c:v>
                  </c:pt>
                  <c:pt idx="74">
                    <c:v>1.1000000000000001E-3</c:v>
                  </c:pt>
                  <c:pt idx="75">
                    <c:v>2.9999999999999997E-4</c:v>
                  </c:pt>
                  <c:pt idx="76">
                    <c:v>2.9999999999999997E-4</c:v>
                  </c:pt>
                  <c:pt idx="77">
                    <c:v>1.2999999999999999E-3</c:v>
                  </c:pt>
                  <c:pt idx="78">
                    <c:v>4.0000000000000001E-3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6.7000000000000002E-3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Active!$S$21:$S$990</c:f>
              <c:numCache>
                <c:formatCode>General</c:formatCode>
                <c:ptCount val="970"/>
                <c:pt idx="4">
                  <c:v>-1.470492500004184</c:v>
                </c:pt>
                <c:pt idx="5">
                  <c:v>-1.4835245000031136</c:v>
                </c:pt>
                <c:pt idx="7">
                  <c:v>-1.5166915000045265</c:v>
                </c:pt>
                <c:pt idx="8">
                  <c:v>-1.5514905000018189</c:v>
                </c:pt>
                <c:pt idx="9">
                  <c:v>-1.6063695000048028</c:v>
                </c:pt>
                <c:pt idx="11">
                  <c:v>-1.5674434999964433</c:v>
                </c:pt>
                <c:pt idx="12">
                  <c:v>-1.5973044999991544</c:v>
                </c:pt>
                <c:pt idx="17">
                  <c:v>-1.6561655000041355</c:v>
                </c:pt>
                <c:pt idx="20">
                  <c:v>-1.5953185000034864</c:v>
                </c:pt>
                <c:pt idx="22">
                  <c:v>-1.5643005000019912</c:v>
                </c:pt>
                <c:pt idx="25">
                  <c:v>-1.6872395000027609</c:v>
                </c:pt>
                <c:pt idx="26">
                  <c:v>-1.6622465000036755</c:v>
                </c:pt>
                <c:pt idx="27">
                  <c:v>-1.661399500000698</c:v>
                </c:pt>
                <c:pt idx="29">
                  <c:v>-1.6003885000027367</c:v>
                </c:pt>
                <c:pt idx="31">
                  <c:v>-1.6092495000048075</c:v>
                </c:pt>
                <c:pt idx="32">
                  <c:v>-1.6091285000002244</c:v>
                </c:pt>
                <c:pt idx="33">
                  <c:v>-1.5991355000005569</c:v>
                </c:pt>
                <c:pt idx="35">
                  <c:v>-1.596989500001655</c:v>
                </c:pt>
                <c:pt idx="37">
                  <c:v>-1.6081564999985858</c:v>
                </c:pt>
                <c:pt idx="38">
                  <c:v>-1.6021315000034519</c:v>
                </c:pt>
                <c:pt idx="40">
                  <c:v>-1.6076915000085137</c:v>
                </c:pt>
                <c:pt idx="45">
                  <c:v>-1.6071985000016866</c:v>
                </c:pt>
                <c:pt idx="49">
                  <c:v>-1.6457945000074687</c:v>
                </c:pt>
                <c:pt idx="50">
                  <c:v>-1.6436945000095875</c:v>
                </c:pt>
                <c:pt idx="51">
                  <c:v>-1.6401945000034175</c:v>
                </c:pt>
                <c:pt idx="52">
                  <c:v>-1.6611545000050683</c:v>
                </c:pt>
                <c:pt idx="55">
                  <c:v>-1.7640035000003991</c:v>
                </c:pt>
                <c:pt idx="59">
                  <c:v>-1.7846485000045504</c:v>
                </c:pt>
                <c:pt idx="60">
                  <c:v>-1.782648500004143</c:v>
                </c:pt>
                <c:pt idx="61">
                  <c:v>-1.7823485000044457</c:v>
                </c:pt>
                <c:pt idx="69">
                  <c:v>-1.8047765000083018</c:v>
                </c:pt>
                <c:pt idx="71">
                  <c:v>-1.8209715000048163</c:v>
                </c:pt>
                <c:pt idx="73">
                  <c:v>-0.22448800000711344</c:v>
                </c:pt>
                <c:pt idx="74">
                  <c:v>-0.22236700000939891</c:v>
                </c:pt>
                <c:pt idx="75">
                  <c:v>-1.8570065000021714</c:v>
                </c:pt>
                <c:pt idx="76">
                  <c:v>-1.8570065000021714</c:v>
                </c:pt>
                <c:pt idx="77">
                  <c:v>-0.22072499999922002</c:v>
                </c:pt>
                <c:pt idx="78">
                  <c:v>-0.22937400000228081</c:v>
                </c:pt>
                <c:pt idx="79">
                  <c:v>-1.8614925000074436</c:v>
                </c:pt>
                <c:pt idx="80">
                  <c:v>-0.23268100000132108</c:v>
                </c:pt>
                <c:pt idx="81">
                  <c:v>-1.8530575000040699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E4-481D-A726-9765C9865B07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Active!$F$21:$F$990</c:f>
              <c:numCache>
                <c:formatCode>General</c:formatCode>
                <c:ptCount val="970"/>
                <c:pt idx="0">
                  <c:v>-1044</c:v>
                </c:pt>
                <c:pt idx="1">
                  <c:v>-992</c:v>
                </c:pt>
                <c:pt idx="2">
                  <c:v>-978</c:v>
                </c:pt>
                <c:pt idx="3">
                  <c:v>-919</c:v>
                </c:pt>
                <c:pt idx="4">
                  <c:v>-892.5</c:v>
                </c:pt>
                <c:pt idx="5">
                  <c:v>-884.5</c:v>
                </c:pt>
                <c:pt idx="6">
                  <c:v>-846</c:v>
                </c:pt>
                <c:pt idx="7">
                  <c:v>-811.5</c:v>
                </c:pt>
                <c:pt idx="8">
                  <c:v>-330.5</c:v>
                </c:pt>
                <c:pt idx="9">
                  <c:v>-329.5</c:v>
                </c:pt>
                <c:pt idx="10">
                  <c:v>-258</c:v>
                </c:pt>
                <c:pt idx="11">
                  <c:v>-123.5</c:v>
                </c:pt>
                <c:pt idx="12">
                  <c:v>-64.5</c:v>
                </c:pt>
                <c:pt idx="13">
                  <c:v>-32</c:v>
                </c:pt>
                <c:pt idx="14">
                  <c:v>-32</c:v>
                </c:pt>
                <c:pt idx="15">
                  <c:v>-25</c:v>
                </c:pt>
                <c:pt idx="16">
                  <c:v>-7</c:v>
                </c:pt>
                <c:pt idx="17">
                  <c:v>-5.5</c:v>
                </c:pt>
                <c:pt idx="18">
                  <c:v>0</c:v>
                </c:pt>
                <c:pt idx="19">
                  <c:v>0</c:v>
                </c:pt>
                <c:pt idx="20">
                  <c:v>1.5</c:v>
                </c:pt>
                <c:pt idx="21">
                  <c:v>34</c:v>
                </c:pt>
                <c:pt idx="22">
                  <c:v>59.5</c:v>
                </c:pt>
                <c:pt idx="23">
                  <c:v>100</c:v>
                </c:pt>
                <c:pt idx="24">
                  <c:v>166</c:v>
                </c:pt>
                <c:pt idx="25">
                  <c:v>200.5</c:v>
                </c:pt>
                <c:pt idx="26">
                  <c:v>233.5</c:v>
                </c:pt>
                <c:pt idx="27">
                  <c:v>240.5</c:v>
                </c:pt>
                <c:pt idx="28">
                  <c:v>291</c:v>
                </c:pt>
                <c:pt idx="29">
                  <c:v>331.5</c:v>
                </c:pt>
                <c:pt idx="30">
                  <c:v>389</c:v>
                </c:pt>
                <c:pt idx="31">
                  <c:v>390.5</c:v>
                </c:pt>
                <c:pt idx="32">
                  <c:v>391.5</c:v>
                </c:pt>
                <c:pt idx="33">
                  <c:v>424.5</c:v>
                </c:pt>
                <c:pt idx="34">
                  <c:v>450</c:v>
                </c:pt>
                <c:pt idx="35">
                  <c:v>450.5</c:v>
                </c:pt>
                <c:pt idx="36">
                  <c:v>522</c:v>
                </c:pt>
                <c:pt idx="37">
                  <c:v>523.5</c:v>
                </c:pt>
                <c:pt idx="38">
                  <c:v>548.5</c:v>
                </c:pt>
                <c:pt idx="39">
                  <c:v>562</c:v>
                </c:pt>
                <c:pt idx="40">
                  <c:v>588.5</c:v>
                </c:pt>
                <c:pt idx="41">
                  <c:v>590</c:v>
                </c:pt>
                <c:pt idx="42">
                  <c:v>628</c:v>
                </c:pt>
                <c:pt idx="43">
                  <c:v>636</c:v>
                </c:pt>
                <c:pt idx="44">
                  <c:v>654</c:v>
                </c:pt>
                <c:pt idx="45">
                  <c:v>721.5</c:v>
                </c:pt>
                <c:pt idx="46">
                  <c:v>761</c:v>
                </c:pt>
                <c:pt idx="47">
                  <c:v>886</c:v>
                </c:pt>
                <c:pt idx="48">
                  <c:v>887</c:v>
                </c:pt>
                <c:pt idx="49">
                  <c:v>945.5</c:v>
                </c:pt>
                <c:pt idx="50">
                  <c:v>945.5</c:v>
                </c:pt>
                <c:pt idx="51">
                  <c:v>945.5</c:v>
                </c:pt>
                <c:pt idx="52">
                  <c:v>1085.5</c:v>
                </c:pt>
                <c:pt idx="53">
                  <c:v>1341</c:v>
                </c:pt>
                <c:pt idx="54">
                  <c:v>1350</c:v>
                </c:pt>
                <c:pt idx="55">
                  <c:v>1416.5</c:v>
                </c:pt>
                <c:pt idx="56">
                  <c:v>1475</c:v>
                </c:pt>
                <c:pt idx="57">
                  <c:v>1475</c:v>
                </c:pt>
                <c:pt idx="58">
                  <c:v>1475</c:v>
                </c:pt>
                <c:pt idx="59">
                  <c:v>1501.5</c:v>
                </c:pt>
                <c:pt idx="60">
                  <c:v>1501.5</c:v>
                </c:pt>
                <c:pt idx="61">
                  <c:v>1501.5</c:v>
                </c:pt>
                <c:pt idx="62">
                  <c:v>1508</c:v>
                </c:pt>
                <c:pt idx="63">
                  <c:v>1508</c:v>
                </c:pt>
                <c:pt idx="64">
                  <c:v>1508</c:v>
                </c:pt>
                <c:pt idx="65">
                  <c:v>1582</c:v>
                </c:pt>
                <c:pt idx="66">
                  <c:v>1582</c:v>
                </c:pt>
                <c:pt idx="67">
                  <c:v>1582</c:v>
                </c:pt>
                <c:pt idx="68">
                  <c:v>1582</c:v>
                </c:pt>
                <c:pt idx="69">
                  <c:v>1603.5</c:v>
                </c:pt>
                <c:pt idx="70">
                  <c:v>1641</c:v>
                </c:pt>
                <c:pt idx="71">
                  <c:v>1708.5</c:v>
                </c:pt>
                <c:pt idx="72">
                  <c:v>1740</c:v>
                </c:pt>
                <c:pt idx="73">
                  <c:v>1872</c:v>
                </c:pt>
                <c:pt idx="74">
                  <c:v>1873</c:v>
                </c:pt>
                <c:pt idx="75">
                  <c:v>1873.5</c:v>
                </c:pt>
                <c:pt idx="76">
                  <c:v>1873.5</c:v>
                </c:pt>
                <c:pt idx="77">
                  <c:v>1875</c:v>
                </c:pt>
                <c:pt idx="78">
                  <c:v>1906</c:v>
                </c:pt>
                <c:pt idx="79">
                  <c:v>1907.5</c:v>
                </c:pt>
                <c:pt idx="80">
                  <c:v>1939</c:v>
                </c:pt>
                <c:pt idx="81">
                  <c:v>1942.5</c:v>
                </c:pt>
              </c:numCache>
            </c:numRef>
          </c:xVal>
          <c:yVal>
            <c:numRef>
              <c:f>Active!$P$21:$P$990</c:f>
              <c:numCache>
                <c:formatCode>General</c:formatCode>
                <c:ptCount val="970"/>
                <c:pt idx="0">
                  <c:v>-1.7913651718191765</c:v>
                </c:pt>
                <c:pt idx="1">
                  <c:v>-1.7826637040771778</c:v>
                </c:pt>
                <c:pt idx="2">
                  <c:v>-1.7803210012235626</c:v>
                </c:pt>
                <c:pt idx="3">
                  <c:v>-1.7704481820547562</c:v>
                </c:pt>
                <c:pt idx="4">
                  <c:v>-1.7660137802246991</c:v>
                </c:pt>
                <c:pt idx="5">
                  <c:v>-1.7646750928797763</c:v>
                </c:pt>
                <c:pt idx="6">
                  <c:v>-1.7582326600323348</c:v>
                </c:pt>
                <c:pt idx="7">
                  <c:v>-1.7524595708573547</c:v>
                </c:pt>
                <c:pt idx="8">
                  <c:v>-1.6719709942438654</c:v>
                </c:pt>
                <c:pt idx="9">
                  <c:v>-1.6718036583257501</c:v>
                </c:pt>
                <c:pt idx="10">
                  <c:v>-1.6598391401805017</c:v>
                </c:pt>
                <c:pt idx="11">
                  <c:v>-1.6373324591939855</c:v>
                </c:pt>
                <c:pt idx="12">
                  <c:v>-1.6274596400251791</c:v>
                </c:pt>
                <c:pt idx="13">
                  <c:v>-1.6220212226864297</c:v>
                </c:pt>
                <c:pt idx="14">
                  <c:v>-1.6220212226864297</c:v>
                </c:pt>
                <c:pt idx="15">
                  <c:v>-1.6208498712596222</c:v>
                </c:pt>
                <c:pt idx="16">
                  <c:v>-1.6178378247335456</c:v>
                </c:pt>
                <c:pt idx="17">
                  <c:v>-1.6175868208563726</c:v>
                </c:pt>
                <c:pt idx="18">
                  <c:v>-1.6166664733067382</c:v>
                </c:pt>
                <c:pt idx="19">
                  <c:v>-1.6166664733067382</c:v>
                </c:pt>
                <c:pt idx="20">
                  <c:v>-1.6164154694295652</c:v>
                </c:pt>
                <c:pt idx="21">
                  <c:v>-1.6109770520908158</c:v>
                </c:pt>
                <c:pt idx="22">
                  <c:v>-1.6067099861788741</c:v>
                </c:pt>
                <c:pt idx="23">
                  <c:v>-1.5999328814952019</c:v>
                </c:pt>
                <c:pt idx="24">
                  <c:v>-1.5888887108995879</c:v>
                </c:pt>
                <c:pt idx="25">
                  <c:v>-1.5831156217246081</c:v>
                </c:pt>
                <c:pt idx="26">
                  <c:v>-1.577593536426801</c:v>
                </c:pt>
                <c:pt idx="27">
                  <c:v>-1.5764221849999935</c:v>
                </c:pt>
                <c:pt idx="28">
                  <c:v>-1.5679717211351678</c:v>
                </c:pt>
                <c:pt idx="29">
                  <c:v>-1.5611946164514956</c:v>
                </c:pt>
                <c:pt idx="30">
                  <c:v>-1.5515728011598622</c:v>
                </c:pt>
                <c:pt idx="31">
                  <c:v>-1.5513217972826892</c:v>
                </c:pt>
                <c:pt idx="32">
                  <c:v>-1.5511544613645738</c:v>
                </c:pt>
                <c:pt idx="33">
                  <c:v>-1.545632376066767</c:v>
                </c:pt>
                <c:pt idx="34">
                  <c:v>-1.541365310154825</c:v>
                </c:pt>
                <c:pt idx="35">
                  <c:v>-1.5412816421957674</c:v>
                </c:pt>
                <c:pt idx="36">
                  <c:v>-1.529317124050519</c:v>
                </c:pt>
                <c:pt idx="37">
                  <c:v>-1.529066120173346</c:v>
                </c:pt>
                <c:pt idx="38">
                  <c:v>-1.524882722220462</c:v>
                </c:pt>
                <c:pt idx="39">
                  <c:v>-1.5226236873259045</c:v>
                </c:pt>
                <c:pt idx="40">
                  <c:v>-1.5181892854958474</c:v>
                </c:pt>
                <c:pt idx="41">
                  <c:v>-1.5179382816186744</c:v>
                </c:pt>
                <c:pt idx="42">
                  <c:v>-1.5115795167302906</c:v>
                </c:pt>
                <c:pt idx="43">
                  <c:v>-1.5102408293853677</c:v>
                </c:pt>
                <c:pt idx="44">
                  <c:v>-1.5072287828592912</c:v>
                </c:pt>
                <c:pt idx="45">
                  <c:v>-1.4959336083865042</c:v>
                </c:pt>
                <c:pt idx="46">
                  <c:v>-1.4893238396209474</c:v>
                </c:pt>
                <c:pt idx="47">
                  <c:v>-1.468406849856527</c:v>
                </c:pt>
                <c:pt idx="48">
                  <c:v>-1.4682395139384117</c:v>
                </c:pt>
                <c:pt idx="49">
                  <c:v>-1.4584503627286631</c:v>
                </c:pt>
                <c:pt idx="50">
                  <c:v>-1.4584503627286631</c:v>
                </c:pt>
                <c:pt idx="51">
                  <c:v>-1.4584503627286631</c:v>
                </c:pt>
                <c:pt idx="52">
                  <c:v>-1.4350233341925123</c:v>
                </c:pt>
                <c:pt idx="53">
                  <c:v>-1.3922690071140371</c:v>
                </c:pt>
                <c:pt idx="54">
                  <c:v>-1.3907629838509989</c:v>
                </c:pt>
                <c:pt idx="55">
                  <c:v>-1.3796351452963274</c:v>
                </c:pt>
                <c:pt idx="56">
                  <c:v>-1.3698459940865786</c:v>
                </c:pt>
                <c:pt idx="57">
                  <c:v>-1.3698459940865786</c:v>
                </c:pt>
                <c:pt idx="58">
                  <c:v>-1.3698459940865786</c:v>
                </c:pt>
                <c:pt idx="59">
                  <c:v>-1.3654115922565215</c:v>
                </c:pt>
                <c:pt idx="60">
                  <c:v>-1.3654115922565215</c:v>
                </c:pt>
                <c:pt idx="61">
                  <c:v>-1.3654115922565215</c:v>
                </c:pt>
                <c:pt idx="62">
                  <c:v>-1.3643239087887717</c:v>
                </c:pt>
                <c:pt idx="63">
                  <c:v>-1.3643239087887717</c:v>
                </c:pt>
                <c:pt idx="64">
                  <c:v>-1.3643239087887717</c:v>
                </c:pt>
                <c:pt idx="65">
                  <c:v>-1.351941050848235</c:v>
                </c:pt>
                <c:pt idx="66">
                  <c:v>-1.351941050848235</c:v>
                </c:pt>
                <c:pt idx="67">
                  <c:v>-1.351941050848235</c:v>
                </c:pt>
                <c:pt idx="68">
                  <c:v>-1.351941050848235</c:v>
                </c:pt>
                <c:pt idx="69">
                  <c:v>-1.3483433286087547</c:v>
                </c:pt>
                <c:pt idx="70">
                  <c:v>-1.3420682316794286</c:v>
                </c:pt>
                <c:pt idx="71">
                  <c:v>-1.3307730572066414</c:v>
                </c:pt>
                <c:pt idx="72">
                  <c:v>-1.3255019757860076</c:v>
                </c:pt>
                <c:pt idx="73">
                  <c:v>-1.3034136345947798</c:v>
                </c:pt>
                <c:pt idx="74">
                  <c:v>-1.3032462986766644</c:v>
                </c:pt>
                <c:pt idx="75">
                  <c:v>-1.3031626307176067</c:v>
                </c:pt>
                <c:pt idx="76">
                  <c:v>-1.3031626307176067</c:v>
                </c:pt>
                <c:pt idx="77">
                  <c:v>-1.3029116268404337</c:v>
                </c:pt>
                <c:pt idx="78">
                  <c:v>-1.2977242133788573</c:v>
                </c:pt>
                <c:pt idx="79">
                  <c:v>-1.2974732095016845</c:v>
                </c:pt>
                <c:pt idx="80">
                  <c:v>-1.2922021280810505</c:v>
                </c:pt>
                <c:pt idx="81">
                  <c:v>-1.2916164523676468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E4-481D-A726-9765C9865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182456"/>
        <c:axId val="1"/>
      </c:scatterChart>
      <c:valAx>
        <c:axId val="461182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66404715127701"/>
              <c:y val="0.8643533123028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1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50098231827112E-2"/>
              <c:y val="0.38170347003154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182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9096267190569745"/>
          <c:y val="0.917981072555205"/>
          <c:w val="0.31434184675834975"/>
          <c:h val="6.30914826498422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20</xdr:row>
      <xdr:rowOff>133350</xdr:rowOff>
    </xdr:from>
    <xdr:to>
      <xdr:col>21</xdr:col>
      <xdr:colOff>247650</xdr:colOff>
      <xdr:row>39</xdr:row>
      <xdr:rowOff>123825</xdr:rowOff>
    </xdr:to>
    <xdr:graphicFrame macro="">
      <xdr:nvGraphicFramePr>
        <xdr:cNvPr id="1043" name="Chart 1">
          <a:extLst>
            <a:ext uri="{FF2B5EF4-FFF2-40B4-BE49-F238E27FC236}">
              <a16:creationId xmlns:a16="http://schemas.microsoft.com/office/drawing/2014/main" id="{6ED60821-6C9F-F017-622C-DC886DBDC0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0</xdr:row>
      <xdr:rowOff>9525</xdr:rowOff>
    </xdr:from>
    <xdr:to>
      <xdr:col>14</xdr:col>
      <xdr:colOff>314325</xdr:colOff>
      <xdr:row>18</xdr:row>
      <xdr:rowOff>38100</xdr:rowOff>
    </xdr:to>
    <xdr:graphicFrame macro="">
      <xdr:nvGraphicFramePr>
        <xdr:cNvPr id="1044" name="Chart 2">
          <a:extLst>
            <a:ext uri="{FF2B5EF4-FFF2-40B4-BE49-F238E27FC236}">
              <a16:creationId xmlns:a16="http://schemas.microsoft.com/office/drawing/2014/main" id="{0268CAE2-2072-5103-BA23-827E053DCF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400050</xdr:colOff>
      <xdr:row>0</xdr:row>
      <xdr:rowOff>0</xdr:rowOff>
    </xdr:from>
    <xdr:to>
      <xdr:col>22</xdr:col>
      <xdr:colOff>114300</xdr:colOff>
      <xdr:row>17</xdr:row>
      <xdr:rowOff>152400</xdr:rowOff>
    </xdr:to>
    <xdr:graphicFrame macro="">
      <xdr:nvGraphicFramePr>
        <xdr:cNvPr id="1045" name="Chart 3">
          <a:extLst>
            <a:ext uri="{FF2B5EF4-FFF2-40B4-BE49-F238E27FC236}">
              <a16:creationId xmlns:a16="http://schemas.microsoft.com/office/drawing/2014/main" id="{A0168644-70BF-7FE6-E25B-3DCF041D6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53" TargetMode="External"/><Relationship Id="rId13" Type="http://schemas.openxmlformats.org/officeDocument/2006/relationships/hyperlink" Target="http://var.astro.cz/oejv/issues/oejv0107.pdf" TargetMode="External"/><Relationship Id="rId18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bav-astro.de/sfs/BAVM_link.php?BAVMnr=59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bav-astro.de/sfs/BAVM_link.php?BAVMnr=174" TargetMode="External"/><Relationship Id="rId12" Type="http://schemas.openxmlformats.org/officeDocument/2006/relationships/hyperlink" Target="http://var.astro.cz/oejv/issues/oejv0094.pdf" TargetMode="External"/><Relationship Id="rId17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bav-astro.de/sfs/BAVM_link.php?BAVMnr=50" TargetMode="External"/><Relationship Id="rId16" Type="http://schemas.openxmlformats.org/officeDocument/2006/relationships/hyperlink" Target="http://var.astro.cz/oejv/issues/oejv0137.pdf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4340" TargetMode="External"/><Relationship Id="rId11" Type="http://schemas.openxmlformats.org/officeDocument/2006/relationships/hyperlink" Target="http://var.astro.cz/oejv/issues/oejv0094.pdf" TargetMode="External"/><Relationship Id="rId24" Type="http://schemas.openxmlformats.org/officeDocument/2006/relationships/hyperlink" Target="http://www.konkoly.hu/cgi-bin/IBVS?6093" TargetMode="External"/><Relationship Id="rId5" Type="http://schemas.openxmlformats.org/officeDocument/2006/relationships/hyperlink" Target="http://www.konkoly.hu/cgi-bin/IBVS?4340" TargetMode="External"/><Relationship Id="rId15" Type="http://schemas.openxmlformats.org/officeDocument/2006/relationships/hyperlink" Target="http://var.astro.cz/oejv/issues/oejv0107.pdf" TargetMode="External"/><Relationship Id="rId23" Type="http://schemas.openxmlformats.org/officeDocument/2006/relationships/hyperlink" Target="http://www.konkoly.hu/cgi-bin/IBVS?6029" TargetMode="External"/><Relationship Id="rId10" Type="http://schemas.openxmlformats.org/officeDocument/2006/relationships/hyperlink" Target="http://var.astro.cz/oejv/issues/oejv0094.pdf" TargetMode="External"/><Relationship Id="rId19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4340" TargetMode="External"/><Relationship Id="rId9" Type="http://schemas.openxmlformats.org/officeDocument/2006/relationships/hyperlink" Target="http://www.konkoly.hu/cgi-bin/IBVS?5978" TargetMode="External"/><Relationship Id="rId14" Type="http://schemas.openxmlformats.org/officeDocument/2006/relationships/hyperlink" Target="http://var.astro.cz/oejv/issues/oejv0107.pdf" TargetMode="External"/><Relationship Id="rId22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4"/>
  <sheetViews>
    <sheetView tabSelected="1" workbookViewId="0">
      <pane xSplit="14" ySplit="22" topLeftCell="O9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6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62</v>
      </c>
    </row>
    <row r="2" spans="1:6" x14ac:dyDescent="0.2">
      <c r="A2" t="s">
        <v>23</v>
      </c>
      <c r="B2" s="17" t="s">
        <v>50</v>
      </c>
    </row>
    <row r="4" spans="1:6" x14ac:dyDescent="0.2">
      <c r="A4" s="7" t="s">
        <v>3</v>
      </c>
      <c r="C4" s="2">
        <v>38242.334000000003</v>
      </c>
      <c r="D4" s="3">
        <v>11.120879</v>
      </c>
    </row>
    <row r="5" spans="1:6" x14ac:dyDescent="0.2">
      <c r="A5" s="61" t="s">
        <v>351</v>
      </c>
      <c r="C5" s="62">
        <v>-9.5</v>
      </c>
    </row>
    <row r="6" spans="1:6" x14ac:dyDescent="0.2">
      <c r="A6" s="7" t="s">
        <v>4</v>
      </c>
    </row>
    <row r="7" spans="1:6" x14ac:dyDescent="0.2">
      <c r="A7" t="s">
        <v>5</v>
      </c>
      <c r="C7">
        <v>38242.334000000003</v>
      </c>
    </row>
    <row r="8" spans="1:6" x14ac:dyDescent="0.2">
      <c r="A8" t="s">
        <v>6</v>
      </c>
      <c r="C8">
        <v>11.120879</v>
      </c>
    </row>
    <row r="10" spans="1:6" ht="13.5" thickBot="1" x14ac:dyDescent="0.25">
      <c r="C10" s="6" t="s">
        <v>45</v>
      </c>
      <c r="D10" s="6" t="s">
        <v>46</v>
      </c>
    </row>
    <row r="11" spans="1:6" x14ac:dyDescent="0.2">
      <c r="A11" t="s">
        <v>18</v>
      </c>
      <c r="C11">
        <f>INTERCEPT(R21:R990,$F21:$F990)</f>
        <v>3.7730347334367573E-2</v>
      </c>
      <c r="D11">
        <f>INTERCEPT(S21:S990,$F21:$F990)</f>
        <v>-1.6166664733067382</v>
      </c>
      <c r="E11" s="49" t="s">
        <v>344</v>
      </c>
      <c r="F11">
        <v>1</v>
      </c>
    </row>
    <row r="12" spans="1:6" x14ac:dyDescent="0.2">
      <c r="A12" t="s">
        <v>19</v>
      </c>
      <c r="C12">
        <f>SLOPE(R21:R990,$F21:$F990)</f>
        <v>-1.2699740201963731E-4</v>
      </c>
      <c r="D12">
        <f>SLOPE(S21:S990,$F21:$F990)</f>
        <v>1.6733591811536239E-4</v>
      </c>
      <c r="E12" s="49" t="s">
        <v>345</v>
      </c>
      <c r="F12" s="50">
        <f ca="1">NOW()+15018.5+$C$5/24</f>
        <v>60163.515721527772</v>
      </c>
    </row>
    <row r="13" spans="1:6" x14ac:dyDescent="0.2">
      <c r="A13" t="s">
        <v>21</v>
      </c>
      <c r="C13" s="5" t="s">
        <v>16</v>
      </c>
      <c r="D13" s="5"/>
      <c r="E13" s="49" t="s">
        <v>346</v>
      </c>
      <c r="F13" s="50">
        <f ca="1">ROUND(2*(F12-$C$7)/$C$8,0)/2+F11</f>
        <v>1972</v>
      </c>
    </row>
    <row r="14" spans="1:6" x14ac:dyDescent="0.2">
      <c r="A14" t="s">
        <v>22</v>
      </c>
      <c r="E14" s="49" t="s">
        <v>347</v>
      </c>
      <c r="F14" s="51">
        <f ca="1">ROUND(2*(F12-$C$15)/$C$16,0)/2+F11</f>
        <v>30</v>
      </c>
    </row>
    <row r="15" spans="1:6" x14ac:dyDescent="0.2">
      <c r="A15" s="4" t="s">
        <v>20</v>
      </c>
      <c r="C15" s="12">
        <f>($C7+C11)+($C8+C12)*INT(MAX($F21:$F3460))</f>
        <v>59838.872119392618</v>
      </c>
      <c r="D15" s="12">
        <f>($C7+D11)+($C8+D12)*(INT(MAX($F21:$F3460))+0.5)</f>
        <v>59843.349841047631</v>
      </c>
      <c r="E15" s="49" t="s">
        <v>348</v>
      </c>
      <c r="F15" s="52">
        <f ca="1">+$C$15+$C$16*F14-15018.5-$C$5/24</f>
        <v>45154.39051280389</v>
      </c>
    </row>
    <row r="16" spans="1:6" x14ac:dyDescent="0.2">
      <c r="A16" s="7" t="s">
        <v>7</v>
      </c>
      <c r="C16" s="13">
        <f>+$C8+C12</f>
        <v>11.12075200259798</v>
      </c>
      <c r="D16" s="13">
        <f>+$C8+D12</f>
        <v>11.121046335918116</v>
      </c>
      <c r="E16" s="53"/>
      <c r="F16" s="53" t="s">
        <v>349</v>
      </c>
    </row>
    <row r="17" spans="1:32" ht="13.5" thickBot="1" x14ac:dyDescent="0.25">
      <c r="A17" s="16" t="s">
        <v>49</v>
      </c>
      <c r="C17">
        <f>COUNT(C21:C2191)</f>
        <v>82</v>
      </c>
    </row>
    <row r="18" spans="1:32" ht="14.25" thickTop="1" thickBot="1" x14ac:dyDescent="0.25">
      <c r="A18" s="7" t="s">
        <v>48</v>
      </c>
      <c r="C18" s="14">
        <f>+C15</f>
        <v>59838.872119392618</v>
      </c>
      <c r="D18" s="10">
        <f>+C16</f>
        <v>11.12075200259798</v>
      </c>
      <c r="E18" s="54">
        <f>COUNT(R21:R285)</f>
        <v>41</v>
      </c>
    </row>
    <row r="19" spans="1:32" ht="13.5" thickBot="1" x14ac:dyDescent="0.25">
      <c r="A19" s="7" t="s">
        <v>47</v>
      </c>
      <c r="C19" s="15">
        <f>D15</f>
        <v>59843.349841047631</v>
      </c>
      <c r="D19" s="11">
        <f>D16</f>
        <v>11.121046335918116</v>
      </c>
      <c r="E19" s="54">
        <f>COUNT(S21:S257)</f>
        <v>41</v>
      </c>
      <c r="R19">
        <f>COUNT(R21:R1089)</f>
        <v>41</v>
      </c>
      <c r="S19">
        <f>COUNT(S21:S1089)</f>
        <v>41</v>
      </c>
    </row>
    <row r="20" spans="1:32" ht="13.5" thickBot="1" x14ac:dyDescent="0.25">
      <c r="A20" s="6" t="s">
        <v>8</v>
      </c>
      <c r="B20" s="6" t="s">
        <v>9</v>
      </c>
      <c r="C20" s="6" t="s">
        <v>10</v>
      </c>
      <c r="D20" s="6" t="s">
        <v>15</v>
      </c>
      <c r="E20" s="6" t="s">
        <v>11</v>
      </c>
      <c r="F20" s="6" t="s">
        <v>12</v>
      </c>
      <c r="G20" s="6" t="s">
        <v>13</v>
      </c>
      <c r="H20" s="8" t="s">
        <v>24</v>
      </c>
      <c r="I20" s="8" t="s">
        <v>58</v>
      </c>
      <c r="J20" s="8" t="s">
        <v>67</v>
      </c>
      <c r="K20" s="8" t="s">
        <v>65</v>
      </c>
      <c r="L20" s="8" t="s">
        <v>341</v>
      </c>
      <c r="M20" s="8" t="s">
        <v>342</v>
      </c>
      <c r="N20" s="8" t="s">
        <v>343</v>
      </c>
      <c r="O20" s="9" t="s">
        <v>45</v>
      </c>
      <c r="P20" s="9" t="s">
        <v>46</v>
      </c>
      <c r="Q20" s="6" t="s">
        <v>17</v>
      </c>
      <c r="R20" s="9" t="s">
        <v>43</v>
      </c>
      <c r="S20" s="9" t="s">
        <v>44</v>
      </c>
    </row>
    <row r="21" spans="1:32" x14ac:dyDescent="0.2">
      <c r="A21" s="48" t="s">
        <v>76</v>
      </c>
      <c r="B21" s="23" t="s">
        <v>52</v>
      </c>
      <c r="C21" s="24">
        <v>26632.350999999999</v>
      </c>
      <c r="D21" s="24" t="s">
        <v>58</v>
      </c>
      <c r="E21" s="18">
        <f t="shared" ref="E21:E52" si="0">+(C21-C$7)/C$8</f>
        <v>-1043.9806961302252</v>
      </c>
      <c r="F21" s="18">
        <f t="shared" ref="F21:F52" si="1">ROUND(2*E21,0)/2</f>
        <v>-1044</v>
      </c>
      <c r="G21" s="18">
        <f t="shared" ref="G21:G52" si="2">+C21-(C$7+F21*C$8)</f>
        <v>0.21467599999596132</v>
      </c>
      <c r="H21" s="18">
        <f t="shared" ref="H21:H38" si="3">G21</f>
        <v>0.21467599999596132</v>
      </c>
      <c r="I21" s="18"/>
      <c r="J21" s="18"/>
      <c r="K21" s="18"/>
      <c r="L21" s="18"/>
      <c r="M21" s="18"/>
      <c r="O21" s="18">
        <f t="shared" ref="O21:O38" si="4">+C$11+C$12*F21</f>
        <v>0.17031563504286895</v>
      </c>
      <c r="P21" s="18">
        <f t="shared" ref="P21:P52" si="5">+D$11+D$12*$F21</f>
        <v>-1.7913651718191765</v>
      </c>
      <c r="Q21" s="21">
        <f t="shared" ref="Q21:Q52" si="6">+C21-15018.5</f>
        <v>11613.850999999999</v>
      </c>
      <c r="R21" s="18">
        <f>G21</f>
        <v>0.21467599999596132</v>
      </c>
      <c r="S21" s="18"/>
      <c r="T21" s="18"/>
      <c r="U21" s="18"/>
      <c r="V21" s="18"/>
      <c r="W21" s="18"/>
      <c r="X21" s="18"/>
      <c r="Y21" s="18"/>
    </row>
    <row r="22" spans="1:32" x14ac:dyDescent="0.2">
      <c r="A22" s="18" t="s">
        <v>25</v>
      </c>
      <c r="B22" s="19"/>
      <c r="C22" s="20">
        <v>27210.546999999999</v>
      </c>
      <c r="D22" s="20"/>
      <c r="E22" s="18">
        <f t="shared" si="0"/>
        <v>-991.98876275877149</v>
      </c>
      <c r="F22" s="18">
        <f t="shared" si="1"/>
        <v>-992</v>
      </c>
      <c r="G22" s="18">
        <f t="shared" si="2"/>
        <v>0.12496799999644281</v>
      </c>
      <c r="H22" s="18">
        <f t="shared" si="3"/>
        <v>0.12496799999644281</v>
      </c>
      <c r="J22" s="18"/>
      <c r="K22" s="18"/>
      <c r="L22" s="18"/>
      <c r="M22" s="18"/>
      <c r="N22" s="18"/>
      <c r="O22" s="18">
        <f t="shared" si="4"/>
        <v>0.16371177013784777</v>
      </c>
      <c r="P22" s="18">
        <f t="shared" si="5"/>
        <v>-1.7826637040771778</v>
      </c>
      <c r="Q22" s="21">
        <f t="shared" si="6"/>
        <v>12192.046999999999</v>
      </c>
      <c r="R22" s="18">
        <f>G22</f>
        <v>0.12496799999644281</v>
      </c>
      <c r="S22" s="18"/>
      <c r="T22" s="18"/>
      <c r="U22" s="18"/>
      <c r="V22" s="18"/>
      <c r="W22" s="18"/>
      <c r="X22" s="18"/>
      <c r="Y22" s="18"/>
      <c r="AA22" t="s">
        <v>24</v>
      </c>
      <c r="AF22" t="s">
        <v>26</v>
      </c>
    </row>
    <row r="23" spans="1:32" x14ac:dyDescent="0.2">
      <c r="A23" s="18" t="s">
        <v>25</v>
      </c>
      <c r="B23" s="19"/>
      <c r="C23" s="20">
        <v>27366.267</v>
      </c>
      <c r="D23" s="20"/>
      <c r="E23" s="18">
        <f t="shared" si="0"/>
        <v>-977.98627248799335</v>
      </c>
      <c r="F23" s="18">
        <f t="shared" si="1"/>
        <v>-978</v>
      </c>
      <c r="G23" s="18">
        <f t="shared" si="2"/>
        <v>0.15266199999678065</v>
      </c>
      <c r="H23" s="18">
        <f t="shared" si="3"/>
        <v>0.15266199999678065</v>
      </c>
      <c r="J23" s="18"/>
      <c r="K23" s="18"/>
      <c r="L23" s="18"/>
      <c r="M23" s="18"/>
      <c r="N23" s="18"/>
      <c r="O23" s="18">
        <f t="shared" si="4"/>
        <v>0.16193380650957284</v>
      </c>
      <c r="P23" s="18">
        <f t="shared" si="5"/>
        <v>-1.7803210012235626</v>
      </c>
      <c r="Q23" s="21">
        <f t="shared" si="6"/>
        <v>12347.767</v>
      </c>
      <c r="R23" s="18">
        <f>G23</f>
        <v>0.15266199999678065</v>
      </c>
      <c r="S23" s="18"/>
      <c r="T23" s="18"/>
      <c r="U23" s="18"/>
      <c r="V23" s="18"/>
      <c r="W23" s="18"/>
      <c r="X23" s="18"/>
      <c r="Y23" s="18"/>
      <c r="AA23" t="s">
        <v>24</v>
      </c>
      <c r="AF23" t="s">
        <v>26</v>
      </c>
    </row>
    <row r="24" spans="1:32" x14ac:dyDescent="0.2">
      <c r="A24" s="18" t="s">
        <v>25</v>
      </c>
      <c r="B24" s="19"/>
      <c r="C24" s="20">
        <v>28022.405999999999</v>
      </c>
      <c r="D24" s="20"/>
      <c r="E24" s="18">
        <f t="shared" si="0"/>
        <v>-918.98563054233421</v>
      </c>
      <c r="F24" s="18">
        <f t="shared" si="1"/>
        <v>-919</v>
      </c>
      <c r="G24" s="18">
        <f t="shared" si="2"/>
        <v>0.15980099999796948</v>
      </c>
      <c r="H24" s="18">
        <f t="shared" si="3"/>
        <v>0.15980099999796948</v>
      </c>
      <c r="J24" s="18"/>
      <c r="K24" s="18"/>
      <c r="L24" s="18"/>
      <c r="M24" s="18"/>
      <c r="N24" s="18"/>
      <c r="O24" s="18">
        <f t="shared" si="4"/>
        <v>0.15444095979041428</v>
      </c>
      <c r="P24" s="18">
        <f t="shared" si="5"/>
        <v>-1.7704481820547562</v>
      </c>
      <c r="Q24" s="21">
        <f t="shared" si="6"/>
        <v>13003.905999999999</v>
      </c>
      <c r="R24" s="18">
        <f>G24</f>
        <v>0.15980099999796948</v>
      </c>
      <c r="S24" s="18"/>
      <c r="T24" s="18"/>
      <c r="U24" s="18"/>
      <c r="V24" s="18"/>
      <c r="W24" s="18"/>
      <c r="X24" s="18"/>
      <c r="Y24" s="18"/>
      <c r="AA24" t="s">
        <v>24</v>
      </c>
      <c r="AF24" t="s">
        <v>26</v>
      </c>
    </row>
    <row r="25" spans="1:32" x14ac:dyDescent="0.2">
      <c r="A25" s="18" t="s">
        <v>25</v>
      </c>
      <c r="B25" s="19" t="s">
        <v>42</v>
      </c>
      <c r="C25" s="20">
        <v>28315.478999999999</v>
      </c>
      <c r="D25" s="20"/>
      <c r="E25" s="18">
        <f t="shared" si="0"/>
        <v>-892.63222808197111</v>
      </c>
      <c r="F25" s="18">
        <f t="shared" si="1"/>
        <v>-892.5</v>
      </c>
      <c r="G25" s="18">
        <f t="shared" si="2"/>
        <v>-1.470492500004184</v>
      </c>
      <c r="H25" s="18">
        <f t="shared" si="3"/>
        <v>-1.470492500004184</v>
      </c>
      <c r="J25" s="18"/>
      <c r="K25" s="18"/>
      <c r="L25" s="18"/>
      <c r="M25" s="18"/>
      <c r="N25" s="18"/>
      <c r="O25" s="18">
        <f t="shared" si="4"/>
        <v>0.15107552863689389</v>
      </c>
      <c r="P25" s="18">
        <f t="shared" si="5"/>
        <v>-1.7660137802246991</v>
      </c>
      <c r="Q25" s="21">
        <f t="shared" si="6"/>
        <v>13296.978999999999</v>
      </c>
      <c r="R25" s="18"/>
      <c r="S25" s="18">
        <f>G25</f>
        <v>-1.470492500004184</v>
      </c>
      <c r="T25" s="18"/>
      <c r="U25" s="18"/>
      <c r="V25" s="18"/>
      <c r="W25" s="18"/>
      <c r="X25" s="18"/>
      <c r="Y25" s="18"/>
      <c r="AA25" t="s">
        <v>24</v>
      </c>
      <c r="AF25" t="s">
        <v>26</v>
      </c>
    </row>
    <row r="26" spans="1:32" x14ac:dyDescent="0.2">
      <c r="A26" s="18" t="s">
        <v>25</v>
      </c>
      <c r="B26" s="19" t="s">
        <v>42</v>
      </c>
      <c r="C26" s="20">
        <v>28404.433000000001</v>
      </c>
      <c r="D26" s="20"/>
      <c r="E26" s="18">
        <f t="shared" si="0"/>
        <v>-884.63339993178613</v>
      </c>
      <c r="F26" s="18">
        <f t="shared" si="1"/>
        <v>-884.5</v>
      </c>
      <c r="G26" s="18">
        <f t="shared" si="2"/>
        <v>-1.4835245000031136</v>
      </c>
      <c r="H26" s="18">
        <f t="shared" si="3"/>
        <v>-1.4835245000031136</v>
      </c>
      <c r="J26" s="18"/>
      <c r="K26" s="18"/>
      <c r="L26" s="18"/>
      <c r="M26" s="18"/>
      <c r="N26" s="18"/>
      <c r="O26" s="18">
        <f t="shared" si="4"/>
        <v>0.15005954942073679</v>
      </c>
      <c r="P26" s="18">
        <f t="shared" si="5"/>
        <v>-1.7646750928797763</v>
      </c>
      <c r="Q26" s="21">
        <f t="shared" si="6"/>
        <v>13385.933000000001</v>
      </c>
      <c r="R26" s="18"/>
      <c r="S26" s="18">
        <f>G26</f>
        <v>-1.4835245000031136</v>
      </c>
      <c r="T26" s="18"/>
      <c r="U26" s="18"/>
      <c r="V26" s="18"/>
      <c r="W26" s="18"/>
      <c r="X26" s="18"/>
      <c r="Y26" s="18"/>
      <c r="AA26" t="s">
        <v>24</v>
      </c>
      <c r="AF26" t="s">
        <v>26</v>
      </c>
    </row>
    <row r="27" spans="1:32" x14ac:dyDescent="0.2">
      <c r="A27" s="18" t="s">
        <v>25</v>
      </c>
      <c r="B27" s="19"/>
      <c r="C27" s="20">
        <v>28834.267</v>
      </c>
      <c r="D27" s="20"/>
      <c r="E27" s="18">
        <f t="shared" si="0"/>
        <v>-845.9823184839978</v>
      </c>
      <c r="F27" s="18">
        <f t="shared" si="1"/>
        <v>-846</v>
      </c>
      <c r="G27" s="18">
        <f t="shared" si="2"/>
        <v>0.19663399999990361</v>
      </c>
      <c r="H27" s="18">
        <f t="shared" si="3"/>
        <v>0.19663399999990361</v>
      </c>
      <c r="J27" s="18"/>
      <c r="K27" s="18"/>
      <c r="L27" s="18"/>
      <c r="M27" s="18"/>
      <c r="N27" s="18"/>
      <c r="O27" s="18">
        <f t="shared" si="4"/>
        <v>0.14517014944298073</v>
      </c>
      <c r="P27" s="18">
        <f t="shared" si="5"/>
        <v>-1.7582326600323348</v>
      </c>
      <c r="Q27" s="21">
        <f t="shared" si="6"/>
        <v>13815.767</v>
      </c>
      <c r="R27" s="18">
        <f>G27</f>
        <v>0.19663399999990361</v>
      </c>
      <c r="S27" s="18"/>
      <c r="T27" s="18"/>
      <c r="U27" s="18"/>
      <c r="V27" s="18"/>
      <c r="W27" s="18"/>
      <c r="X27" s="18"/>
      <c r="Y27" s="18"/>
      <c r="AA27" t="s">
        <v>24</v>
      </c>
      <c r="AF27" t="s">
        <v>26</v>
      </c>
    </row>
    <row r="28" spans="1:32" x14ac:dyDescent="0.2">
      <c r="A28" s="18" t="s">
        <v>25</v>
      </c>
      <c r="B28" s="19" t="s">
        <v>42</v>
      </c>
      <c r="C28" s="20">
        <v>29216.223999999998</v>
      </c>
      <c r="D28" s="20"/>
      <c r="E28" s="18">
        <f t="shared" si="0"/>
        <v>-811.63638233992151</v>
      </c>
      <c r="F28" s="18">
        <f t="shared" si="1"/>
        <v>-811.5</v>
      </c>
      <c r="G28" s="18">
        <f t="shared" si="2"/>
        <v>-1.5166915000045265</v>
      </c>
      <c r="H28" s="18">
        <f t="shared" si="3"/>
        <v>-1.5166915000045265</v>
      </c>
      <c r="J28" s="18"/>
      <c r="K28" s="18"/>
      <c r="L28" s="18"/>
      <c r="M28" s="18"/>
      <c r="N28" s="18"/>
      <c r="O28" s="18">
        <f t="shared" si="4"/>
        <v>0.14078873907330325</v>
      </c>
      <c r="P28" s="18">
        <f t="shared" si="5"/>
        <v>-1.7524595708573547</v>
      </c>
      <c r="Q28" s="21">
        <f t="shared" si="6"/>
        <v>14197.723999999998</v>
      </c>
      <c r="R28" s="18"/>
      <c r="S28" s="18">
        <f>G28</f>
        <v>-1.5166915000045265</v>
      </c>
      <c r="T28" s="18"/>
      <c r="U28" s="18"/>
      <c r="V28" s="18"/>
      <c r="W28" s="18"/>
      <c r="X28" s="18"/>
      <c r="Y28" s="18"/>
      <c r="AA28" t="s">
        <v>24</v>
      </c>
      <c r="AF28" t="s">
        <v>26</v>
      </c>
    </row>
    <row r="29" spans="1:32" x14ac:dyDescent="0.2">
      <c r="A29" s="18" t="s">
        <v>25</v>
      </c>
      <c r="B29" s="19" t="s">
        <v>42</v>
      </c>
      <c r="C29" s="20">
        <v>34565.332000000002</v>
      </c>
      <c r="D29" s="20"/>
      <c r="E29" s="18">
        <f t="shared" si="0"/>
        <v>-330.63951149904608</v>
      </c>
      <c r="F29" s="18">
        <f t="shared" si="1"/>
        <v>-330.5</v>
      </c>
      <c r="G29" s="18">
        <f t="shared" si="2"/>
        <v>-1.5514905000018189</v>
      </c>
      <c r="H29" s="18">
        <f t="shared" si="3"/>
        <v>-1.5514905000018189</v>
      </c>
      <c r="J29" s="18"/>
      <c r="K29" s="18"/>
      <c r="L29" s="18"/>
      <c r="M29" s="18"/>
      <c r="N29" s="18"/>
      <c r="O29" s="18">
        <f t="shared" si="4"/>
        <v>7.9702988701857713E-2</v>
      </c>
      <c r="P29" s="18">
        <f t="shared" si="5"/>
        <v>-1.6719709942438654</v>
      </c>
      <c r="Q29" s="21">
        <f t="shared" si="6"/>
        <v>19546.832000000002</v>
      </c>
      <c r="R29" s="18"/>
      <c r="S29" s="18">
        <f>G29</f>
        <v>-1.5514905000018189</v>
      </c>
      <c r="T29" s="18"/>
      <c r="U29" s="18"/>
      <c r="V29" s="18"/>
      <c r="W29" s="18"/>
      <c r="X29" s="18"/>
      <c r="Y29" s="18"/>
      <c r="AA29" t="s">
        <v>24</v>
      </c>
      <c r="AF29" t="s">
        <v>26</v>
      </c>
    </row>
    <row r="30" spans="1:32" x14ac:dyDescent="0.2">
      <c r="A30" s="18" t="s">
        <v>25</v>
      </c>
      <c r="B30" s="19" t="s">
        <v>42</v>
      </c>
      <c r="C30" s="20">
        <v>34576.398000000001</v>
      </c>
      <c r="D30" s="20"/>
      <c r="E30" s="18">
        <f t="shared" si="0"/>
        <v>-329.64444627083896</v>
      </c>
      <c r="F30" s="18">
        <f t="shared" si="1"/>
        <v>-329.5</v>
      </c>
      <c r="G30" s="18">
        <f t="shared" si="2"/>
        <v>-1.6063695000048028</v>
      </c>
      <c r="H30" s="18">
        <f t="shared" si="3"/>
        <v>-1.6063695000048028</v>
      </c>
      <c r="J30" s="18"/>
      <c r="K30" s="18"/>
      <c r="L30" s="18"/>
      <c r="M30" s="18"/>
      <c r="N30" s="18"/>
      <c r="O30" s="18">
        <f t="shared" si="4"/>
        <v>7.957599129983807E-2</v>
      </c>
      <c r="P30" s="18">
        <f t="shared" si="5"/>
        <v>-1.6718036583257501</v>
      </c>
      <c r="Q30" s="21">
        <f t="shared" si="6"/>
        <v>19557.898000000001</v>
      </c>
      <c r="R30" s="18"/>
      <c r="S30" s="18">
        <f>G30</f>
        <v>-1.6063695000048028</v>
      </c>
      <c r="T30" s="18"/>
      <c r="U30" s="18"/>
      <c r="V30" s="18"/>
      <c r="W30" s="18"/>
      <c r="X30" s="18"/>
      <c r="Y30" s="18"/>
      <c r="AA30" t="s">
        <v>24</v>
      </c>
      <c r="AF30" t="s">
        <v>26</v>
      </c>
    </row>
    <row r="31" spans="1:32" x14ac:dyDescent="0.2">
      <c r="A31" s="18" t="s">
        <v>25</v>
      </c>
      <c r="B31" s="19"/>
      <c r="C31" s="20">
        <v>35373.192000000003</v>
      </c>
      <c r="D31" s="20"/>
      <c r="E31" s="18">
        <f t="shared" si="0"/>
        <v>-257.99597316003525</v>
      </c>
      <c r="F31" s="18">
        <f t="shared" si="1"/>
        <v>-258</v>
      </c>
      <c r="G31" s="18">
        <f t="shared" si="2"/>
        <v>4.4781999997212552E-2</v>
      </c>
      <c r="H31" s="18">
        <f t="shared" si="3"/>
        <v>4.4781999997212552E-2</v>
      </c>
      <c r="J31" s="18"/>
      <c r="K31" s="18"/>
      <c r="L31" s="18"/>
      <c r="M31" s="18"/>
      <c r="N31" s="18"/>
      <c r="O31" s="18">
        <f t="shared" si="4"/>
        <v>7.0495677055433997E-2</v>
      </c>
      <c r="P31" s="18">
        <f t="shared" si="5"/>
        <v>-1.6598391401805017</v>
      </c>
      <c r="Q31" s="21">
        <f t="shared" si="6"/>
        <v>20354.692000000003</v>
      </c>
      <c r="R31" s="18">
        <f>G31</f>
        <v>4.4781999997212552E-2</v>
      </c>
      <c r="S31" s="18"/>
      <c r="T31" s="18"/>
      <c r="U31" s="18"/>
      <c r="V31" s="18"/>
      <c r="W31" s="18"/>
      <c r="X31" s="18"/>
      <c r="Y31" s="18"/>
      <c r="AA31" t="s">
        <v>24</v>
      </c>
      <c r="AF31" t="s">
        <v>26</v>
      </c>
    </row>
    <row r="32" spans="1:32" x14ac:dyDescent="0.2">
      <c r="A32" s="18" t="s">
        <v>25</v>
      </c>
      <c r="B32" s="19"/>
      <c r="C32" s="20">
        <v>36867.338000000003</v>
      </c>
      <c r="D32" s="20"/>
      <c r="E32" s="18">
        <f t="shared" si="0"/>
        <v>-123.64094600795487</v>
      </c>
      <c r="F32" s="18">
        <f t="shared" si="1"/>
        <v>-123.5</v>
      </c>
      <c r="G32" s="18">
        <f t="shared" si="2"/>
        <v>-1.5674434999964433</v>
      </c>
      <c r="H32" s="18">
        <f t="shared" si="3"/>
        <v>-1.5674434999964433</v>
      </c>
      <c r="J32" s="18"/>
      <c r="K32" s="18"/>
      <c r="L32" s="18"/>
      <c r="M32" s="18"/>
      <c r="N32" s="18"/>
      <c r="O32" s="18">
        <f t="shared" si="4"/>
        <v>5.3414526483792781E-2</v>
      </c>
      <c r="P32" s="18">
        <f t="shared" si="5"/>
        <v>-1.6373324591939855</v>
      </c>
      <c r="Q32" s="21">
        <f t="shared" si="6"/>
        <v>21848.838000000003</v>
      </c>
      <c r="R32" s="18"/>
      <c r="S32" s="18">
        <f>G32</f>
        <v>-1.5674434999964433</v>
      </c>
      <c r="T32" s="18"/>
      <c r="U32" s="18"/>
      <c r="V32" s="18"/>
      <c r="W32" s="18"/>
      <c r="X32" s="18"/>
      <c r="Y32" s="18"/>
      <c r="AA32" t="s">
        <v>24</v>
      </c>
      <c r="AF32" t="s">
        <v>26</v>
      </c>
    </row>
    <row r="33" spans="1:32" x14ac:dyDescent="0.2">
      <c r="A33" s="18" t="s">
        <v>25</v>
      </c>
      <c r="B33" s="19" t="s">
        <v>42</v>
      </c>
      <c r="C33" s="20">
        <v>37523.440000000002</v>
      </c>
      <c r="D33" s="20"/>
      <c r="E33" s="18">
        <f t="shared" si="0"/>
        <v>-64.643631137430788</v>
      </c>
      <c r="F33" s="18">
        <f t="shared" si="1"/>
        <v>-64.5</v>
      </c>
      <c r="G33" s="18">
        <f t="shared" si="2"/>
        <v>-1.5973044999991544</v>
      </c>
      <c r="H33" s="18">
        <f t="shared" si="3"/>
        <v>-1.5973044999991544</v>
      </c>
      <c r="J33" s="18"/>
      <c r="K33" s="18"/>
      <c r="L33" s="18"/>
      <c r="M33" s="18"/>
      <c r="N33" s="18"/>
      <c r="O33" s="18">
        <f t="shared" si="4"/>
        <v>4.5921679764634182E-2</v>
      </c>
      <c r="P33" s="18">
        <f t="shared" si="5"/>
        <v>-1.6274596400251791</v>
      </c>
      <c r="Q33" s="21">
        <f t="shared" si="6"/>
        <v>22504.940000000002</v>
      </c>
      <c r="R33" s="18"/>
      <c r="S33" s="18">
        <f>G33</f>
        <v>-1.5973044999991544</v>
      </c>
      <c r="T33" s="18"/>
      <c r="U33" s="18"/>
      <c r="V33" s="18"/>
      <c r="W33" s="18"/>
      <c r="X33" s="18"/>
      <c r="Y33" s="18"/>
      <c r="AA33" t="s">
        <v>24</v>
      </c>
      <c r="AF33" t="s">
        <v>26</v>
      </c>
    </row>
    <row r="34" spans="1:32" x14ac:dyDescent="0.2">
      <c r="A34" s="18" t="s">
        <v>25</v>
      </c>
      <c r="B34" s="19"/>
      <c r="C34" s="20">
        <v>37886.482000000004</v>
      </c>
      <c r="D34" s="20"/>
      <c r="E34" s="18">
        <f t="shared" si="0"/>
        <v>-31.998549754924852</v>
      </c>
      <c r="F34" s="18">
        <f t="shared" si="1"/>
        <v>-32</v>
      </c>
      <c r="G34" s="18">
        <f t="shared" si="2"/>
        <v>1.612800000293646E-2</v>
      </c>
      <c r="H34" s="18">
        <f t="shared" si="3"/>
        <v>1.612800000293646E-2</v>
      </c>
      <c r="J34" s="18"/>
      <c r="K34" s="18"/>
      <c r="L34" s="18"/>
      <c r="M34" s="18"/>
      <c r="N34" s="18"/>
      <c r="O34" s="18">
        <f t="shared" si="4"/>
        <v>4.179426419899597E-2</v>
      </c>
      <c r="P34" s="18">
        <f t="shared" si="5"/>
        <v>-1.6220212226864297</v>
      </c>
      <c r="Q34" s="21">
        <f t="shared" si="6"/>
        <v>22867.982000000004</v>
      </c>
      <c r="R34" s="18">
        <f>G34</f>
        <v>1.612800000293646E-2</v>
      </c>
      <c r="S34" s="18"/>
      <c r="T34" s="18"/>
      <c r="U34" s="18"/>
      <c r="V34" s="18"/>
      <c r="W34" s="18"/>
      <c r="X34" s="18"/>
      <c r="Y34" s="18"/>
      <c r="AA34" t="s">
        <v>24</v>
      </c>
      <c r="AF34" t="s">
        <v>26</v>
      </c>
    </row>
    <row r="35" spans="1:32" x14ac:dyDescent="0.2">
      <c r="A35" s="18" t="s">
        <v>25</v>
      </c>
      <c r="B35" s="19"/>
      <c r="C35" s="20">
        <v>37886.49</v>
      </c>
      <c r="D35" s="20"/>
      <c r="E35" s="18">
        <f t="shared" si="0"/>
        <v>-31.997830387328609</v>
      </c>
      <c r="F35" s="18">
        <f t="shared" si="1"/>
        <v>-32</v>
      </c>
      <c r="G35" s="18">
        <f t="shared" si="2"/>
        <v>2.4127999997290317E-2</v>
      </c>
      <c r="H35" s="18">
        <f t="shared" si="3"/>
        <v>2.4127999997290317E-2</v>
      </c>
      <c r="J35" s="18"/>
      <c r="K35" s="18"/>
      <c r="L35" s="18"/>
      <c r="M35" s="18"/>
      <c r="N35" s="18"/>
      <c r="O35" s="18">
        <f t="shared" si="4"/>
        <v>4.179426419899597E-2</v>
      </c>
      <c r="P35" s="18">
        <f t="shared" si="5"/>
        <v>-1.6220212226864297</v>
      </c>
      <c r="Q35" s="21">
        <f t="shared" si="6"/>
        <v>22867.989999999998</v>
      </c>
      <c r="R35" s="18">
        <f>G35</f>
        <v>2.4127999997290317E-2</v>
      </c>
      <c r="S35" s="18"/>
      <c r="T35" s="18"/>
      <c r="U35" s="18"/>
      <c r="V35" s="18"/>
      <c r="W35" s="18"/>
      <c r="X35" s="18"/>
      <c r="Y35" s="18"/>
      <c r="AA35" t="s">
        <v>24</v>
      </c>
      <c r="AF35" t="s">
        <v>26</v>
      </c>
    </row>
    <row r="36" spans="1:32" x14ac:dyDescent="0.2">
      <c r="A36" s="18" t="s">
        <v>25</v>
      </c>
      <c r="B36" s="19"/>
      <c r="C36" s="20">
        <v>37964.309000000001</v>
      </c>
      <c r="D36" s="20"/>
      <c r="E36" s="18">
        <f t="shared" si="0"/>
        <v>-25.000272010872653</v>
      </c>
      <c r="F36" s="18">
        <f t="shared" si="1"/>
        <v>-25</v>
      </c>
      <c r="G36" s="18">
        <f t="shared" si="2"/>
        <v>-3.0249999981606379E-3</v>
      </c>
      <c r="H36" s="18">
        <f t="shared" si="3"/>
        <v>-3.0249999981606379E-3</v>
      </c>
      <c r="J36" s="18"/>
      <c r="K36" s="18"/>
      <c r="L36" s="18"/>
      <c r="M36" s="18"/>
      <c r="N36" s="18"/>
      <c r="O36" s="18">
        <f t="shared" si="4"/>
        <v>4.0905282384858507E-2</v>
      </c>
      <c r="P36" s="18">
        <f t="shared" si="5"/>
        <v>-1.6208498712596222</v>
      </c>
      <c r="Q36" s="21">
        <f t="shared" si="6"/>
        <v>22945.809000000001</v>
      </c>
      <c r="R36" s="18">
        <f>G36</f>
        <v>-3.0249999981606379E-3</v>
      </c>
      <c r="S36" s="18"/>
      <c r="T36" s="18"/>
      <c r="U36" s="18"/>
      <c r="V36" s="18"/>
      <c r="W36" s="18"/>
      <c r="X36" s="18"/>
      <c r="Y36" s="18"/>
      <c r="AA36" t="s">
        <v>24</v>
      </c>
      <c r="AF36" t="s">
        <v>26</v>
      </c>
    </row>
    <row r="37" spans="1:32" x14ac:dyDescent="0.2">
      <c r="A37" s="18" t="s">
        <v>25</v>
      </c>
      <c r="B37" s="19"/>
      <c r="C37" s="20">
        <v>38164.49</v>
      </c>
      <c r="D37" s="20"/>
      <c r="E37" s="18">
        <f t="shared" si="0"/>
        <v>-6.9998064001959373</v>
      </c>
      <c r="F37" s="18">
        <f t="shared" si="1"/>
        <v>-7</v>
      </c>
      <c r="G37" s="18">
        <f t="shared" si="2"/>
        <v>2.1529999939957634E-3</v>
      </c>
      <c r="H37" s="18">
        <f t="shared" si="3"/>
        <v>2.1529999939957634E-3</v>
      </c>
      <c r="J37" s="18"/>
      <c r="K37" s="18"/>
      <c r="L37" s="18"/>
      <c r="M37" s="18"/>
      <c r="N37" s="18"/>
      <c r="O37" s="18">
        <f t="shared" si="4"/>
        <v>3.8619329148505036E-2</v>
      </c>
      <c r="P37" s="18">
        <f t="shared" si="5"/>
        <v>-1.6178378247335456</v>
      </c>
      <c r="Q37" s="21">
        <f t="shared" si="6"/>
        <v>23145.989999999998</v>
      </c>
      <c r="R37" s="18">
        <f>G37</f>
        <v>2.1529999939957634E-3</v>
      </c>
      <c r="S37" s="18"/>
      <c r="T37" s="18"/>
      <c r="U37" s="18"/>
      <c r="V37" s="18"/>
      <c r="W37" s="18"/>
      <c r="X37" s="18"/>
      <c r="Y37" s="18"/>
      <c r="AA37" t="s">
        <v>27</v>
      </c>
      <c r="AF37" t="s">
        <v>26</v>
      </c>
    </row>
    <row r="38" spans="1:32" x14ac:dyDescent="0.2">
      <c r="A38" s="18" t="s">
        <v>25</v>
      </c>
      <c r="B38" s="19" t="s">
        <v>42</v>
      </c>
      <c r="C38" s="20">
        <v>38179.512999999999</v>
      </c>
      <c r="D38" s="20"/>
      <c r="E38" s="18">
        <f t="shared" si="0"/>
        <v>-5.6489239744451449</v>
      </c>
      <c r="F38" s="18">
        <f t="shared" si="1"/>
        <v>-5.5</v>
      </c>
      <c r="G38" s="18">
        <f t="shared" si="2"/>
        <v>-1.6561655000041355</v>
      </c>
      <c r="H38" s="18">
        <f t="shared" si="3"/>
        <v>-1.6561655000041355</v>
      </c>
      <c r="J38" s="18"/>
      <c r="K38" s="18"/>
      <c r="L38" s="18"/>
      <c r="M38" s="18"/>
      <c r="N38" s="18"/>
      <c r="O38" s="18">
        <f t="shared" si="4"/>
        <v>3.8428833045475577E-2</v>
      </c>
      <c r="P38" s="18">
        <f t="shared" si="5"/>
        <v>-1.6175868208563726</v>
      </c>
      <c r="Q38" s="21">
        <f t="shared" si="6"/>
        <v>23161.012999999999</v>
      </c>
      <c r="R38" s="18"/>
      <c r="S38" s="18">
        <f>G38</f>
        <v>-1.6561655000041355</v>
      </c>
      <c r="T38" s="18"/>
      <c r="U38" s="18"/>
      <c r="V38" s="18"/>
      <c r="W38" s="18"/>
      <c r="X38" s="18"/>
      <c r="Y38" s="18"/>
      <c r="AA38" t="s">
        <v>24</v>
      </c>
      <c r="AF38" t="s">
        <v>26</v>
      </c>
    </row>
    <row r="39" spans="1:32" x14ac:dyDescent="0.2">
      <c r="A39" s="18" t="s">
        <v>14</v>
      </c>
      <c r="B39" s="18"/>
      <c r="C39" s="20">
        <v>38242.334000000003</v>
      </c>
      <c r="D39" s="20" t="s">
        <v>16</v>
      </c>
      <c r="E39" s="18">
        <f t="shared" si="0"/>
        <v>0</v>
      </c>
      <c r="F39" s="18">
        <f t="shared" si="1"/>
        <v>0</v>
      </c>
      <c r="G39" s="18">
        <f t="shared" si="2"/>
        <v>0</v>
      </c>
      <c r="H39" s="18">
        <f>+G39</f>
        <v>0</v>
      </c>
      <c r="I39" s="18"/>
      <c r="J39" s="18"/>
      <c r="K39" s="18"/>
      <c r="L39" s="18"/>
      <c r="M39" s="18"/>
      <c r="N39" s="18"/>
      <c r="O39" s="18">
        <f>+C$11+C$12*$F39</f>
        <v>3.7730347334367573E-2</v>
      </c>
      <c r="P39" s="18">
        <f t="shared" si="5"/>
        <v>-1.6166664733067382</v>
      </c>
      <c r="Q39" s="21">
        <f t="shared" si="6"/>
        <v>23223.834000000003</v>
      </c>
      <c r="R39" s="18">
        <f>G39</f>
        <v>0</v>
      </c>
      <c r="S39" s="18"/>
      <c r="T39" s="18"/>
      <c r="U39" s="18"/>
      <c r="V39" s="18"/>
      <c r="W39" s="18"/>
      <c r="X39" s="18"/>
      <c r="Y39" s="18"/>
    </row>
    <row r="40" spans="1:32" x14ac:dyDescent="0.2">
      <c r="A40" s="18" t="s">
        <v>25</v>
      </c>
      <c r="B40" s="19"/>
      <c r="C40" s="20">
        <v>38242.334999999999</v>
      </c>
      <c r="D40" s="20"/>
      <c r="E40" s="18">
        <f t="shared" si="0"/>
        <v>8.9920949285191218E-5</v>
      </c>
      <c r="F40" s="18">
        <f t="shared" si="1"/>
        <v>0</v>
      </c>
      <c r="G40" s="18">
        <f t="shared" si="2"/>
        <v>9.9999999656574801E-4</v>
      </c>
      <c r="H40" s="18"/>
      <c r="I40" s="18">
        <f t="shared" ref="I40:I60" si="7">G40</f>
        <v>9.9999999656574801E-4</v>
      </c>
      <c r="J40" s="18"/>
      <c r="K40" s="18"/>
      <c r="L40" s="18"/>
      <c r="M40" s="18"/>
      <c r="N40" s="18"/>
      <c r="O40" s="18">
        <f t="shared" ref="O40:O71" si="8">+C$11+C$12*F40</f>
        <v>3.7730347334367573E-2</v>
      </c>
      <c r="P40" s="18">
        <f t="shared" si="5"/>
        <v>-1.6166664733067382</v>
      </c>
      <c r="Q40" s="21">
        <f t="shared" si="6"/>
        <v>23223.834999999999</v>
      </c>
      <c r="R40" s="18">
        <f>G40</f>
        <v>9.9999999656574801E-4</v>
      </c>
      <c r="S40" s="18"/>
      <c r="T40" s="18"/>
      <c r="U40" s="18"/>
      <c r="V40" s="18"/>
      <c r="W40" s="18"/>
      <c r="X40" s="18"/>
      <c r="Y40" s="18"/>
      <c r="AA40" t="s">
        <v>27</v>
      </c>
      <c r="AF40" t="s">
        <v>26</v>
      </c>
    </row>
    <row r="41" spans="1:32" x14ac:dyDescent="0.2">
      <c r="A41" s="18" t="s">
        <v>25</v>
      </c>
      <c r="B41" s="19" t="s">
        <v>42</v>
      </c>
      <c r="C41" s="20">
        <v>38257.42</v>
      </c>
      <c r="D41" s="20"/>
      <c r="E41" s="18">
        <f t="shared" si="0"/>
        <v>1.3565474455747331</v>
      </c>
      <c r="F41" s="18">
        <f t="shared" si="1"/>
        <v>1.5</v>
      </c>
      <c r="G41" s="18">
        <f t="shared" si="2"/>
        <v>-1.5953185000034864</v>
      </c>
      <c r="H41" s="18"/>
      <c r="I41" s="18">
        <f t="shared" si="7"/>
        <v>-1.5953185000034864</v>
      </c>
      <c r="J41" s="18"/>
      <c r="K41" s="18"/>
      <c r="L41" s="18"/>
      <c r="M41" s="18"/>
      <c r="N41" s="18"/>
      <c r="O41" s="18">
        <f t="shared" si="8"/>
        <v>3.7539851231338114E-2</v>
      </c>
      <c r="P41" s="18">
        <f t="shared" si="5"/>
        <v>-1.6164154694295652</v>
      </c>
      <c r="Q41" s="21">
        <f t="shared" si="6"/>
        <v>23238.92</v>
      </c>
      <c r="R41" s="18"/>
      <c r="S41" s="18">
        <f>G41</f>
        <v>-1.5953185000034864</v>
      </c>
      <c r="T41" s="18"/>
      <c r="U41" s="18"/>
      <c r="V41" s="18"/>
      <c r="W41" s="18"/>
      <c r="X41" s="18"/>
      <c r="Y41" s="18"/>
      <c r="AA41" t="s">
        <v>27</v>
      </c>
      <c r="AF41" t="s">
        <v>26</v>
      </c>
    </row>
    <row r="42" spans="1:32" x14ac:dyDescent="0.2">
      <c r="A42" s="18" t="s">
        <v>25</v>
      </c>
      <c r="B42" s="19"/>
      <c r="C42" s="20">
        <v>38620.398000000001</v>
      </c>
      <c r="D42" s="20"/>
      <c r="E42" s="18">
        <f t="shared" si="0"/>
        <v>33.995873887306793</v>
      </c>
      <c r="F42" s="18">
        <f t="shared" si="1"/>
        <v>34</v>
      </c>
      <c r="G42" s="18">
        <f t="shared" si="2"/>
        <v>-4.5885999999882188E-2</v>
      </c>
      <c r="H42" s="18"/>
      <c r="I42" s="18">
        <f t="shared" si="7"/>
        <v>-4.5885999999882188E-2</v>
      </c>
      <c r="J42" s="18"/>
      <c r="K42" s="18"/>
      <c r="L42" s="18"/>
      <c r="M42" s="18"/>
      <c r="N42" s="18"/>
      <c r="O42" s="18">
        <f t="shared" si="8"/>
        <v>3.3412435665699902E-2</v>
      </c>
      <c r="P42" s="18">
        <f t="shared" si="5"/>
        <v>-1.6109770520908158</v>
      </c>
      <c r="Q42" s="21">
        <f t="shared" si="6"/>
        <v>23601.898000000001</v>
      </c>
      <c r="R42" s="18">
        <f>G42</f>
        <v>-4.5885999999882188E-2</v>
      </c>
      <c r="S42" s="18"/>
      <c r="T42" s="18"/>
      <c r="U42" s="18"/>
      <c r="V42" s="18"/>
      <c r="W42" s="18"/>
      <c r="X42" s="18"/>
      <c r="Y42" s="18"/>
      <c r="AA42" t="s">
        <v>24</v>
      </c>
      <c r="AF42" t="s">
        <v>26</v>
      </c>
    </row>
    <row r="43" spans="1:32" x14ac:dyDescent="0.2">
      <c r="A43" s="18" t="s">
        <v>25</v>
      </c>
      <c r="B43" s="19" t="s">
        <v>42</v>
      </c>
      <c r="C43" s="20">
        <v>38902.462</v>
      </c>
      <c r="D43" s="20"/>
      <c r="E43" s="18">
        <f t="shared" si="0"/>
        <v>59.359336613589356</v>
      </c>
      <c r="F43" s="18">
        <f t="shared" si="1"/>
        <v>59.5</v>
      </c>
      <c r="G43" s="18">
        <f t="shared" si="2"/>
        <v>-1.5643005000019912</v>
      </c>
      <c r="H43" s="18"/>
      <c r="I43" s="18">
        <f t="shared" si="7"/>
        <v>-1.5643005000019912</v>
      </c>
      <c r="J43" s="18"/>
      <c r="K43" s="18"/>
      <c r="L43" s="18"/>
      <c r="M43" s="18"/>
      <c r="N43" s="18"/>
      <c r="O43" s="18">
        <f t="shared" si="8"/>
        <v>3.0174001914199153E-2</v>
      </c>
      <c r="P43" s="18">
        <f t="shared" si="5"/>
        <v>-1.6067099861788741</v>
      </c>
      <c r="Q43" s="21">
        <f t="shared" si="6"/>
        <v>23883.962</v>
      </c>
      <c r="R43" s="18"/>
      <c r="S43" s="18">
        <f>G43</f>
        <v>-1.5643005000019912</v>
      </c>
      <c r="T43" s="18"/>
      <c r="U43" s="18"/>
      <c r="V43" s="18"/>
      <c r="W43" s="18"/>
      <c r="X43" s="18"/>
      <c r="Y43" s="18"/>
      <c r="AA43" t="s">
        <v>24</v>
      </c>
      <c r="AF43" t="s">
        <v>26</v>
      </c>
    </row>
    <row r="44" spans="1:32" x14ac:dyDescent="0.2">
      <c r="A44" s="22" t="s">
        <v>25</v>
      </c>
      <c r="B44" s="23"/>
      <c r="C44" s="24">
        <v>39354.453000000001</v>
      </c>
      <c r="D44" s="24"/>
      <c r="E44" s="18">
        <f t="shared" si="0"/>
        <v>100.00279654153226</v>
      </c>
      <c r="F44" s="18">
        <f t="shared" si="1"/>
        <v>100</v>
      </c>
      <c r="G44" s="18">
        <f t="shared" si="2"/>
        <v>3.110000000015134E-2</v>
      </c>
      <c r="H44" s="18"/>
      <c r="I44" s="18">
        <f t="shared" si="7"/>
        <v>3.110000000015134E-2</v>
      </c>
      <c r="J44" s="18"/>
      <c r="K44" s="18"/>
      <c r="L44" s="18"/>
      <c r="M44" s="18"/>
      <c r="N44" s="18"/>
      <c r="O44" s="18">
        <f t="shared" si="8"/>
        <v>2.5030607132403841E-2</v>
      </c>
      <c r="P44" s="18">
        <f t="shared" si="5"/>
        <v>-1.5999328814952019</v>
      </c>
      <c r="Q44" s="21">
        <f t="shared" si="6"/>
        <v>24335.953000000001</v>
      </c>
      <c r="R44" s="18">
        <f>G44</f>
        <v>3.110000000015134E-2</v>
      </c>
      <c r="S44" s="18"/>
      <c r="T44" s="18"/>
      <c r="U44" s="18"/>
      <c r="V44" s="18"/>
      <c r="W44" s="18"/>
      <c r="X44" s="18"/>
      <c r="Y44" s="18"/>
      <c r="AA44" t="s">
        <v>24</v>
      </c>
      <c r="AF44" t="s">
        <v>26</v>
      </c>
    </row>
    <row r="45" spans="1:32" x14ac:dyDescent="0.2">
      <c r="A45" s="22" t="s">
        <v>25</v>
      </c>
      <c r="B45" s="23"/>
      <c r="C45" s="24">
        <v>40088.394999999997</v>
      </c>
      <c r="D45" s="24"/>
      <c r="E45" s="18">
        <f t="shared" si="0"/>
        <v>165.99955812845317</v>
      </c>
      <c r="F45" s="18">
        <f t="shared" si="1"/>
        <v>166</v>
      </c>
      <c r="G45" s="18">
        <f t="shared" si="2"/>
        <v>-4.9140000046463683E-3</v>
      </c>
      <c r="H45" s="18"/>
      <c r="I45" s="18">
        <f t="shared" si="7"/>
        <v>-4.9140000046463683E-3</v>
      </c>
      <c r="J45" s="18"/>
      <c r="K45" s="18"/>
      <c r="L45" s="18"/>
      <c r="M45" s="18"/>
      <c r="N45" s="18"/>
      <c r="O45" s="18">
        <f t="shared" si="8"/>
        <v>1.664877859910778E-2</v>
      </c>
      <c r="P45" s="18">
        <f t="shared" si="5"/>
        <v>-1.5888887108995879</v>
      </c>
      <c r="Q45" s="21">
        <f t="shared" si="6"/>
        <v>25069.894999999997</v>
      </c>
      <c r="R45" s="18">
        <f>G45</f>
        <v>-4.9140000046463683E-3</v>
      </c>
      <c r="S45" s="18"/>
      <c r="T45" s="18"/>
      <c r="U45" s="18"/>
      <c r="V45" s="18"/>
      <c r="W45" s="18"/>
      <c r="X45" s="18"/>
      <c r="Y45" s="18"/>
      <c r="AA45" t="s">
        <v>27</v>
      </c>
      <c r="AF45" t="s">
        <v>26</v>
      </c>
    </row>
    <row r="46" spans="1:32" x14ac:dyDescent="0.2">
      <c r="A46" s="22" t="s">
        <v>25</v>
      </c>
      <c r="B46" s="23" t="s">
        <v>42</v>
      </c>
      <c r="C46" s="24">
        <v>40470.383000000002</v>
      </c>
      <c r="D46" s="24"/>
      <c r="E46" s="18">
        <f t="shared" si="0"/>
        <v>200.34828182196739</v>
      </c>
      <c r="F46" s="18">
        <f t="shared" si="1"/>
        <v>200.5</v>
      </c>
      <c r="G46" s="18">
        <f t="shared" si="2"/>
        <v>-1.6872395000027609</v>
      </c>
      <c r="H46" s="18"/>
      <c r="I46" s="18">
        <f t="shared" si="7"/>
        <v>-1.6872395000027609</v>
      </c>
      <c r="J46" s="18"/>
      <c r="K46" s="18"/>
      <c r="L46" s="18"/>
      <c r="M46" s="18"/>
      <c r="N46" s="18"/>
      <c r="O46" s="18">
        <f t="shared" si="8"/>
        <v>1.2267368229430291E-2</v>
      </c>
      <c r="P46" s="18">
        <f t="shared" si="5"/>
        <v>-1.5831156217246081</v>
      </c>
      <c r="Q46" s="21">
        <f t="shared" si="6"/>
        <v>25451.883000000002</v>
      </c>
      <c r="R46" s="18"/>
      <c r="S46" s="18">
        <f>G46</f>
        <v>-1.6872395000027609</v>
      </c>
      <c r="T46" s="18"/>
      <c r="U46" s="18"/>
      <c r="V46" s="18"/>
      <c r="W46" s="18"/>
      <c r="X46" s="18"/>
      <c r="Y46" s="18"/>
      <c r="AA46" t="s">
        <v>24</v>
      </c>
      <c r="AF46" t="s">
        <v>26</v>
      </c>
    </row>
    <row r="47" spans="1:32" x14ac:dyDescent="0.2">
      <c r="A47" s="22" t="s">
        <v>25</v>
      </c>
      <c r="B47" s="23" t="s">
        <v>42</v>
      </c>
      <c r="C47" s="24">
        <v>40837.396999999997</v>
      </c>
      <c r="D47" s="24"/>
      <c r="E47" s="18">
        <f t="shared" si="0"/>
        <v>233.35052921626021</v>
      </c>
      <c r="F47" s="18">
        <f t="shared" si="1"/>
        <v>233.5</v>
      </c>
      <c r="G47" s="18">
        <f t="shared" si="2"/>
        <v>-1.6622465000036755</v>
      </c>
      <c r="H47" s="18"/>
      <c r="I47" s="18">
        <f t="shared" si="7"/>
        <v>-1.6622465000036755</v>
      </c>
      <c r="J47" s="18"/>
      <c r="K47" s="18"/>
      <c r="L47" s="18"/>
      <c r="M47" s="18"/>
      <c r="N47" s="18"/>
      <c r="O47" s="18">
        <f t="shared" si="8"/>
        <v>8.076453962782261E-3</v>
      </c>
      <c r="P47" s="18">
        <f t="shared" si="5"/>
        <v>-1.577593536426801</v>
      </c>
      <c r="Q47" s="21">
        <f t="shared" si="6"/>
        <v>25818.896999999997</v>
      </c>
      <c r="R47" s="18"/>
      <c r="S47" s="18">
        <f>G47</f>
        <v>-1.6622465000036755</v>
      </c>
      <c r="T47" s="18"/>
      <c r="U47" s="18"/>
      <c r="V47" s="18"/>
      <c r="W47" s="18"/>
      <c r="X47" s="18"/>
      <c r="Y47" s="18"/>
      <c r="AA47" t="s">
        <v>24</v>
      </c>
      <c r="AF47" t="s">
        <v>26</v>
      </c>
    </row>
    <row r="48" spans="1:32" x14ac:dyDescent="0.2">
      <c r="A48" s="22" t="s">
        <v>25</v>
      </c>
      <c r="B48" s="23" t="s">
        <v>42</v>
      </c>
      <c r="C48" s="24">
        <v>40915.243999999999</v>
      </c>
      <c r="D48" s="24"/>
      <c r="E48" s="18">
        <f t="shared" si="0"/>
        <v>240.35060537930465</v>
      </c>
      <c r="F48" s="18">
        <f t="shared" si="1"/>
        <v>240.5</v>
      </c>
      <c r="G48" s="18">
        <f t="shared" si="2"/>
        <v>-1.661399500000698</v>
      </c>
      <c r="H48" s="18"/>
      <c r="I48" s="18">
        <f t="shared" si="7"/>
        <v>-1.661399500000698</v>
      </c>
      <c r="J48" s="18"/>
      <c r="K48" s="18"/>
      <c r="L48" s="18"/>
      <c r="M48" s="18"/>
      <c r="N48" s="18"/>
      <c r="O48" s="18">
        <f t="shared" si="8"/>
        <v>7.1874721486447982E-3</v>
      </c>
      <c r="P48" s="18">
        <f t="shared" si="5"/>
        <v>-1.5764221849999935</v>
      </c>
      <c r="Q48" s="21">
        <f t="shared" si="6"/>
        <v>25896.743999999999</v>
      </c>
      <c r="R48" s="18"/>
      <c r="S48" s="18">
        <f>G48</f>
        <v>-1.661399500000698</v>
      </c>
      <c r="T48" s="18"/>
      <c r="U48" s="18"/>
      <c r="V48" s="18"/>
      <c r="W48" s="18"/>
      <c r="X48" s="18"/>
      <c r="Y48" s="18"/>
      <c r="AA48" t="s">
        <v>24</v>
      </c>
      <c r="AF48" t="s">
        <v>26</v>
      </c>
    </row>
    <row r="49" spans="1:32" x14ac:dyDescent="0.2">
      <c r="A49" s="22" t="s">
        <v>25</v>
      </c>
      <c r="B49" s="23"/>
      <c r="C49" s="24">
        <v>41478.472999999998</v>
      </c>
      <c r="D49" s="24"/>
      <c r="E49" s="18">
        <f t="shared" si="0"/>
        <v>290.99669189818496</v>
      </c>
      <c r="F49" s="18">
        <f t="shared" si="1"/>
        <v>291</v>
      </c>
      <c r="G49" s="18">
        <f t="shared" si="2"/>
        <v>-3.6789000005228445E-2</v>
      </c>
      <c r="H49" s="18"/>
      <c r="I49" s="18">
        <f t="shared" si="7"/>
        <v>-3.6789000005228445E-2</v>
      </c>
      <c r="J49" s="18"/>
      <c r="K49" s="18"/>
      <c r="L49" s="18"/>
      <c r="M49" s="18"/>
      <c r="N49" s="18"/>
      <c r="O49" s="18">
        <f t="shared" si="8"/>
        <v>7.7410334665311414E-4</v>
      </c>
      <c r="P49" s="18">
        <f t="shared" si="5"/>
        <v>-1.5679717211351678</v>
      </c>
      <c r="Q49" s="21">
        <f t="shared" si="6"/>
        <v>26459.972999999998</v>
      </c>
      <c r="R49" s="18">
        <f>G49</f>
        <v>-3.6789000005228445E-2</v>
      </c>
      <c r="S49" s="18"/>
      <c r="T49" s="18"/>
      <c r="U49" s="18"/>
      <c r="V49" s="18"/>
      <c r="W49" s="18"/>
      <c r="X49" s="18"/>
      <c r="Y49" s="18"/>
      <c r="AA49" t="s">
        <v>24</v>
      </c>
      <c r="AF49" t="s">
        <v>26</v>
      </c>
    </row>
    <row r="50" spans="1:32" x14ac:dyDescent="0.2">
      <c r="A50" s="22" t="s">
        <v>25</v>
      </c>
      <c r="B50" s="23" t="s">
        <v>42</v>
      </c>
      <c r="C50" s="24">
        <v>41927.305</v>
      </c>
      <c r="D50" s="24"/>
      <c r="E50" s="18">
        <f t="shared" si="0"/>
        <v>331.35609154636046</v>
      </c>
      <c r="F50" s="18">
        <f t="shared" si="1"/>
        <v>331.5</v>
      </c>
      <c r="G50" s="18">
        <f t="shared" si="2"/>
        <v>-1.6003885000027367</v>
      </c>
      <c r="H50" s="18"/>
      <c r="I50" s="18">
        <f t="shared" si="7"/>
        <v>-1.6003885000027367</v>
      </c>
      <c r="J50" s="18"/>
      <c r="K50" s="18"/>
      <c r="L50" s="18"/>
      <c r="M50" s="18"/>
      <c r="N50" s="18"/>
      <c r="O50" s="18">
        <f t="shared" si="8"/>
        <v>-4.3692914351421974E-3</v>
      </c>
      <c r="P50" s="18">
        <f t="shared" si="5"/>
        <v>-1.5611946164514956</v>
      </c>
      <c r="Q50" s="21">
        <f t="shared" si="6"/>
        <v>26908.805</v>
      </c>
      <c r="R50" s="18"/>
      <c r="S50" s="18">
        <f>G50</f>
        <v>-1.6003885000027367</v>
      </c>
      <c r="T50" s="18"/>
      <c r="U50" s="18"/>
      <c r="V50" s="18"/>
      <c r="W50" s="18"/>
      <c r="X50" s="18"/>
      <c r="Y50" s="18"/>
      <c r="AA50" t="s">
        <v>27</v>
      </c>
      <c r="AF50" t="s">
        <v>26</v>
      </c>
    </row>
    <row r="51" spans="1:32" x14ac:dyDescent="0.2">
      <c r="A51" s="22" t="s">
        <v>25</v>
      </c>
      <c r="B51" s="23"/>
      <c r="C51" s="24">
        <v>42568.358</v>
      </c>
      <c r="D51" s="24"/>
      <c r="E51" s="18">
        <f t="shared" si="0"/>
        <v>389.00018604644447</v>
      </c>
      <c r="F51" s="18">
        <f t="shared" si="1"/>
        <v>389</v>
      </c>
      <c r="G51" s="18">
        <f t="shared" si="2"/>
        <v>2.0689999946625903E-3</v>
      </c>
      <c r="H51" s="18"/>
      <c r="I51" s="18">
        <f t="shared" si="7"/>
        <v>2.0689999946625903E-3</v>
      </c>
      <c r="J51" s="18"/>
      <c r="K51" s="18"/>
      <c r="L51" s="18"/>
      <c r="M51" s="18"/>
      <c r="N51" s="18"/>
      <c r="O51" s="18">
        <f t="shared" si="8"/>
        <v>-1.1671642051271344E-2</v>
      </c>
      <c r="P51" s="18">
        <f t="shared" si="5"/>
        <v>-1.5515728011598622</v>
      </c>
      <c r="Q51" s="21">
        <f t="shared" si="6"/>
        <v>27549.858</v>
      </c>
      <c r="R51" s="18">
        <f>G51</f>
        <v>2.0689999946625903E-3</v>
      </c>
      <c r="S51" s="18"/>
      <c r="T51" s="18"/>
      <c r="U51" s="18"/>
      <c r="V51" s="18"/>
      <c r="W51" s="18"/>
      <c r="X51" s="18"/>
      <c r="Y51" s="18"/>
      <c r="AA51" t="s">
        <v>27</v>
      </c>
      <c r="AF51" t="s">
        <v>26</v>
      </c>
    </row>
    <row r="52" spans="1:32" x14ac:dyDescent="0.2">
      <c r="A52" s="22" t="s">
        <v>25</v>
      </c>
      <c r="B52" s="23" t="s">
        <v>42</v>
      </c>
      <c r="C52" s="24">
        <v>42583.428</v>
      </c>
      <c r="D52" s="24"/>
      <c r="E52" s="18">
        <f t="shared" si="0"/>
        <v>390.35529475682608</v>
      </c>
      <c r="F52" s="18">
        <f t="shared" si="1"/>
        <v>390.5</v>
      </c>
      <c r="G52" s="18">
        <f t="shared" si="2"/>
        <v>-1.6092495000048075</v>
      </c>
      <c r="H52" s="18"/>
      <c r="I52" s="18">
        <f t="shared" si="7"/>
        <v>-1.6092495000048075</v>
      </c>
      <c r="J52" s="18"/>
      <c r="K52" s="18"/>
      <c r="L52" s="18"/>
      <c r="M52" s="18"/>
      <c r="N52" s="18"/>
      <c r="O52" s="18">
        <f t="shared" si="8"/>
        <v>-1.1862138154300796E-2</v>
      </c>
      <c r="P52" s="18">
        <f t="shared" si="5"/>
        <v>-1.5513217972826892</v>
      </c>
      <c r="Q52" s="21">
        <f t="shared" si="6"/>
        <v>27564.928</v>
      </c>
      <c r="R52" s="18"/>
      <c r="S52" s="18">
        <f>G52</f>
        <v>-1.6092495000048075</v>
      </c>
      <c r="T52" s="18"/>
      <c r="U52" s="18"/>
      <c r="V52" s="18"/>
      <c r="W52" s="18"/>
      <c r="X52" s="18"/>
      <c r="Y52" s="18"/>
      <c r="AA52" t="s">
        <v>27</v>
      </c>
      <c r="AF52" t="s">
        <v>26</v>
      </c>
    </row>
    <row r="53" spans="1:32" x14ac:dyDescent="0.2">
      <c r="A53" s="22" t="s">
        <v>25</v>
      </c>
      <c r="B53" s="23" t="s">
        <v>42</v>
      </c>
      <c r="C53" s="24">
        <v>42594.548999999999</v>
      </c>
      <c r="D53" s="24"/>
      <c r="E53" s="18">
        <f t="shared" ref="E53:E84" si="9">+(C53-C$7)/C$8</f>
        <v>391.35530563726093</v>
      </c>
      <c r="F53" s="18">
        <f t="shared" ref="F53:F84" si="10">ROUND(2*E53,0)/2</f>
        <v>391.5</v>
      </c>
      <c r="G53" s="18">
        <f t="shared" ref="G53:G84" si="11">+C53-(C$7+F53*C$8)</f>
        <v>-1.6091285000002244</v>
      </c>
      <c r="H53" s="18"/>
      <c r="I53" s="18">
        <f t="shared" si="7"/>
        <v>-1.6091285000002244</v>
      </c>
      <c r="J53" s="18"/>
      <c r="K53" s="18"/>
      <c r="L53" s="18"/>
      <c r="M53" s="18"/>
      <c r="N53" s="18"/>
      <c r="O53" s="18">
        <f t="shared" si="8"/>
        <v>-1.1989135556320432E-2</v>
      </c>
      <c r="P53" s="18">
        <f t="shared" ref="P53:P84" si="12">+D$11+D$12*$F53</f>
        <v>-1.5511544613645738</v>
      </c>
      <c r="Q53" s="21">
        <f t="shared" ref="Q53:Q84" si="13">+C53-15018.5</f>
        <v>27576.048999999999</v>
      </c>
      <c r="R53" s="18"/>
      <c r="S53" s="18">
        <f>G53</f>
        <v>-1.6091285000002244</v>
      </c>
      <c r="T53" s="18"/>
      <c r="U53" s="18"/>
      <c r="V53" s="18"/>
      <c r="W53" s="18"/>
      <c r="X53" s="18"/>
      <c r="Y53" s="18"/>
      <c r="AA53" t="s">
        <v>27</v>
      </c>
      <c r="AF53" t="s">
        <v>26</v>
      </c>
    </row>
    <row r="54" spans="1:32" x14ac:dyDescent="0.2">
      <c r="A54" s="22" t="s">
        <v>25</v>
      </c>
      <c r="B54" s="23" t="s">
        <v>42</v>
      </c>
      <c r="C54" s="24">
        <v>42961.548000000003</v>
      </c>
      <c r="D54" s="24"/>
      <c r="E54" s="18">
        <f t="shared" si="9"/>
        <v>424.35620421731051</v>
      </c>
      <c r="F54" s="18">
        <f t="shared" si="10"/>
        <v>424.5</v>
      </c>
      <c r="G54" s="18">
        <f t="shared" si="11"/>
        <v>-1.5991355000005569</v>
      </c>
      <c r="H54" s="18"/>
      <c r="I54" s="18">
        <f t="shared" si="7"/>
        <v>-1.5991355000005569</v>
      </c>
      <c r="J54" s="18"/>
      <c r="K54" s="18"/>
      <c r="L54" s="18"/>
      <c r="M54" s="18"/>
      <c r="N54" s="18"/>
      <c r="O54" s="18">
        <f t="shared" si="8"/>
        <v>-1.6180049822968466E-2</v>
      </c>
      <c r="P54" s="18">
        <f t="shared" si="12"/>
        <v>-1.545632376066767</v>
      </c>
      <c r="Q54" s="21">
        <f t="shared" si="13"/>
        <v>27943.048000000003</v>
      </c>
      <c r="R54" s="18"/>
      <c r="S54" s="18">
        <f>G54</f>
        <v>-1.5991355000005569</v>
      </c>
      <c r="T54" s="18"/>
      <c r="U54" s="18"/>
      <c r="V54" s="18"/>
      <c r="W54" s="18"/>
      <c r="X54" s="18"/>
      <c r="Y54" s="18"/>
      <c r="AA54" t="s">
        <v>27</v>
      </c>
      <c r="AF54" t="s">
        <v>26</v>
      </c>
    </row>
    <row r="55" spans="1:32" x14ac:dyDescent="0.2">
      <c r="A55" s="22" t="s">
        <v>25</v>
      </c>
      <c r="B55" s="23"/>
      <c r="C55" s="24">
        <v>43246.73</v>
      </c>
      <c r="D55" s="24"/>
      <c r="E55" s="18">
        <f t="shared" si="9"/>
        <v>450.00004046442734</v>
      </c>
      <c r="F55" s="18">
        <f t="shared" si="10"/>
        <v>450</v>
      </c>
      <c r="G55" s="18">
        <f t="shared" si="11"/>
        <v>4.4999999954598024E-4</v>
      </c>
      <c r="H55" s="18"/>
      <c r="I55" s="18">
        <f t="shared" si="7"/>
        <v>4.4999999954598024E-4</v>
      </c>
      <c r="J55" s="18"/>
      <c r="K55" s="18"/>
      <c r="L55" s="18"/>
      <c r="M55" s="18"/>
      <c r="N55" s="18"/>
      <c r="O55" s="18">
        <f t="shared" si="8"/>
        <v>-1.9418483574469216E-2</v>
      </c>
      <c r="P55" s="18">
        <f t="shared" si="12"/>
        <v>-1.541365310154825</v>
      </c>
      <c r="Q55" s="21">
        <f t="shared" si="13"/>
        <v>28228.230000000003</v>
      </c>
      <c r="R55" s="18">
        <f>G55</f>
        <v>4.4999999954598024E-4</v>
      </c>
      <c r="S55" s="18"/>
      <c r="T55" s="18"/>
      <c r="U55" s="18"/>
      <c r="V55" s="18"/>
      <c r="W55" s="18"/>
      <c r="X55" s="18"/>
      <c r="Y55" s="18"/>
      <c r="AA55" t="s">
        <v>27</v>
      </c>
      <c r="AF55" t="s">
        <v>26</v>
      </c>
    </row>
    <row r="56" spans="1:32" x14ac:dyDescent="0.2">
      <c r="A56" s="22" t="s">
        <v>25</v>
      </c>
      <c r="B56" s="23" t="s">
        <v>42</v>
      </c>
      <c r="C56" s="24">
        <v>43250.692999999999</v>
      </c>
      <c r="D56" s="24"/>
      <c r="E56" s="18">
        <f t="shared" si="9"/>
        <v>450.35639718766805</v>
      </c>
      <c r="F56" s="18">
        <f t="shared" si="10"/>
        <v>450.5</v>
      </c>
      <c r="G56" s="18">
        <f t="shared" si="11"/>
        <v>-1.596989500001655</v>
      </c>
      <c r="H56" s="18"/>
      <c r="I56" s="18">
        <f t="shared" si="7"/>
        <v>-1.596989500001655</v>
      </c>
      <c r="J56" s="18"/>
      <c r="K56" s="18"/>
      <c r="L56" s="18"/>
      <c r="M56" s="18"/>
      <c r="N56" s="18"/>
      <c r="O56" s="18">
        <f t="shared" si="8"/>
        <v>-1.9481982275479037E-2</v>
      </c>
      <c r="P56" s="18">
        <f t="shared" si="12"/>
        <v>-1.5412816421957674</v>
      </c>
      <c r="Q56" s="21">
        <f t="shared" si="13"/>
        <v>28232.192999999999</v>
      </c>
      <c r="R56" s="18"/>
      <c r="S56" s="18">
        <f>G56</f>
        <v>-1.596989500001655</v>
      </c>
      <c r="T56" s="18"/>
      <c r="U56" s="18"/>
      <c r="V56" s="18"/>
      <c r="W56" s="18"/>
      <c r="X56" s="18"/>
      <c r="Y56" s="18"/>
      <c r="AA56" t="s">
        <v>27</v>
      </c>
      <c r="AF56" t="s">
        <v>26</v>
      </c>
    </row>
    <row r="57" spans="1:32" x14ac:dyDescent="0.2">
      <c r="A57" s="22" t="s">
        <v>25</v>
      </c>
      <c r="B57" s="23"/>
      <c r="C57" s="24">
        <v>44047.432000000001</v>
      </c>
      <c r="D57" s="24"/>
      <c r="E57" s="18">
        <f t="shared" si="9"/>
        <v>521.99992464624404</v>
      </c>
      <c r="F57" s="18">
        <f t="shared" si="10"/>
        <v>522</v>
      </c>
      <c r="G57" s="18">
        <f t="shared" si="11"/>
        <v>-8.3799999993061647E-4</v>
      </c>
      <c r="H57" s="18"/>
      <c r="I57" s="18">
        <f t="shared" si="7"/>
        <v>-8.3799999993061647E-4</v>
      </c>
      <c r="J57" s="18"/>
      <c r="K57" s="18"/>
      <c r="L57" s="18"/>
      <c r="M57" s="18"/>
      <c r="N57" s="18"/>
      <c r="O57" s="18">
        <f t="shared" si="8"/>
        <v>-2.856229651988311E-2</v>
      </c>
      <c r="P57" s="18">
        <f t="shared" si="12"/>
        <v>-1.529317124050519</v>
      </c>
      <c r="Q57" s="21">
        <f t="shared" si="13"/>
        <v>29028.932000000001</v>
      </c>
      <c r="R57" s="18">
        <f>G57</f>
        <v>-8.3799999993061647E-4</v>
      </c>
      <c r="S57" s="18"/>
      <c r="T57" s="18"/>
      <c r="U57" s="18"/>
      <c r="V57" s="18"/>
      <c r="W57" s="18"/>
      <c r="X57" s="18"/>
      <c r="Y57" s="18"/>
      <c r="AA57" t="s">
        <v>27</v>
      </c>
      <c r="AF57" t="s">
        <v>26</v>
      </c>
    </row>
    <row r="58" spans="1:32" x14ac:dyDescent="0.2">
      <c r="A58" s="22" t="s">
        <v>25</v>
      </c>
      <c r="B58" s="23" t="s">
        <v>42</v>
      </c>
      <c r="C58" s="24">
        <v>44062.506000000001</v>
      </c>
      <c r="D58" s="24"/>
      <c r="E58" s="18">
        <f t="shared" si="9"/>
        <v>523.35539304042413</v>
      </c>
      <c r="F58" s="18">
        <f t="shared" si="10"/>
        <v>523.5</v>
      </c>
      <c r="G58" s="18">
        <f t="shared" si="11"/>
        <v>-1.6081564999985858</v>
      </c>
      <c r="H58" s="18"/>
      <c r="I58" s="18">
        <f t="shared" si="7"/>
        <v>-1.6081564999985858</v>
      </c>
      <c r="J58" s="18"/>
      <c r="K58" s="18"/>
      <c r="L58" s="18"/>
      <c r="M58" s="18"/>
      <c r="N58" s="18"/>
      <c r="O58" s="18">
        <f t="shared" si="8"/>
        <v>-2.8752792622912554E-2</v>
      </c>
      <c r="P58" s="18">
        <f t="shared" si="12"/>
        <v>-1.529066120173346</v>
      </c>
      <c r="Q58" s="21">
        <f t="shared" si="13"/>
        <v>29044.006000000001</v>
      </c>
      <c r="R58" s="18"/>
      <c r="S58" s="18">
        <f>G58</f>
        <v>-1.6081564999985858</v>
      </c>
      <c r="T58" s="18"/>
      <c r="U58" s="18"/>
      <c r="V58" s="18"/>
      <c r="W58" s="18"/>
      <c r="X58" s="18"/>
      <c r="Y58" s="18"/>
      <c r="AA58" t="s">
        <v>27</v>
      </c>
      <c r="AF58" t="s">
        <v>26</v>
      </c>
    </row>
    <row r="59" spans="1:32" x14ac:dyDescent="0.2">
      <c r="A59" s="22" t="s">
        <v>25</v>
      </c>
      <c r="B59" s="23" t="s">
        <v>42</v>
      </c>
      <c r="C59" s="24">
        <v>44340.534</v>
      </c>
      <c r="D59" s="24"/>
      <c r="E59" s="18">
        <f t="shared" si="9"/>
        <v>548.35593481414526</v>
      </c>
      <c r="F59" s="18">
        <f t="shared" si="10"/>
        <v>548.5</v>
      </c>
      <c r="G59" s="18">
        <f t="shared" si="11"/>
        <v>-1.6021315000034519</v>
      </c>
      <c r="H59" s="18"/>
      <c r="I59" s="18">
        <f t="shared" si="7"/>
        <v>-1.6021315000034519</v>
      </c>
      <c r="J59" s="18"/>
      <c r="K59" s="18"/>
      <c r="L59" s="18"/>
      <c r="M59" s="18"/>
      <c r="N59" s="18"/>
      <c r="O59" s="18">
        <f t="shared" si="8"/>
        <v>-3.1927727673403489E-2</v>
      </c>
      <c r="P59" s="18">
        <f t="shared" si="12"/>
        <v>-1.524882722220462</v>
      </c>
      <c r="Q59" s="21">
        <f t="shared" si="13"/>
        <v>29322.034</v>
      </c>
      <c r="R59" s="18"/>
      <c r="S59" s="18">
        <f>G59</f>
        <v>-1.6021315000034519</v>
      </c>
      <c r="T59" s="18"/>
      <c r="U59" s="18"/>
      <c r="V59" s="18"/>
      <c r="W59" s="18"/>
      <c r="X59" s="18"/>
      <c r="Y59" s="18"/>
      <c r="AA59" t="s">
        <v>27</v>
      </c>
      <c r="AF59" t="s">
        <v>26</v>
      </c>
    </row>
    <row r="60" spans="1:32" x14ac:dyDescent="0.2">
      <c r="A60" s="22" t="s">
        <v>25</v>
      </c>
      <c r="B60" s="23"/>
      <c r="C60" s="24">
        <v>44492.269</v>
      </c>
      <c r="D60" s="24"/>
      <c r="E60" s="18">
        <f t="shared" si="9"/>
        <v>562.00009010079123</v>
      </c>
      <c r="F60" s="18">
        <f t="shared" si="10"/>
        <v>562</v>
      </c>
      <c r="G60" s="18">
        <f t="shared" si="11"/>
        <v>1.0019999972428195E-3</v>
      </c>
      <c r="H60" s="18"/>
      <c r="I60" s="18">
        <f t="shared" si="7"/>
        <v>1.0019999972428195E-3</v>
      </c>
      <c r="J60" s="18"/>
      <c r="K60" s="18"/>
      <c r="L60" s="18"/>
      <c r="M60" s="18"/>
      <c r="N60" s="18"/>
      <c r="O60" s="18">
        <f t="shared" si="8"/>
        <v>-3.36421926006686E-2</v>
      </c>
      <c r="P60" s="18">
        <f t="shared" si="12"/>
        <v>-1.5226236873259045</v>
      </c>
      <c r="Q60" s="21">
        <f t="shared" si="13"/>
        <v>29473.769</v>
      </c>
      <c r="R60" s="18">
        <f>G60</f>
        <v>1.0019999972428195E-3</v>
      </c>
      <c r="S60" s="18"/>
      <c r="T60" s="18"/>
      <c r="U60" s="18"/>
      <c r="V60" s="18"/>
      <c r="W60" s="18"/>
      <c r="X60" s="18"/>
      <c r="Y60" s="18"/>
      <c r="AA60" t="s">
        <v>27</v>
      </c>
      <c r="AF60" t="s">
        <v>26</v>
      </c>
    </row>
    <row r="61" spans="1:32" x14ac:dyDescent="0.2">
      <c r="A61" s="22" t="s">
        <v>25</v>
      </c>
      <c r="B61" s="23" t="s">
        <v>42</v>
      </c>
      <c r="C61" s="24">
        <v>44785.363599999997</v>
      </c>
      <c r="D61" s="24"/>
      <c r="E61" s="18">
        <f t="shared" si="9"/>
        <v>588.35543485366532</v>
      </c>
      <c r="F61" s="18">
        <f t="shared" si="10"/>
        <v>588.5</v>
      </c>
      <c r="G61" s="18">
        <f t="shared" si="11"/>
        <v>-1.6076915000085137</v>
      </c>
      <c r="H61" s="18"/>
      <c r="J61" s="18">
        <f>G61</f>
        <v>-1.6076915000085137</v>
      </c>
      <c r="K61" s="18"/>
      <c r="L61" s="18"/>
      <c r="M61" s="18"/>
      <c r="N61" s="18"/>
      <c r="O61" s="18">
        <f t="shared" si="8"/>
        <v>-3.7007623754188979E-2</v>
      </c>
      <c r="P61" s="18">
        <f t="shared" si="12"/>
        <v>-1.5181892854958474</v>
      </c>
      <c r="Q61" s="21">
        <f t="shared" si="13"/>
        <v>29766.863599999997</v>
      </c>
      <c r="R61" s="18"/>
      <c r="S61" s="18">
        <f>G61</f>
        <v>-1.6076915000085137</v>
      </c>
      <c r="T61" s="18"/>
      <c r="U61" s="18"/>
      <c r="V61" s="18"/>
      <c r="W61" s="18"/>
      <c r="X61" s="18"/>
      <c r="Y61" s="18"/>
      <c r="AA61" t="s">
        <v>27</v>
      </c>
      <c r="AF61" t="s">
        <v>26</v>
      </c>
    </row>
    <row r="62" spans="1:32" x14ac:dyDescent="0.2">
      <c r="A62" s="22" t="s">
        <v>28</v>
      </c>
      <c r="B62" s="23"/>
      <c r="C62" s="24">
        <v>44803.655700000003</v>
      </c>
      <c r="D62" s="24"/>
      <c r="E62" s="18">
        <f t="shared" si="9"/>
        <v>590.00027785573423</v>
      </c>
      <c r="F62" s="18">
        <f t="shared" si="10"/>
        <v>590</v>
      </c>
      <c r="G62" s="18">
        <f t="shared" si="11"/>
        <v>3.0899999983375892E-3</v>
      </c>
      <c r="H62" s="18"/>
      <c r="I62" s="18"/>
      <c r="J62" s="18">
        <f>G62</f>
        <v>3.0899999983375892E-3</v>
      </c>
      <c r="L62" s="18"/>
      <c r="M62" s="18"/>
      <c r="O62" s="18">
        <f t="shared" si="8"/>
        <v>-3.7198119857218437E-2</v>
      </c>
      <c r="P62" s="18">
        <f t="shared" si="12"/>
        <v>-1.5179382816186744</v>
      </c>
      <c r="Q62" s="21">
        <f t="shared" si="13"/>
        <v>29785.155700000003</v>
      </c>
      <c r="R62" s="18">
        <f>G62</f>
        <v>3.0899999983375892E-3</v>
      </c>
      <c r="S62" s="18"/>
      <c r="T62" s="18"/>
      <c r="U62" s="18"/>
      <c r="V62" s="18"/>
      <c r="W62" s="18"/>
      <c r="X62" s="18"/>
      <c r="Y62" s="18"/>
      <c r="AA62" t="s">
        <v>27</v>
      </c>
      <c r="AF62" t="s">
        <v>26</v>
      </c>
    </row>
    <row r="63" spans="1:32" x14ac:dyDescent="0.2">
      <c r="A63" s="22" t="s">
        <v>30</v>
      </c>
      <c r="B63" s="23"/>
      <c r="C63" s="24">
        <v>45226.27</v>
      </c>
      <c r="D63" s="24"/>
      <c r="E63" s="18">
        <f t="shared" si="9"/>
        <v>628.00215702373828</v>
      </c>
      <c r="F63" s="18">
        <f t="shared" si="10"/>
        <v>628</v>
      </c>
      <c r="G63" s="18">
        <f t="shared" si="11"/>
        <v>2.3987999993551057E-2</v>
      </c>
      <c r="H63" s="18"/>
      <c r="I63" s="18">
        <f t="shared" ref="I63:I69" si="14">G63</f>
        <v>2.3987999993551057E-2</v>
      </c>
      <c r="J63" s="18"/>
      <c r="K63" s="18"/>
      <c r="L63" s="18"/>
      <c r="M63" s="18"/>
      <c r="O63" s="18">
        <f t="shared" si="8"/>
        <v>-4.2024021133964654E-2</v>
      </c>
      <c r="P63" s="18">
        <f t="shared" si="12"/>
        <v>-1.5115795167302906</v>
      </c>
      <c r="Q63" s="21">
        <f t="shared" si="13"/>
        <v>30207.769999999997</v>
      </c>
      <c r="R63" s="18">
        <f>G63</f>
        <v>2.3987999993551057E-2</v>
      </c>
      <c r="S63" s="18"/>
      <c r="T63" s="18"/>
      <c r="U63" s="18"/>
      <c r="V63" s="18"/>
      <c r="W63" s="18"/>
      <c r="X63" s="18"/>
      <c r="Y63" s="18"/>
      <c r="AA63" t="s">
        <v>29</v>
      </c>
      <c r="AF63" t="s">
        <v>26</v>
      </c>
    </row>
    <row r="64" spans="1:32" x14ac:dyDescent="0.2">
      <c r="A64" s="22" t="s">
        <v>30</v>
      </c>
      <c r="B64" s="23"/>
      <c r="C64" s="24">
        <v>45315.218999999997</v>
      </c>
      <c r="D64" s="24"/>
      <c r="E64" s="18">
        <f t="shared" si="9"/>
        <v>636.00053556917533</v>
      </c>
      <c r="F64" s="18">
        <f t="shared" si="10"/>
        <v>636</v>
      </c>
      <c r="G64" s="18">
        <f t="shared" si="11"/>
        <v>5.9559999936027452E-3</v>
      </c>
      <c r="H64" s="18"/>
      <c r="I64" s="18">
        <f t="shared" si="14"/>
        <v>5.9559999936027452E-3</v>
      </c>
      <c r="J64" s="18"/>
      <c r="K64" s="18"/>
      <c r="L64" s="18"/>
      <c r="M64" s="18"/>
      <c r="O64" s="18">
        <f t="shared" si="8"/>
        <v>-4.304000035012176E-2</v>
      </c>
      <c r="P64" s="18">
        <f t="shared" si="12"/>
        <v>-1.5102408293853677</v>
      </c>
      <c r="Q64" s="21">
        <f t="shared" si="13"/>
        <v>30296.718999999997</v>
      </c>
      <c r="R64" s="18">
        <f>G64</f>
        <v>5.9559999936027452E-3</v>
      </c>
      <c r="S64" s="18"/>
      <c r="T64" s="18"/>
      <c r="U64" s="18"/>
      <c r="V64" s="18"/>
      <c r="W64" s="18"/>
      <c r="X64" s="18"/>
      <c r="Y64" s="18"/>
      <c r="AA64" t="s">
        <v>29</v>
      </c>
      <c r="AF64" t="s">
        <v>26</v>
      </c>
    </row>
    <row r="65" spans="1:32" x14ac:dyDescent="0.2">
      <c r="A65" s="22" t="s">
        <v>25</v>
      </c>
      <c r="B65" s="23"/>
      <c r="C65" s="24">
        <v>45515.39</v>
      </c>
      <c r="D65" s="24"/>
      <c r="E65" s="18">
        <f t="shared" si="9"/>
        <v>654.00010197035658</v>
      </c>
      <c r="F65" s="18">
        <f t="shared" si="10"/>
        <v>654</v>
      </c>
      <c r="G65" s="18">
        <f t="shared" si="11"/>
        <v>1.1339999982737936E-3</v>
      </c>
      <c r="H65" s="18"/>
      <c r="I65" s="18">
        <f t="shared" si="14"/>
        <v>1.1339999982737936E-3</v>
      </c>
      <c r="J65" s="18"/>
      <c r="K65" s="18"/>
      <c r="L65" s="18"/>
      <c r="M65" s="18"/>
      <c r="N65" s="18"/>
      <c r="O65" s="18">
        <f t="shared" si="8"/>
        <v>-4.5325953586475232E-2</v>
      </c>
      <c r="P65" s="18">
        <f t="shared" si="12"/>
        <v>-1.5072287828592912</v>
      </c>
      <c r="Q65" s="21">
        <f t="shared" si="13"/>
        <v>30496.89</v>
      </c>
      <c r="R65" s="18">
        <f>G65</f>
        <v>1.1339999982737936E-3</v>
      </c>
      <c r="S65" s="18"/>
      <c r="T65" s="18"/>
      <c r="U65" s="18"/>
      <c r="V65" s="18"/>
      <c r="W65" s="18"/>
      <c r="X65" s="18"/>
      <c r="Y65" s="18"/>
      <c r="AA65" t="s">
        <v>27</v>
      </c>
      <c r="AF65" t="s">
        <v>26</v>
      </c>
    </row>
    <row r="66" spans="1:32" x14ac:dyDescent="0.2">
      <c r="A66" s="22" t="s">
        <v>32</v>
      </c>
      <c r="B66" s="23" t="s">
        <v>42</v>
      </c>
      <c r="C66" s="24">
        <v>46264.440999999999</v>
      </c>
      <c r="D66" s="24"/>
      <c r="E66" s="18">
        <f t="shared" si="9"/>
        <v>721.35547918469354</v>
      </c>
      <c r="F66" s="18">
        <f t="shared" si="10"/>
        <v>721.5</v>
      </c>
      <c r="G66" s="18">
        <f t="shared" si="11"/>
        <v>-1.6071985000016866</v>
      </c>
      <c r="H66" s="18"/>
      <c r="I66" s="18">
        <f t="shared" si="14"/>
        <v>-1.6071985000016866</v>
      </c>
      <c r="K66" s="18"/>
      <c r="L66" s="18"/>
      <c r="M66" s="18"/>
      <c r="N66" s="18"/>
      <c r="O66" s="18">
        <f t="shared" si="8"/>
        <v>-5.3898278222800744E-2</v>
      </c>
      <c r="P66" s="18">
        <f t="shared" si="12"/>
        <v>-1.4959336083865042</v>
      </c>
      <c r="Q66" s="21">
        <f t="shared" si="13"/>
        <v>31245.940999999999</v>
      </c>
      <c r="R66" s="18"/>
      <c r="S66" s="18">
        <f>G66</f>
        <v>-1.6071985000016866</v>
      </c>
      <c r="T66" s="18"/>
      <c r="U66" s="18"/>
      <c r="V66" s="18"/>
      <c r="W66" s="18"/>
      <c r="X66" s="18"/>
      <c r="Y66" s="18"/>
      <c r="AA66" t="s">
        <v>29</v>
      </c>
      <c r="AB66">
        <v>8</v>
      </c>
      <c r="AD66" t="s">
        <v>31</v>
      </c>
      <c r="AF66" t="s">
        <v>33</v>
      </c>
    </row>
    <row r="67" spans="1:32" x14ac:dyDescent="0.2">
      <c r="A67" s="22" t="s">
        <v>34</v>
      </c>
      <c r="B67" s="23"/>
      <c r="C67" s="24">
        <v>46705.337</v>
      </c>
      <c r="D67" s="24"/>
      <c r="E67" s="18">
        <f t="shared" si="9"/>
        <v>761.00126617689091</v>
      </c>
      <c r="F67" s="18">
        <f t="shared" si="10"/>
        <v>761</v>
      </c>
      <c r="G67" s="18">
        <f t="shared" si="11"/>
        <v>1.4081000001169741E-2</v>
      </c>
      <c r="H67" s="18"/>
      <c r="I67" s="18">
        <f t="shared" si="14"/>
        <v>1.4081000001169741E-2</v>
      </c>
      <c r="J67" s="18"/>
      <c r="K67" s="18"/>
      <c r="L67" s="18"/>
      <c r="M67" s="18"/>
      <c r="O67" s="18">
        <f t="shared" si="8"/>
        <v>-5.8914675602576419E-2</v>
      </c>
      <c r="P67" s="18">
        <f t="shared" si="12"/>
        <v>-1.4893238396209474</v>
      </c>
      <c r="Q67" s="21">
        <f t="shared" si="13"/>
        <v>31686.837</v>
      </c>
      <c r="R67" s="18">
        <f>G67</f>
        <v>1.4081000001169741E-2</v>
      </c>
      <c r="S67" s="18"/>
      <c r="T67" s="18"/>
      <c r="U67" s="18"/>
      <c r="V67" s="18"/>
      <c r="W67" s="18"/>
      <c r="X67" s="18"/>
      <c r="Y67" s="18"/>
      <c r="AA67" t="s">
        <v>29</v>
      </c>
      <c r="AF67" t="s">
        <v>26</v>
      </c>
    </row>
    <row r="68" spans="1:32" x14ac:dyDescent="0.2">
      <c r="A68" s="22" t="s">
        <v>35</v>
      </c>
      <c r="B68" s="23"/>
      <c r="C68" s="24">
        <v>48095.4</v>
      </c>
      <c r="D68" s="24"/>
      <c r="E68" s="18">
        <f t="shared" si="9"/>
        <v>885.99705113237883</v>
      </c>
      <c r="F68" s="18">
        <f t="shared" si="10"/>
        <v>886</v>
      </c>
      <c r="G68" s="18">
        <f t="shared" si="11"/>
        <v>-3.2793999998830259E-2</v>
      </c>
      <c r="H68" s="18"/>
      <c r="I68" s="18">
        <f t="shared" si="14"/>
        <v>-3.2793999998830259E-2</v>
      </c>
      <c r="J68" s="18"/>
      <c r="K68" s="18"/>
      <c r="L68" s="18"/>
      <c r="M68" s="18"/>
      <c r="O68" s="18">
        <f t="shared" si="8"/>
        <v>-7.4789350855031078E-2</v>
      </c>
      <c r="P68" s="18">
        <f t="shared" si="12"/>
        <v>-1.468406849856527</v>
      </c>
      <c r="Q68" s="21">
        <f t="shared" si="13"/>
        <v>33076.9</v>
      </c>
      <c r="R68" s="18">
        <f>G68</f>
        <v>-3.2793999998830259E-2</v>
      </c>
      <c r="S68" s="18"/>
      <c r="T68" s="18"/>
      <c r="U68" s="18"/>
      <c r="V68" s="18"/>
      <c r="W68" s="18"/>
      <c r="X68" s="18"/>
      <c r="Y68" s="18"/>
      <c r="AA68" t="s">
        <v>29</v>
      </c>
      <c r="AF68" t="s">
        <v>26</v>
      </c>
    </row>
    <row r="69" spans="1:32" x14ac:dyDescent="0.2">
      <c r="A69" s="22" t="s">
        <v>36</v>
      </c>
      <c r="B69" s="23"/>
      <c r="C69" s="24">
        <v>48106.536</v>
      </c>
      <c r="D69" s="24"/>
      <c r="E69" s="18">
        <f t="shared" si="9"/>
        <v>886.99841082705757</v>
      </c>
      <c r="F69" s="18">
        <f t="shared" si="10"/>
        <v>887</v>
      </c>
      <c r="G69" s="18">
        <f t="shared" si="11"/>
        <v>-1.7673000002105255E-2</v>
      </c>
      <c r="H69" s="18"/>
      <c r="I69" s="18">
        <f t="shared" si="14"/>
        <v>-1.7673000002105255E-2</v>
      </c>
      <c r="K69" s="18"/>
      <c r="L69" s="18"/>
      <c r="M69" s="18"/>
      <c r="N69" s="18"/>
      <c r="O69" s="18">
        <f t="shared" si="8"/>
        <v>-7.4916348257050722E-2</v>
      </c>
      <c r="P69" s="18">
        <f t="shared" si="12"/>
        <v>-1.4682395139384117</v>
      </c>
      <c r="Q69" s="21">
        <f t="shared" si="13"/>
        <v>33088.036</v>
      </c>
      <c r="R69" s="18">
        <f>G69</f>
        <v>-1.7673000002105255E-2</v>
      </c>
      <c r="S69" s="18"/>
      <c r="T69" s="18"/>
      <c r="U69" s="18"/>
      <c r="V69" s="18"/>
      <c r="W69" s="18"/>
      <c r="X69" s="18"/>
      <c r="Y69" s="18"/>
      <c r="AA69" t="s">
        <v>27</v>
      </c>
      <c r="AB69">
        <v>14</v>
      </c>
      <c r="AD69" t="s">
        <v>31</v>
      </c>
      <c r="AF69" t="s">
        <v>33</v>
      </c>
    </row>
    <row r="70" spans="1:32" x14ac:dyDescent="0.2">
      <c r="A70" s="22" t="s">
        <v>38</v>
      </c>
      <c r="B70" s="23" t="s">
        <v>42</v>
      </c>
      <c r="C70" s="24">
        <v>48755.479299999999</v>
      </c>
      <c r="D70" s="24"/>
      <c r="E70" s="18">
        <f t="shared" si="9"/>
        <v>945.35200859572308</v>
      </c>
      <c r="F70" s="18">
        <f t="shared" si="10"/>
        <v>945.5</v>
      </c>
      <c r="G70" s="18">
        <f t="shared" si="11"/>
        <v>-1.6457945000074687</v>
      </c>
      <c r="H70" s="18"/>
      <c r="I70" s="18"/>
      <c r="J70" s="18">
        <f>G70</f>
        <v>-1.6457945000074687</v>
      </c>
      <c r="K70" s="18"/>
      <c r="L70" s="18"/>
      <c r="M70" s="18"/>
      <c r="N70" s="18"/>
      <c r="O70" s="18">
        <f t="shared" si="8"/>
        <v>-8.2345696275199498E-2</v>
      </c>
      <c r="P70" s="18">
        <f t="shared" si="12"/>
        <v>-1.4584503627286631</v>
      </c>
      <c r="Q70" s="21">
        <f t="shared" si="13"/>
        <v>33736.979299999999</v>
      </c>
      <c r="R70" s="18"/>
      <c r="S70" s="18">
        <f>G70</f>
        <v>-1.6457945000074687</v>
      </c>
      <c r="T70" s="18"/>
      <c r="U70" s="18"/>
      <c r="V70" s="18"/>
      <c r="W70" s="18"/>
      <c r="X70" s="18"/>
      <c r="Y70" s="18"/>
      <c r="AA70" t="s">
        <v>27</v>
      </c>
      <c r="AB70" t="s">
        <v>37</v>
      </c>
      <c r="AF70" t="s">
        <v>26</v>
      </c>
    </row>
    <row r="71" spans="1:32" x14ac:dyDescent="0.2">
      <c r="A71" s="22" t="s">
        <v>38</v>
      </c>
      <c r="B71" s="23" t="s">
        <v>42</v>
      </c>
      <c r="C71" s="24">
        <v>48755.481399999997</v>
      </c>
      <c r="D71" s="24"/>
      <c r="E71" s="18">
        <f t="shared" si="9"/>
        <v>945.35219742971697</v>
      </c>
      <c r="F71" s="18">
        <f t="shared" si="10"/>
        <v>945.5</v>
      </c>
      <c r="G71" s="18">
        <f t="shared" si="11"/>
        <v>-1.6436945000095875</v>
      </c>
      <c r="H71" s="18"/>
      <c r="I71" s="18"/>
      <c r="J71" s="18">
        <f>G71</f>
        <v>-1.6436945000095875</v>
      </c>
      <c r="K71" s="18"/>
      <c r="L71" s="18"/>
      <c r="M71" s="18"/>
      <c r="N71" s="18"/>
      <c r="O71" s="18">
        <f t="shared" si="8"/>
        <v>-8.2345696275199498E-2</v>
      </c>
      <c r="P71" s="18">
        <f t="shared" si="12"/>
        <v>-1.4584503627286631</v>
      </c>
      <c r="Q71" s="21">
        <f t="shared" si="13"/>
        <v>33736.981399999997</v>
      </c>
      <c r="R71" s="18"/>
      <c r="S71" s="18">
        <f>G71</f>
        <v>-1.6436945000095875</v>
      </c>
      <c r="T71" s="18"/>
      <c r="U71" s="18"/>
      <c r="V71" s="18"/>
      <c r="W71" s="18"/>
      <c r="X71" s="18"/>
      <c r="Y71" s="18"/>
      <c r="AA71" t="s">
        <v>27</v>
      </c>
      <c r="AB71" t="s">
        <v>39</v>
      </c>
      <c r="AF71" t="s">
        <v>26</v>
      </c>
    </row>
    <row r="72" spans="1:32" x14ac:dyDescent="0.2">
      <c r="A72" s="22" t="s">
        <v>38</v>
      </c>
      <c r="B72" s="23" t="s">
        <v>42</v>
      </c>
      <c r="C72" s="24">
        <v>48755.484900000003</v>
      </c>
      <c r="D72" s="24"/>
      <c r="E72" s="18">
        <f t="shared" si="9"/>
        <v>945.35251215304118</v>
      </c>
      <c r="F72" s="18">
        <f t="shared" si="10"/>
        <v>945.5</v>
      </c>
      <c r="G72" s="18">
        <f t="shared" si="11"/>
        <v>-1.6401945000034175</v>
      </c>
      <c r="H72" s="18"/>
      <c r="I72" s="18"/>
      <c r="J72" s="18">
        <f>G72</f>
        <v>-1.6401945000034175</v>
      </c>
      <c r="K72" s="18"/>
      <c r="L72" s="18"/>
      <c r="M72" s="18"/>
      <c r="N72" s="18"/>
      <c r="O72" s="18">
        <f t="shared" ref="O72:O100" si="15">+C$11+C$12*F72</f>
        <v>-8.2345696275199498E-2</v>
      </c>
      <c r="P72" s="18">
        <f t="shared" si="12"/>
        <v>-1.4584503627286631</v>
      </c>
      <c r="Q72" s="21">
        <f t="shared" si="13"/>
        <v>33736.984900000003</v>
      </c>
      <c r="R72" s="18"/>
      <c r="S72" s="18">
        <f>G72</f>
        <v>-1.6401945000034175</v>
      </c>
      <c r="T72" s="18"/>
      <c r="U72" s="18"/>
      <c r="V72" s="18"/>
      <c r="W72" s="18"/>
      <c r="X72" s="18"/>
      <c r="Y72" s="18"/>
      <c r="AA72" t="s">
        <v>27</v>
      </c>
      <c r="AB72" t="s">
        <v>33</v>
      </c>
      <c r="AF72" t="s">
        <v>26</v>
      </c>
    </row>
    <row r="73" spans="1:32" x14ac:dyDescent="0.2">
      <c r="A73" s="22" t="s">
        <v>41</v>
      </c>
      <c r="B73" s="23" t="s">
        <v>42</v>
      </c>
      <c r="C73" s="24">
        <v>50312.387000000002</v>
      </c>
      <c r="D73" s="24">
        <v>2E-3</v>
      </c>
      <c r="E73" s="18">
        <f t="shared" si="9"/>
        <v>1085.3506274099375</v>
      </c>
      <c r="F73" s="18">
        <f t="shared" si="10"/>
        <v>1085.5</v>
      </c>
      <c r="G73" s="18">
        <f t="shared" si="11"/>
        <v>-1.6611545000050683</v>
      </c>
      <c r="H73" s="18"/>
      <c r="I73" s="18">
        <f>G73</f>
        <v>-1.6611545000050683</v>
      </c>
      <c r="K73" s="18"/>
      <c r="L73" s="18"/>
      <c r="M73" s="18"/>
      <c r="N73" s="18"/>
      <c r="O73" s="18">
        <f t="shared" si="15"/>
        <v>-0.10012533255794874</v>
      </c>
      <c r="P73" s="18">
        <f t="shared" si="12"/>
        <v>-1.4350233341925123</v>
      </c>
      <c r="Q73" s="21">
        <f t="shared" si="13"/>
        <v>35293.887000000002</v>
      </c>
      <c r="R73" s="18"/>
      <c r="S73" s="18">
        <f>G73</f>
        <v>-1.6611545000050683</v>
      </c>
      <c r="T73" s="18"/>
      <c r="U73" s="18"/>
      <c r="V73" s="18"/>
      <c r="W73" s="18"/>
      <c r="X73" s="18"/>
      <c r="Y73" s="18"/>
      <c r="AA73" t="s">
        <v>40</v>
      </c>
      <c r="AB73">
        <v>13</v>
      </c>
      <c r="AD73" t="s">
        <v>31</v>
      </c>
      <c r="AF73" t="s">
        <v>33</v>
      </c>
    </row>
    <row r="74" spans="1:32" x14ac:dyDescent="0.2">
      <c r="A74" s="28" t="s">
        <v>57</v>
      </c>
      <c r="B74" s="29" t="s">
        <v>52</v>
      </c>
      <c r="C74" s="28">
        <v>53155.294999999998</v>
      </c>
      <c r="D74" s="28" t="s">
        <v>58</v>
      </c>
      <c r="E74" s="18">
        <f t="shared" si="9"/>
        <v>1340.9876143783235</v>
      </c>
      <c r="F74" s="18">
        <f t="shared" si="10"/>
        <v>1341</v>
      </c>
      <c r="G74" s="18">
        <f t="shared" si="11"/>
        <v>-0.13773900000524009</v>
      </c>
      <c r="H74" s="18"/>
      <c r="I74" s="18"/>
      <c r="J74" s="18"/>
      <c r="K74" s="18">
        <f>G74</f>
        <v>-0.13773900000524009</v>
      </c>
      <c r="L74" s="18"/>
      <c r="M74" s="18"/>
      <c r="O74" s="18">
        <f t="shared" si="15"/>
        <v>-0.13257316877396608</v>
      </c>
      <c r="P74" s="18">
        <f t="shared" si="12"/>
        <v>-1.3922690071140371</v>
      </c>
      <c r="Q74" s="21">
        <f t="shared" si="13"/>
        <v>38136.794999999998</v>
      </c>
      <c r="R74" s="18">
        <f>G74</f>
        <v>-0.13773900000524009</v>
      </c>
      <c r="S74" s="18"/>
      <c r="T74" s="18"/>
      <c r="U74" s="18"/>
      <c r="V74" s="18"/>
      <c r="W74" s="18"/>
      <c r="X74" s="18"/>
      <c r="Y74" s="18"/>
    </row>
    <row r="75" spans="1:32" x14ac:dyDescent="0.2">
      <c r="A75" s="25" t="s">
        <v>51</v>
      </c>
      <c r="B75" s="26" t="s">
        <v>52</v>
      </c>
      <c r="C75" s="27">
        <v>53255.392</v>
      </c>
      <c r="D75" s="24">
        <v>1E-3</v>
      </c>
      <c r="E75" s="18">
        <f t="shared" si="9"/>
        <v>1349.9884316698344</v>
      </c>
      <c r="F75" s="18">
        <f t="shared" si="10"/>
        <v>1350</v>
      </c>
      <c r="G75" s="18">
        <f t="shared" si="11"/>
        <v>-0.12865000000601867</v>
      </c>
      <c r="H75" s="18"/>
      <c r="I75" s="18"/>
      <c r="K75" s="18">
        <f>G75</f>
        <v>-0.12865000000601867</v>
      </c>
      <c r="L75" s="18"/>
      <c r="M75" s="18"/>
      <c r="N75" s="18"/>
      <c r="O75" s="18">
        <f t="shared" si="15"/>
        <v>-0.13371614539214277</v>
      </c>
      <c r="P75" s="18">
        <f t="shared" si="12"/>
        <v>-1.3907629838509989</v>
      </c>
      <c r="Q75" s="21">
        <f t="shared" si="13"/>
        <v>38236.892</v>
      </c>
      <c r="R75" s="18">
        <f>G75</f>
        <v>-0.12865000000601867</v>
      </c>
      <c r="S75" s="18"/>
      <c r="T75" s="18"/>
      <c r="U75" s="18"/>
      <c r="V75" s="18"/>
      <c r="W75" s="18"/>
      <c r="X75" s="18"/>
      <c r="Y75" s="18"/>
    </row>
    <row r="76" spans="1:32" x14ac:dyDescent="0.2">
      <c r="A76" s="30" t="s">
        <v>55</v>
      </c>
      <c r="B76" s="26" t="s">
        <v>42</v>
      </c>
      <c r="C76" s="27">
        <v>53993.295100000003</v>
      </c>
      <c r="D76" s="27">
        <v>5.0000000000000001E-4</v>
      </c>
      <c r="E76" s="18">
        <f t="shared" si="9"/>
        <v>1416.3413791301928</v>
      </c>
      <c r="F76" s="18">
        <f t="shared" si="10"/>
        <v>1416.5</v>
      </c>
      <c r="G76" s="18">
        <f t="shared" si="11"/>
        <v>-1.7640035000003991</v>
      </c>
      <c r="H76" s="18"/>
      <c r="I76" s="18"/>
      <c r="J76" s="18">
        <f>G76</f>
        <v>-1.7640035000003991</v>
      </c>
      <c r="K76" s="18"/>
      <c r="L76" s="18"/>
      <c r="M76" s="18"/>
      <c r="N76" s="18"/>
      <c r="O76" s="18">
        <f t="shared" si="15"/>
        <v>-0.14216147262644868</v>
      </c>
      <c r="P76" s="18">
        <f t="shared" si="12"/>
        <v>-1.3796351452963274</v>
      </c>
      <c r="Q76" s="21">
        <f t="shared" si="13"/>
        <v>38974.795100000003</v>
      </c>
      <c r="R76" s="18"/>
      <c r="S76" s="18">
        <f>G76</f>
        <v>-1.7640035000003991</v>
      </c>
      <c r="T76" s="18"/>
      <c r="U76" s="18"/>
      <c r="V76" s="18"/>
      <c r="W76" s="18"/>
      <c r="X76" s="18"/>
      <c r="Y76" s="18"/>
    </row>
    <row r="77" spans="1:32" x14ac:dyDescent="0.2">
      <c r="A77" s="24" t="s">
        <v>53</v>
      </c>
      <c r="B77" s="23" t="s">
        <v>52</v>
      </c>
      <c r="C77" s="24">
        <v>54645.472280000002</v>
      </c>
      <c r="D77" s="24">
        <v>4.0000000000000002E-4</v>
      </c>
      <c r="E77" s="18">
        <f t="shared" si="9"/>
        <v>1474.9857704593314</v>
      </c>
      <c r="F77" s="18">
        <f t="shared" si="10"/>
        <v>1475</v>
      </c>
      <c r="G77" s="18">
        <f t="shared" si="11"/>
        <v>-0.15824499999871477</v>
      </c>
      <c r="H77" s="18"/>
      <c r="I77" s="18"/>
      <c r="J77" s="18"/>
      <c r="K77" s="18">
        <f t="shared" ref="K77:K100" si="16">G77</f>
        <v>-0.15824499999871477</v>
      </c>
      <c r="L77" s="18"/>
      <c r="M77" s="18"/>
      <c r="O77" s="18">
        <f t="shared" si="15"/>
        <v>-0.14959082064459744</v>
      </c>
      <c r="P77" s="18">
        <f t="shared" si="12"/>
        <v>-1.3698459940865786</v>
      </c>
      <c r="Q77" s="21">
        <f t="shared" si="13"/>
        <v>39626.972280000002</v>
      </c>
      <c r="R77" s="18">
        <f>G77</f>
        <v>-0.15824499999871477</v>
      </c>
      <c r="S77" s="18"/>
      <c r="T77" s="18"/>
      <c r="U77" s="18"/>
      <c r="V77" s="18"/>
      <c r="W77" s="18"/>
      <c r="X77" s="18"/>
      <c r="Y77" s="18"/>
    </row>
    <row r="78" spans="1:32" x14ac:dyDescent="0.2">
      <c r="A78" s="24" t="s">
        <v>53</v>
      </c>
      <c r="B78" s="23" t="s">
        <v>52</v>
      </c>
      <c r="C78" s="24">
        <v>54645.472900000001</v>
      </c>
      <c r="D78" s="24">
        <v>5.0000000000000001E-4</v>
      </c>
      <c r="E78" s="18">
        <f t="shared" si="9"/>
        <v>1474.9858262103201</v>
      </c>
      <c r="F78" s="18">
        <f t="shared" si="10"/>
        <v>1475</v>
      </c>
      <c r="G78" s="18">
        <f t="shared" si="11"/>
        <v>-0.15762499999982538</v>
      </c>
      <c r="H78" s="18"/>
      <c r="I78" s="18"/>
      <c r="J78" s="18"/>
      <c r="K78" s="18">
        <f t="shared" si="16"/>
        <v>-0.15762499999982538</v>
      </c>
      <c r="L78" s="18"/>
      <c r="M78" s="18"/>
      <c r="O78" s="18">
        <f t="shared" si="15"/>
        <v>-0.14959082064459744</v>
      </c>
      <c r="P78" s="18">
        <f t="shared" si="12"/>
        <v>-1.3698459940865786</v>
      </c>
      <c r="Q78" s="21">
        <f t="shared" si="13"/>
        <v>39626.972900000001</v>
      </c>
      <c r="R78" s="18">
        <f>G78</f>
        <v>-0.15762499999982538</v>
      </c>
      <c r="S78" s="18"/>
      <c r="T78" s="18"/>
      <c r="U78" s="18"/>
      <c r="V78" s="18"/>
      <c r="W78" s="18"/>
      <c r="X78" s="18"/>
      <c r="Y78" s="18"/>
    </row>
    <row r="79" spans="1:32" x14ac:dyDescent="0.2">
      <c r="A79" s="24" t="s">
        <v>53</v>
      </c>
      <c r="B79" s="23" t="s">
        <v>52</v>
      </c>
      <c r="C79" s="24">
        <v>54645.473859999998</v>
      </c>
      <c r="D79" s="24">
        <v>6.9999999999999999E-4</v>
      </c>
      <c r="E79" s="18">
        <f t="shared" si="9"/>
        <v>1474.9859125344315</v>
      </c>
      <c r="F79" s="18">
        <f t="shared" si="10"/>
        <v>1475</v>
      </c>
      <c r="G79" s="18">
        <f t="shared" si="11"/>
        <v>-0.15666500000224914</v>
      </c>
      <c r="H79" s="18"/>
      <c r="I79" s="18"/>
      <c r="J79" s="18"/>
      <c r="K79" s="18">
        <f t="shared" si="16"/>
        <v>-0.15666500000224914</v>
      </c>
      <c r="L79" s="18"/>
      <c r="M79" s="18"/>
      <c r="O79" s="18">
        <f t="shared" si="15"/>
        <v>-0.14959082064459744</v>
      </c>
      <c r="P79" s="18">
        <f t="shared" si="12"/>
        <v>-1.3698459940865786</v>
      </c>
      <c r="Q79" s="21">
        <f t="shared" si="13"/>
        <v>39626.973859999998</v>
      </c>
      <c r="R79" s="18">
        <f>G79</f>
        <v>-0.15666500000224914</v>
      </c>
      <c r="S79" s="18"/>
      <c r="T79" s="18"/>
      <c r="U79" s="18"/>
      <c r="V79" s="18"/>
      <c r="W79" s="18"/>
      <c r="X79" s="18"/>
      <c r="Y79" s="18"/>
    </row>
    <row r="80" spans="1:32" x14ac:dyDescent="0.2">
      <c r="A80" s="25" t="s">
        <v>54</v>
      </c>
      <c r="B80" s="23" t="s">
        <v>42</v>
      </c>
      <c r="C80" s="24">
        <v>54938.549169999998</v>
      </c>
      <c r="D80" s="24">
        <v>1.1999999999999999E-3</v>
      </c>
      <c r="E80" s="18">
        <f t="shared" si="9"/>
        <v>1501.339522712188</v>
      </c>
      <c r="F80" s="18">
        <f t="shared" si="10"/>
        <v>1501.5</v>
      </c>
      <c r="G80" s="18">
        <f t="shared" si="11"/>
        <v>-1.7846485000045504</v>
      </c>
      <c r="H80" s="18"/>
      <c r="I80" s="18"/>
      <c r="J80" s="18"/>
      <c r="K80" s="18">
        <f t="shared" si="16"/>
        <v>-1.7846485000045504</v>
      </c>
      <c r="L80" s="18"/>
      <c r="M80" s="18"/>
      <c r="O80" s="18">
        <f t="shared" si="15"/>
        <v>-0.15295625179811784</v>
      </c>
      <c r="P80" s="18">
        <f t="shared" si="12"/>
        <v>-1.3654115922565215</v>
      </c>
      <c r="Q80" s="21">
        <f t="shared" si="13"/>
        <v>39920.049169999998</v>
      </c>
      <c r="S80" s="18">
        <f>G80</f>
        <v>-1.7846485000045504</v>
      </c>
      <c r="T80" s="18"/>
      <c r="U80" s="18"/>
      <c r="V80" s="18"/>
      <c r="W80" s="18"/>
      <c r="X80" s="18"/>
      <c r="Y80" s="18"/>
    </row>
    <row r="81" spans="1:25" x14ac:dyDescent="0.2">
      <c r="A81" s="25" t="s">
        <v>54</v>
      </c>
      <c r="B81" s="23" t="s">
        <v>42</v>
      </c>
      <c r="C81" s="24">
        <v>54938.551169999999</v>
      </c>
      <c r="D81" s="24">
        <v>8.0000000000000004E-4</v>
      </c>
      <c r="E81" s="18">
        <f t="shared" si="9"/>
        <v>1501.3397025540874</v>
      </c>
      <c r="F81" s="18">
        <f t="shared" si="10"/>
        <v>1501.5</v>
      </c>
      <c r="G81" s="18">
        <f t="shared" si="11"/>
        <v>-1.782648500004143</v>
      </c>
      <c r="H81" s="18"/>
      <c r="I81" s="18"/>
      <c r="J81" s="18"/>
      <c r="K81" s="18">
        <f t="shared" si="16"/>
        <v>-1.782648500004143</v>
      </c>
      <c r="L81" s="18"/>
      <c r="M81" s="18"/>
      <c r="O81" s="18">
        <f t="shared" si="15"/>
        <v>-0.15295625179811784</v>
      </c>
      <c r="P81" s="18">
        <f t="shared" si="12"/>
        <v>-1.3654115922565215</v>
      </c>
      <c r="Q81" s="21">
        <f t="shared" si="13"/>
        <v>39920.051169999999</v>
      </c>
      <c r="S81" s="18">
        <f>G81</f>
        <v>-1.782648500004143</v>
      </c>
      <c r="T81" s="18"/>
      <c r="U81" s="18"/>
      <c r="V81" s="18"/>
      <c r="W81" s="18"/>
      <c r="X81" s="18"/>
      <c r="Y81" s="18"/>
    </row>
    <row r="82" spans="1:25" x14ac:dyDescent="0.2">
      <c r="A82" s="25" t="s">
        <v>54</v>
      </c>
      <c r="B82" s="23" t="s">
        <v>42</v>
      </c>
      <c r="C82" s="24">
        <v>54938.551469999999</v>
      </c>
      <c r="D82" s="24">
        <v>4.0000000000000002E-4</v>
      </c>
      <c r="E82" s="18">
        <f t="shared" si="9"/>
        <v>1501.3397295303721</v>
      </c>
      <c r="F82" s="18">
        <f t="shared" si="10"/>
        <v>1501.5</v>
      </c>
      <c r="G82" s="18">
        <f t="shared" si="11"/>
        <v>-1.7823485000044457</v>
      </c>
      <c r="H82" s="18"/>
      <c r="I82" s="18"/>
      <c r="J82" s="18"/>
      <c r="K82" s="18">
        <f t="shared" si="16"/>
        <v>-1.7823485000044457</v>
      </c>
      <c r="L82" s="18"/>
      <c r="M82" s="18"/>
      <c r="O82" s="18">
        <f t="shared" si="15"/>
        <v>-0.15295625179811784</v>
      </c>
      <c r="P82" s="18">
        <f t="shared" si="12"/>
        <v>-1.3654115922565215</v>
      </c>
      <c r="Q82" s="21">
        <f t="shared" si="13"/>
        <v>39920.051469999999</v>
      </c>
      <c r="S82" s="18">
        <f>G82</f>
        <v>-1.7823485000044457</v>
      </c>
      <c r="T82" s="18"/>
      <c r="U82" s="18"/>
      <c r="V82" s="18"/>
      <c r="W82" s="18"/>
      <c r="X82" s="18"/>
      <c r="Y82" s="18"/>
    </row>
    <row r="83" spans="1:25" x14ac:dyDescent="0.2">
      <c r="A83" s="25" t="s">
        <v>56</v>
      </c>
      <c r="B83" s="23" t="s">
        <v>52</v>
      </c>
      <c r="C83" s="24">
        <v>55012.454149999998</v>
      </c>
      <c r="D83" s="24">
        <v>2.0000000000000001E-4</v>
      </c>
      <c r="E83" s="18">
        <f t="shared" si="9"/>
        <v>1507.9851286935138</v>
      </c>
      <c r="F83" s="18">
        <f t="shared" si="10"/>
        <v>1508</v>
      </c>
      <c r="G83" s="18">
        <f t="shared" si="11"/>
        <v>-0.16538200000650249</v>
      </c>
      <c r="H83" s="18"/>
      <c r="I83" s="18"/>
      <c r="J83" s="18"/>
      <c r="K83" s="18">
        <f t="shared" si="16"/>
        <v>-0.16538200000650249</v>
      </c>
      <c r="L83" s="18"/>
      <c r="M83" s="18"/>
      <c r="O83" s="18">
        <f t="shared" si="15"/>
        <v>-0.15378173491124547</v>
      </c>
      <c r="P83" s="18">
        <f t="shared" si="12"/>
        <v>-1.3643239087887717</v>
      </c>
      <c r="Q83" s="21">
        <f t="shared" si="13"/>
        <v>39993.954149999998</v>
      </c>
      <c r="R83" s="18">
        <f t="shared" ref="R83:R89" si="17">G83</f>
        <v>-0.16538200000650249</v>
      </c>
      <c r="T83" s="18"/>
      <c r="U83" s="18"/>
      <c r="V83" s="18"/>
      <c r="W83" s="18"/>
      <c r="X83" s="18"/>
      <c r="Y83" s="18"/>
    </row>
    <row r="84" spans="1:25" x14ac:dyDescent="0.2">
      <c r="A84" s="25" t="s">
        <v>56</v>
      </c>
      <c r="B84" s="23" t="s">
        <v>52</v>
      </c>
      <c r="C84" s="24">
        <v>55012.454250000003</v>
      </c>
      <c r="D84" s="24">
        <v>4.0000000000000002E-4</v>
      </c>
      <c r="E84" s="18">
        <f t="shared" si="9"/>
        <v>1507.9851376856091</v>
      </c>
      <c r="F84" s="18">
        <f t="shared" si="10"/>
        <v>1508</v>
      </c>
      <c r="G84" s="18">
        <f t="shared" si="11"/>
        <v>-0.16528200000175275</v>
      </c>
      <c r="H84" s="18"/>
      <c r="I84" s="18"/>
      <c r="J84" s="18"/>
      <c r="K84" s="18">
        <f t="shared" si="16"/>
        <v>-0.16528200000175275</v>
      </c>
      <c r="L84" s="18"/>
      <c r="M84" s="18"/>
      <c r="O84" s="18">
        <f t="shared" si="15"/>
        <v>-0.15378173491124547</v>
      </c>
      <c r="P84" s="18">
        <f t="shared" si="12"/>
        <v>-1.3643239087887717</v>
      </c>
      <c r="Q84" s="21">
        <f t="shared" si="13"/>
        <v>39993.954250000003</v>
      </c>
      <c r="R84" s="18">
        <f t="shared" si="17"/>
        <v>-0.16528200000175275</v>
      </c>
      <c r="T84" s="18"/>
      <c r="U84" s="18"/>
      <c r="V84" s="18"/>
      <c r="W84" s="18"/>
      <c r="X84" s="18"/>
      <c r="Y84" s="18"/>
    </row>
    <row r="85" spans="1:25" x14ac:dyDescent="0.2">
      <c r="A85" s="25" t="s">
        <v>56</v>
      </c>
      <c r="B85" s="23" t="s">
        <v>52</v>
      </c>
      <c r="C85" s="24">
        <v>55012.455450000001</v>
      </c>
      <c r="D85" s="24">
        <v>2.0000000000000001E-4</v>
      </c>
      <c r="E85" s="18">
        <f t="shared" ref="E85:E100" si="18">+(C85-C$7)/C$8</f>
        <v>1507.9852455907485</v>
      </c>
      <c r="F85" s="18">
        <f t="shared" ref="F85:F102" si="19">ROUND(2*E85,0)/2</f>
        <v>1508</v>
      </c>
      <c r="G85" s="18">
        <f t="shared" ref="G85:G100" si="20">+C85-(C$7+F85*C$8)</f>
        <v>-0.16408200000296347</v>
      </c>
      <c r="H85" s="18"/>
      <c r="I85" s="18"/>
      <c r="J85" s="18"/>
      <c r="K85" s="18">
        <f t="shared" si="16"/>
        <v>-0.16408200000296347</v>
      </c>
      <c r="L85" s="18"/>
      <c r="M85" s="18"/>
      <c r="O85" s="18">
        <f t="shared" si="15"/>
        <v>-0.15378173491124547</v>
      </c>
      <c r="P85" s="18">
        <f t="shared" ref="P85:P100" si="21">+D$11+D$12*$F85</f>
        <v>-1.3643239087887717</v>
      </c>
      <c r="Q85" s="21">
        <f t="shared" ref="Q85:Q100" si="22">+C85-15018.5</f>
        <v>39993.955450000001</v>
      </c>
      <c r="R85" s="18">
        <f t="shared" si="17"/>
        <v>-0.16408200000296347</v>
      </c>
      <c r="T85" s="18"/>
      <c r="U85" s="18"/>
      <c r="V85" s="18"/>
      <c r="W85" s="18"/>
      <c r="X85" s="18"/>
      <c r="Y85" s="18"/>
    </row>
    <row r="86" spans="1:25" x14ac:dyDescent="0.2">
      <c r="A86" s="25" t="s">
        <v>60</v>
      </c>
      <c r="B86" s="23" t="s">
        <v>52</v>
      </c>
      <c r="C86" s="24">
        <v>55835.384610000001</v>
      </c>
      <c r="D86" s="24">
        <v>5.0000000000000001E-4</v>
      </c>
      <c r="E86" s="18">
        <f t="shared" si="18"/>
        <v>1581.9838171065433</v>
      </c>
      <c r="F86" s="18">
        <f t="shared" si="19"/>
        <v>1582</v>
      </c>
      <c r="G86" s="18">
        <f t="shared" si="20"/>
        <v>-0.17996800000400981</v>
      </c>
      <c r="H86" s="18"/>
      <c r="I86" s="18"/>
      <c r="J86" s="18"/>
      <c r="K86" s="18">
        <f t="shared" si="16"/>
        <v>-0.17996800000400981</v>
      </c>
      <c r="L86" s="18"/>
      <c r="M86" s="18"/>
      <c r="O86" s="18">
        <f t="shared" si="15"/>
        <v>-0.16317954266069867</v>
      </c>
      <c r="P86" s="18">
        <f t="shared" si="21"/>
        <v>-1.351941050848235</v>
      </c>
      <c r="Q86" s="21">
        <f t="shared" si="22"/>
        <v>40816.884610000001</v>
      </c>
      <c r="R86" s="18">
        <f t="shared" si="17"/>
        <v>-0.17996800000400981</v>
      </c>
      <c r="S86" s="18"/>
      <c r="T86" s="18"/>
      <c r="U86" s="18"/>
      <c r="V86" s="18"/>
      <c r="W86" s="18"/>
      <c r="X86" s="18"/>
      <c r="Y86" s="18"/>
    </row>
    <row r="87" spans="1:25" x14ac:dyDescent="0.2">
      <c r="A87" s="25" t="s">
        <v>60</v>
      </c>
      <c r="B87" s="23" t="s">
        <v>52</v>
      </c>
      <c r="C87" s="24">
        <v>55835.385320000001</v>
      </c>
      <c r="D87" s="24">
        <v>4.0000000000000002E-4</v>
      </c>
      <c r="E87" s="18">
        <f t="shared" si="18"/>
        <v>1581.9838809504174</v>
      </c>
      <c r="F87" s="18">
        <f t="shared" si="19"/>
        <v>1582</v>
      </c>
      <c r="G87" s="18">
        <f t="shared" si="20"/>
        <v>-0.17925800000375602</v>
      </c>
      <c r="H87" s="18"/>
      <c r="I87" s="18"/>
      <c r="J87" s="18"/>
      <c r="K87" s="18">
        <f t="shared" si="16"/>
        <v>-0.17925800000375602</v>
      </c>
      <c r="L87" s="18"/>
      <c r="M87" s="18"/>
      <c r="O87" s="18">
        <f t="shared" si="15"/>
        <v>-0.16317954266069867</v>
      </c>
      <c r="P87" s="18">
        <f t="shared" si="21"/>
        <v>-1.351941050848235</v>
      </c>
      <c r="Q87" s="21">
        <f t="shared" si="22"/>
        <v>40816.885320000001</v>
      </c>
      <c r="R87" s="18">
        <f t="shared" si="17"/>
        <v>-0.17925800000375602</v>
      </c>
      <c r="S87" s="18"/>
      <c r="T87" s="18"/>
      <c r="U87" s="18"/>
      <c r="V87" s="18"/>
      <c r="W87" s="18"/>
      <c r="X87" s="18"/>
      <c r="Y87" s="18"/>
    </row>
    <row r="88" spans="1:25" x14ac:dyDescent="0.2">
      <c r="A88" s="25" t="s">
        <v>60</v>
      </c>
      <c r="B88" s="23" t="s">
        <v>52</v>
      </c>
      <c r="C88" s="24">
        <v>55835.385410000003</v>
      </c>
      <c r="D88" s="24">
        <v>4.0000000000000002E-4</v>
      </c>
      <c r="E88" s="18">
        <f t="shared" si="18"/>
        <v>1581.9838890433032</v>
      </c>
      <c r="F88" s="18">
        <f t="shared" si="19"/>
        <v>1582</v>
      </c>
      <c r="G88" s="18">
        <f t="shared" si="20"/>
        <v>-0.17916800000239164</v>
      </c>
      <c r="H88" s="18"/>
      <c r="I88" s="18"/>
      <c r="J88" s="18"/>
      <c r="K88" s="18">
        <f t="shared" si="16"/>
        <v>-0.17916800000239164</v>
      </c>
      <c r="L88" s="18"/>
      <c r="M88" s="18"/>
      <c r="O88" s="18">
        <f t="shared" si="15"/>
        <v>-0.16317954266069867</v>
      </c>
      <c r="P88" s="18">
        <f t="shared" si="21"/>
        <v>-1.351941050848235</v>
      </c>
      <c r="Q88" s="21">
        <f t="shared" si="22"/>
        <v>40816.885410000003</v>
      </c>
      <c r="R88" s="18">
        <f t="shared" si="17"/>
        <v>-0.17916800000239164</v>
      </c>
      <c r="S88" s="18"/>
      <c r="T88" s="18"/>
      <c r="U88" s="18"/>
      <c r="V88" s="18"/>
      <c r="W88" s="18"/>
      <c r="X88" s="18"/>
      <c r="Y88" s="18"/>
    </row>
    <row r="89" spans="1:25" x14ac:dyDescent="0.2">
      <c r="A89" s="25" t="s">
        <v>60</v>
      </c>
      <c r="B89" s="23" t="s">
        <v>52</v>
      </c>
      <c r="C89" s="24">
        <v>55835.385520000003</v>
      </c>
      <c r="D89" s="24">
        <v>2.9999999999999997E-4</v>
      </c>
      <c r="E89" s="18">
        <f t="shared" si="18"/>
        <v>1581.9838989346076</v>
      </c>
      <c r="F89" s="18">
        <f t="shared" si="19"/>
        <v>1582</v>
      </c>
      <c r="G89" s="18">
        <f t="shared" si="20"/>
        <v>-0.17905800000153249</v>
      </c>
      <c r="H89" s="18"/>
      <c r="I89" s="18"/>
      <c r="J89" s="18"/>
      <c r="K89" s="18">
        <f t="shared" si="16"/>
        <v>-0.17905800000153249</v>
      </c>
      <c r="L89" s="18"/>
      <c r="M89" s="18"/>
      <c r="O89" s="18">
        <f t="shared" si="15"/>
        <v>-0.16317954266069867</v>
      </c>
      <c r="P89" s="18">
        <f t="shared" si="21"/>
        <v>-1.351941050848235</v>
      </c>
      <c r="Q89" s="21">
        <f t="shared" si="22"/>
        <v>40816.885520000003</v>
      </c>
      <c r="R89" s="18">
        <f t="shared" si="17"/>
        <v>-0.17905800000153249</v>
      </c>
      <c r="S89" s="18"/>
      <c r="T89" s="18"/>
      <c r="U89" s="18"/>
      <c r="V89" s="18"/>
      <c r="W89" s="18"/>
      <c r="X89" s="18"/>
      <c r="Y89" s="18"/>
    </row>
    <row r="90" spans="1:25" x14ac:dyDescent="0.2">
      <c r="A90" s="24" t="s">
        <v>59</v>
      </c>
      <c r="B90" s="23" t="s">
        <v>42</v>
      </c>
      <c r="C90" s="24">
        <v>56072.858699999997</v>
      </c>
      <c r="D90" s="24">
        <v>8.0000000000000004E-4</v>
      </c>
      <c r="E90" s="18">
        <f t="shared" si="18"/>
        <v>1603.3377127833146</v>
      </c>
      <c r="F90" s="18">
        <f t="shared" si="19"/>
        <v>1603.5</v>
      </c>
      <c r="G90" s="18">
        <f t="shared" si="20"/>
        <v>-1.8047765000083018</v>
      </c>
      <c r="H90" s="18"/>
      <c r="I90" s="18"/>
      <c r="K90" s="18">
        <f t="shared" si="16"/>
        <v>-1.8047765000083018</v>
      </c>
      <c r="L90" s="18"/>
      <c r="M90" s="18"/>
      <c r="N90" s="18"/>
      <c r="O90" s="18">
        <f t="shared" si="15"/>
        <v>-0.16590998680412083</v>
      </c>
      <c r="P90" s="18">
        <f t="shared" si="21"/>
        <v>-1.3483433286087547</v>
      </c>
      <c r="Q90" s="21">
        <f t="shared" si="22"/>
        <v>41054.358699999997</v>
      </c>
      <c r="S90" s="18">
        <f>G90</f>
        <v>-1.8047765000083018</v>
      </c>
      <c r="T90" s="18"/>
      <c r="U90" s="18"/>
      <c r="V90" s="18"/>
      <c r="W90" s="18"/>
      <c r="X90" s="18"/>
      <c r="Y90" s="18"/>
    </row>
    <row r="91" spans="1:25" x14ac:dyDescent="0.2">
      <c r="A91" s="31" t="s">
        <v>61</v>
      </c>
      <c r="B91" s="32" t="s">
        <v>52</v>
      </c>
      <c r="C91" s="31">
        <v>56491.505799999999</v>
      </c>
      <c r="D91" s="31">
        <v>2.9999999999999997E-4</v>
      </c>
      <c r="E91" s="18">
        <f t="shared" si="18"/>
        <v>1640.98285756009</v>
      </c>
      <c r="F91" s="18">
        <f t="shared" si="19"/>
        <v>1641</v>
      </c>
      <c r="G91" s="18">
        <f t="shared" si="20"/>
        <v>-0.19063900000764988</v>
      </c>
      <c r="H91" s="18"/>
      <c r="I91" s="18"/>
      <c r="K91" s="18">
        <f t="shared" si="16"/>
        <v>-0.19063900000764988</v>
      </c>
      <c r="L91" s="18"/>
      <c r="M91" s="18"/>
      <c r="N91" s="18"/>
      <c r="O91" s="18">
        <f t="shared" si="15"/>
        <v>-0.17067238937985724</v>
      </c>
      <c r="P91" s="18">
        <f t="shared" si="21"/>
        <v>-1.3420682316794286</v>
      </c>
      <c r="Q91" s="21">
        <f t="shared" si="22"/>
        <v>41473.005799999999</v>
      </c>
      <c r="R91" s="18">
        <f>G91</f>
        <v>-0.19063900000764988</v>
      </c>
      <c r="S91" s="18"/>
      <c r="T91" s="18"/>
      <c r="U91" s="18"/>
      <c r="V91" s="18"/>
      <c r="W91" s="18"/>
      <c r="X91" s="18"/>
      <c r="Y91" s="18"/>
    </row>
    <row r="92" spans="1:25" x14ac:dyDescent="0.2">
      <c r="A92" s="55" t="s">
        <v>0</v>
      </c>
      <c r="B92" s="56" t="s">
        <v>52</v>
      </c>
      <c r="C92" s="57">
        <v>57240.534800000001</v>
      </c>
      <c r="D92" s="57" t="s">
        <v>2</v>
      </c>
      <c r="E92" s="18">
        <f t="shared" si="18"/>
        <v>1708.3362565135362</v>
      </c>
      <c r="F92" s="18">
        <f t="shared" si="19"/>
        <v>1708.5</v>
      </c>
      <c r="G92" s="18">
        <f t="shared" si="20"/>
        <v>-1.8209715000048163</v>
      </c>
      <c r="H92" s="18"/>
      <c r="I92" s="18"/>
      <c r="K92" s="18">
        <f t="shared" si="16"/>
        <v>-1.8209715000048163</v>
      </c>
      <c r="L92" s="18"/>
      <c r="M92" s="18"/>
      <c r="N92" s="18"/>
      <c r="O92" s="18">
        <f t="shared" si="15"/>
        <v>-0.17924471401618275</v>
      </c>
      <c r="P92" s="18">
        <f t="shared" si="21"/>
        <v>-1.3307730572066414</v>
      </c>
      <c r="Q92" s="21">
        <f t="shared" si="22"/>
        <v>42222.034800000001</v>
      </c>
      <c r="S92" s="18">
        <f>G92</f>
        <v>-1.8209715000048163</v>
      </c>
      <c r="T92" s="18"/>
      <c r="U92" s="18"/>
      <c r="V92" s="18"/>
      <c r="W92" s="18"/>
      <c r="X92" s="18"/>
      <c r="Y92" s="18"/>
    </row>
    <row r="93" spans="1:25" x14ac:dyDescent="0.2">
      <c r="A93" s="55" t="s">
        <v>0</v>
      </c>
      <c r="B93" s="56" t="s">
        <v>52</v>
      </c>
      <c r="C93" s="57">
        <v>57592.455300000001</v>
      </c>
      <c r="D93" s="57" t="s">
        <v>1</v>
      </c>
      <c r="E93" s="18">
        <f t="shared" si="18"/>
        <v>1739.9812820551324</v>
      </c>
      <c r="F93" s="18">
        <f t="shared" si="19"/>
        <v>1740</v>
      </c>
      <c r="G93" s="18">
        <f t="shared" si="20"/>
        <v>-0.20816000000195345</v>
      </c>
      <c r="H93" s="18"/>
      <c r="I93" s="18"/>
      <c r="K93" s="18">
        <f t="shared" si="16"/>
        <v>-0.20816000000195345</v>
      </c>
      <c r="L93" s="18"/>
      <c r="M93" s="18"/>
      <c r="N93" s="18"/>
      <c r="O93" s="18">
        <f t="shared" si="15"/>
        <v>-0.18324513217980137</v>
      </c>
      <c r="P93" s="18">
        <f t="shared" si="21"/>
        <v>-1.3255019757860076</v>
      </c>
      <c r="Q93" s="21">
        <f t="shared" si="22"/>
        <v>42573.955300000001</v>
      </c>
      <c r="R93" s="18">
        <f>G93</f>
        <v>-0.20816000000195345</v>
      </c>
      <c r="S93" s="18"/>
      <c r="T93" s="18"/>
      <c r="U93" s="18"/>
      <c r="V93" s="18"/>
      <c r="W93" s="18"/>
      <c r="X93" s="18"/>
      <c r="Y93" s="18"/>
    </row>
    <row r="94" spans="1:25" ht="13.5" customHeight="1" x14ac:dyDescent="0.2">
      <c r="A94" s="63" t="s">
        <v>352</v>
      </c>
      <c r="B94" s="64" t="s">
        <v>52</v>
      </c>
      <c r="C94" s="65">
        <v>59060.394999999997</v>
      </c>
      <c r="D94" s="63">
        <v>1.1999999999999999E-3</v>
      </c>
      <c r="E94" s="18">
        <f t="shared" si="18"/>
        <v>1871.979813825867</v>
      </c>
      <c r="F94" s="18">
        <f t="shared" si="19"/>
        <v>1872</v>
      </c>
      <c r="G94" s="18">
        <f t="shared" si="20"/>
        <v>-0.22448800000711344</v>
      </c>
      <c r="H94" s="18"/>
      <c r="I94" s="18"/>
      <c r="K94" s="18">
        <f t="shared" si="16"/>
        <v>-0.22448800000711344</v>
      </c>
      <c r="L94" s="18"/>
      <c r="M94" s="18"/>
      <c r="N94" s="18"/>
      <c r="O94" s="18">
        <f t="shared" si="15"/>
        <v>-0.20000878924639348</v>
      </c>
      <c r="P94" s="18">
        <f t="shared" si="21"/>
        <v>-1.3034136345947798</v>
      </c>
      <c r="Q94" s="21">
        <f t="shared" si="22"/>
        <v>44041.894999999997</v>
      </c>
      <c r="S94" s="18">
        <f t="shared" ref="S94:S100" si="23">G94</f>
        <v>-0.22448800000711344</v>
      </c>
      <c r="T94" s="18"/>
      <c r="U94" s="18"/>
      <c r="V94" s="18"/>
      <c r="W94" s="18"/>
      <c r="X94" s="18"/>
      <c r="Y94" s="18"/>
    </row>
    <row r="95" spans="1:25" ht="13.5" customHeight="1" x14ac:dyDescent="0.2">
      <c r="A95" s="63" t="s">
        <v>352</v>
      </c>
      <c r="B95" s="64" t="s">
        <v>52</v>
      </c>
      <c r="C95" s="65">
        <v>59071.517999999996</v>
      </c>
      <c r="D95" s="63">
        <v>1.1000000000000001E-3</v>
      </c>
      <c r="E95" s="18">
        <f t="shared" si="18"/>
        <v>1872.9800045482009</v>
      </c>
      <c r="F95" s="18">
        <f t="shared" si="19"/>
        <v>1873</v>
      </c>
      <c r="G95" s="18">
        <f t="shared" si="20"/>
        <v>-0.22236700000939891</v>
      </c>
      <c r="H95" s="18"/>
      <c r="I95" s="18"/>
      <c r="K95" s="18">
        <f t="shared" si="16"/>
        <v>-0.22236700000939891</v>
      </c>
      <c r="L95" s="18"/>
      <c r="M95" s="18"/>
      <c r="N95" s="18"/>
      <c r="O95" s="18">
        <f t="shared" si="15"/>
        <v>-0.20013578664841308</v>
      </c>
      <c r="P95" s="18">
        <f t="shared" si="21"/>
        <v>-1.3032462986766644</v>
      </c>
      <c r="Q95" s="21">
        <f t="shared" si="22"/>
        <v>44053.017999999996</v>
      </c>
      <c r="S95" s="18">
        <f t="shared" si="23"/>
        <v>-0.22236700000939891</v>
      </c>
      <c r="T95" s="18"/>
      <c r="U95" s="18"/>
      <c r="V95" s="18"/>
      <c r="W95" s="18"/>
      <c r="X95" s="18"/>
      <c r="Y95" s="18"/>
    </row>
    <row r="96" spans="1:25" ht="13.5" customHeight="1" x14ac:dyDescent="0.2">
      <c r="A96" s="60" t="s">
        <v>350</v>
      </c>
      <c r="B96" s="59" t="s">
        <v>42</v>
      </c>
      <c r="C96" s="58">
        <v>59075.443800000001</v>
      </c>
      <c r="D96" s="58">
        <v>2.9999999999999997E-4</v>
      </c>
      <c r="E96" s="18">
        <f t="shared" si="18"/>
        <v>1873.3330162121176</v>
      </c>
      <c r="F96" s="18">
        <f t="shared" si="19"/>
        <v>1873.5</v>
      </c>
      <c r="G96" s="18">
        <f t="shared" si="20"/>
        <v>-1.8570065000021714</v>
      </c>
      <c r="H96" s="18"/>
      <c r="I96" s="18"/>
      <c r="K96" s="18">
        <f t="shared" si="16"/>
        <v>-1.8570065000021714</v>
      </c>
      <c r="L96" s="18"/>
      <c r="M96" s="18"/>
      <c r="N96" s="18"/>
      <c r="O96" s="18">
        <f t="shared" si="15"/>
        <v>-0.20019928534942294</v>
      </c>
      <c r="P96" s="18">
        <f t="shared" si="21"/>
        <v>-1.3031626307176067</v>
      </c>
      <c r="Q96" s="21">
        <f t="shared" si="22"/>
        <v>44056.943800000001</v>
      </c>
      <c r="S96" s="18">
        <f t="shared" si="23"/>
        <v>-1.8570065000021714</v>
      </c>
      <c r="T96" s="18"/>
      <c r="U96" s="18"/>
      <c r="V96" s="18"/>
      <c r="W96" s="18"/>
      <c r="X96" s="18"/>
      <c r="Y96" s="18"/>
    </row>
    <row r="97" spans="1:25" ht="12" customHeight="1" x14ac:dyDescent="0.2">
      <c r="A97" s="63" t="s">
        <v>353</v>
      </c>
      <c r="B97" s="64" t="s">
        <v>52</v>
      </c>
      <c r="C97" s="65">
        <v>59075.443800000001</v>
      </c>
      <c r="D97" s="63">
        <v>2.9999999999999997E-4</v>
      </c>
      <c r="E97" s="18">
        <f t="shared" si="18"/>
        <v>1873.3330162121176</v>
      </c>
      <c r="F97" s="18">
        <f t="shared" si="19"/>
        <v>1873.5</v>
      </c>
      <c r="G97" s="18">
        <f t="shared" si="20"/>
        <v>-1.8570065000021714</v>
      </c>
      <c r="H97" s="18"/>
      <c r="I97" s="18"/>
      <c r="K97" s="18">
        <f t="shared" si="16"/>
        <v>-1.8570065000021714</v>
      </c>
      <c r="L97" s="18"/>
      <c r="M97" s="18"/>
      <c r="N97" s="18"/>
      <c r="O97" s="18">
        <f t="shared" si="15"/>
        <v>-0.20019928534942294</v>
      </c>
      <c r="P97" s="18">
        <f t="shared" si="21"/>
        <v>-1.3031626307176067</v>
      </c>
      <c r="Q97" s="21">
        <f t="shared" si="22"/>
        <v>44056.943800000001</v>
      </c>
      <c r="S97" s="18">
        <f t="shared" si="23"/>
        <v>-1.8570065000021714</v>
      </c>
      <c r="T97" s="18"/>
      <c r="U97" s="18"/>
      <c r="V97" s="18"/>
      <c r="W97" s="18"/>
      <c r="X97" s="18"/>
      <c r="Y97" s="18"/>
    </row>
    <row r="98" spans="1:25" ht="12" customHeight="1" x14ac:dyDescent="0.2">
      <c r="A98" s="69" t="s">
        <v>356</v>
      </c>
      <c r="B98" s="68" t="s">
        <v>52</v>
      </c>
      <c r="C98" s="65">
        <v>59093.761400000003</v>
      </c>
      <c r="D98" s="63">
        <v>1.2999999999999999E-3</v>
      </c>
      <c r="E98" s="18">
        <f t="shared" si="18"/>
        <v>1874.9801521984009</v>
      </c>
      <c r="F98" s="18">
        <f t="shared" si="19"/>
        <v>1875</v>
      </c>
      <c r="G98" s="18">
        <f t="shared" si="20"/>
        <v>-0.22072499999922002</v>
      </c>
      <c r="H98" s="18"/>
      <c r="I98" s="18"/>
      <c r="K98" s="18">
        <f t="shared" si="16"/>
        <v>-0.22072499999922002</v>
      </c>
      <c r="L98" s="18"/>
      <c r="M98" s="18"/>
      <c r="N98" s="18"/>
      <c r="O98" s="18">
        <f t="shared" si="15"/>
        <v>-0.2003897814524524</v>
      </c>
      <c r="P98" s="18">
        <f t="shared" si="21"/>
        <v>-1.3029116268404337</v>
      </c>
      <c r="Q98" s="21">
        <f t="shared" si="22"/>
        <v>44075.261400000003</v>
      </c>
      <c r="S98" s="18">
        <f t="shared" si="23"/>
        <v>-0.22072499999922002</v>
      </c>
      <c r="T98" s="18"/>
      <c r="U98" s="18"/>
      <c r="V98" s="18"/>
      <c r="W98" s="18"/>
      <c r="X98" s="18"/>
      <c r="Y98" s="18"/>
    </row>
    <row r="99" spans="1:25" ht="12" customHeight="1" x14ac:dyDescent="0.2">
      <c r="A99" s="63" t="s">
        <v>355</v>
      </c>
      <c r="B99" s="64" t="s">
        <v>42</v>
      </c>
      <c r="C99" s="67">
        <v>59438.5</v>
      </c>
      <c r="D99" s="63">
        <v>4.0000000000000001E-3</v>
      </c>
      <c r="E99" s="18">
        <f t="shared" si="18"/>
        <v>1905.9793744721076</v>
      </c>
      <c r="F99" s="18">
        <f t="shared" si="19"/>
        <v>1906</v>
      </c>
      <c r="G99" s="18">
        <f t="shared" si="20"/>
        <v>-0.22937400000228081</v>
      </c>
      <c r="H99" s="18"/>
      <c r="I99" s="18"/>
      <c r="K99" s="18">
        <f t="shared" si="16"/>
        <v>-0.22937400000228081</v>
      </c>
      <c r="L99" s="18"/>
      <c r="M99" s="18"/>
      <c r="N99" s="18"/>
      <c r="O99" s="18">
        <f t="shared" si="15"/>
        <v>-0.20432670091506117</v>
      </c>
      <c r="P99" s="18">
        <f t="shared" si="21"/>
        <v>-1.2977242133788573</v>
      </c>
      <c r="Q99" s="21">
        <f t="shared" si="22"/>
        <v>44420</v>
      </c>
      <c r="S99" s="18">
        <f t="shared" si="23"/>
        <v>-0.22937400000228081</v>
      </c>
      <c r="T99" s="18"/>
      <c r="U99" s="18"/>
      <c r="V99" s="18"/>
      <c r="W99" s="18"/>
      <c r="X99" s="18"/>
      <c r="Y99" s="18"/>
    </row>
    <row r="100" spans="1:25" ht="12" customHeight="1" x14ac:dyDescent="0.2">
      <c r="A100" s="66" t="s">
        <v>354</v>
      </c>
      <c r="B100" s="64" t="s">
        <v>42</v>
      </c>
      <c r="C100" s="65">
        <v>59453.549200000001</v>
      </c>
      <c r="D100" s="63">
        <v>4.0000000000000002E-4</v>
      </c>
      <c r="E100" s="18">
        <f t="shared" si="18"/>
        <v>1907.3326128267377</v>
      </c>
      <c r="F100" s="18">
        <f t="shared" si="19"/>
        <v>1907.5</v>
      </c>
      <c r="G100" s="18">
        <f t="shared" si="20"/>
        <v>-1.8614925000074436</v>
      </c>
      <c r="H100" s="18"/>
      <c r="I100" s="18"/>
      <c r="K100" s="18">
        <f t="shared" si="16"/>
        <v>-1.8614925000074436</v>
      </c>
      <c r="L100" s="18"/>
      <c r="M100" s="18"/>
      <c r="N100" s="18"/>
      <c r="O100" s="18">
        <f t="shared" si="15"/>
        <v>-0.20451719701809062</v>
      </c>
      <c r="P100" s="18">
        <f t="shared" si="21"/>
        <v>-1.2974732095016845</v>
      </c>
      <c r="Q100" s="21">
        <f t="shared" si="22"/>
        <v>44435.049200000001</v>
      </c>
      <c r="S100" s="18">
        <f t="shared" si="23"/>
        <v>-1.8614925000074436</v>
      </c>
      <c r="T100" s="18"/>
      <c r="U100" s="18"/>
      <c r="V100" s="18"/>
      <c r="W100" s="18"/>
      <c r="X100" s="18"/>
      <c r="Y100" s="18"/>
    </row>
    <row r="101" spans="1:25" ht="12" customHeight="1" x14ac:dyDescent="0.2">
      <c r="A101" s="69" t="s">
        <v>357</v>
      </c>
      <c r="B101" s="68" t="s">
        <v>52</v>
      </c>
      <c r="C101" s="65">
        <v>59805.485699999997</v>
      </c>
      <c r="D101" s="63">
        <v>2.9999999999999997E-4</v>
      </c>
      <c r="E101" s="18">
        <f t="shared" ref="E101:E102" si="24">+(C101-C$7)/C$8</f>
        <v>1938.9790771035271</v>
      </c>
      <c r="F101" s="18">
        <f t="shared" si="19"/>
        <v>1939</v>
      </c>
      <c r="G101" s="18">
        <f t="shared" ref="G101:G102" si="25">+C101-(C$7+F101*C$8)</f>
        <v>-0.23268100000132108</v>
      </c>
      <c r="H101" s="18"/>
      <c r="I101" s="18"/>
      <c r="K101" s="18">
        <f t="shared" ref="K101:K102" si="26">G101</f>
        <v>-0.23268100000132108</v>
      </c>
      <c r="L101" s="18"/>
      <c r="M101" s="18"/>
      <c r="N101" s="18"/>
      <c r="O101" s="18">
        <f t="shared" ref="O101:O102" si="27">+C$11+C$12*F101</f>
        <v>-0.20851761518170919</v>
      </c>
      <c r="P101" s="18">
        <f t="shared" ref="P101:P102" si="28">+D$11+D$12*$F101</f>
        <v>-1.2922021280810505</v>
      </c>
      <c r="Q101" s="21">
        <f t="shared" ref="Q101:Q102" si="29">+C101-15018.5</f>
        <v>44786.985699999997</v>
      </c>
      <c r="S101" s="18">
        <f t="shared" ref="S101:S102" si="30">G101</f>
        <v>-0.23268100000132108</v>
      </c>
      <c r="T101" s="18"/>
      <c r="U101" s="18"/>
      <c r="V101" s="18"/>
      <c r="W101" s="18"/>
      <c r="X101" s="18"/>
      <c r="Y101" s="18"/>
    </row>
    <row r="102" spans="1:25" ht="12" customHeight="1" x14ac:dyDescent="0.2">
      <c r="A102" s="69" t="s">
        <v>357</v>
      </c>
      <c r="B102" s="68" t="s">
        <v>52</v>
      </c>
      <c r="C102" s="65">
        <v>59842.788399999998</v>
      </c>
      <c r="D102" s="63">
        <v>6.7000000000000002E-3</v>
      </c>
      <c r="E102" s="18">
        <f t="shared" si="24"/>
        <v>1942.3333713099471</v>
      </c>
      <c r="F102" s="18">
        <f t="shared" si="19"/>
        <v>1942.5</v>
      </c>
      <c r="G102" s="18">
        <f t="shared" si="25"/>
        <v>-1.8530575000040699</v>
      </c>
      <c r="H102" s="18"/>
      <c r="I102" s="18"/>
      <c r="K102" s="18">
        <f t="shared" si="26"/>
        <v>-1.8530575000040699</v>
      </c>
      <c r="L102" s="18"/>
      <c r="M102" s="18"/>
      <c r="N102" s="18"/>
      <c r="O102" s="18">
        <f t="shared" si="27"/>
        <v>-0.20896210608877791</v>
      </c>
      <c r="P102" s="18">
        <f t="shared" si="28"/>
        <v>-1.2916164523676468</v>
      </c>
      <c r="Q102" s="21">
        <f t="shared" si="29"/>
        <v>44824.288399999998</v>
      </c>
      <c r="S102" s="18">
        <f t="shared" si="30"/>
        <v>-1.8530575000040699</v>
      </c>
      <c r="T102" s="18"/>
      <c r="U102" s="18"/>
      <c r="V102" s="18"/>
      <c r="W102" s="18"/>
      <c r="X102" s="18"/>
      <c r="Y102" s="18"/>
    </row>
    <row r="103" spans="1:25" ht="12" customHeight="1" x14ac:dyDescent="0.2">
      <c r="A103" s="48"/>
      <c r="B103" s="23"/>
      <c r="C103" s="24"/>
      <c r="D103" s="24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21"/>
      <c r="R103" s="18"/>
      <c r="S103" s="18"/>
      <c r="T103" s="18"/>
      <c r="U103" s="18"/>
      <c r="V103" s="18"/>
      <c r="W103" s="18"/>
      <c r="X103" s="18"/>
      <c r="Y103" s="18"/>
    </row>
    <row r="104" spans="1:25" x14ac:dyDescent="0.2">
      <c r="A104" s="48"/>
      <c r="B104" s="23"/>
      <c r="C104" s="24"/>
      <c r="D104" s="24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21"/>
      <c r="R104" s="18"/>
      <c r="S104" s="18"/>
      <c r="T104" s="18"/>
      <c r="U104" s="18"/>
      <c r="V104" s="18"/>
      <c r="W104" s="18"/>
      <c r="X104" s="18"/>
      <c r="Y104" s="18"/>
    </row>
    <row r="105" spans="1:25" x14ac:dyDescent="0.2">
      <c r="A105" s="48"/>
      <c r="B105" s="23"/>
      <c r="C105" s="24"/>
      <c r="D105" s="24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21"/>
      <c r="R105" s="18"/>
      <c r="S105" s="18"/>
      <c r="T105" s="18"/>
      <c r="U105" s="18"/>
      <c r="V105" s="18"/>
      <c r="W105" s="18"/>
      <c r="X105" s="18"/>
      <c r="Y105" s="18"/>
    </row>
    <row r="106" spans="1:25" x14ac:dyDescent="0.2">
      <c r="A106" s="48"/>
      <c r="B106" s="23"/>
      <c r="C106" s="24"/>
      <c r="D106" s="24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21"/>
      <c r="R106" s="18"/>
      <c r="S106" s="18"/>
      <c r="T106" s="18"/>
      <c r="U106" s="18"/>
      <c r="V106" s="18"/>
      <c r="W106" s="18"/>
      <c r="X106" s="18"/>
      <c r="Y106" s="18"/>
    </row>
    <row r="107" spans="1:25" x14ac:dyDescent="0.2">
      <c r="A107" s="48"/>
      <c r="B107" s="19"/>
      <c r="C107" s="20"/>
      <c r="D107" s="20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21"/>
      <c r="R107" s="18"/>
      <c r="S107" s="18"/>
      <c r="T107" s="18"/>
      <c r="U107" s="18"/>
      <c r="V107" s="18"/>
      <c r="W107" s="18"/>
      <c r="X107" s="18"/>
      <c r="Y107" s="18"/>
    </row>
    <row r="108" spans="1:25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x14ac:dyDescent="0.2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x14ac:dyDescent="0.2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x14ac:dyDescent="0.2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x14ac:dyDescent="0.2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x14ac:dyDescent="0.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x14ac:dyDescent="0.2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x14ac:dyDescent="0.2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x14ac:dyDescent="0.2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x14ac:dyDescent="0.2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x14ac:dyDescent="0.2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x14ac:dyDescent="0.2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x14ac:dyDescent="0.2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x14ac:dyDescent="0.2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x14ac:dyDescent="0.2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x14ac:dyDescent="0.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x14ac:dyDescent="0.2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x14ac:dyDescent="0.2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x14ac:dyDescent="0.2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x14ac:dyDescent="0.2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x14ac:dyDescent="0.2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x14ac:dyDescent="0.2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x14ac:dyDescent="0.2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x14ac:dyDescent="0.2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x14ac:dyDescent="0.2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x14ac:dyDescent="0.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x14ac:dyDescent="0.2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x14ac:dyDescent="0.2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x14ac:dyDescent="0.2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x14ac:dyDescent="0.2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x14ac:dyDescent="0.2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x14ac:dyDescent="0.2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x14ac:dyDescent="0.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x14ac:dyDescent="0.2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x14ac:dyDescent="0.2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x14ac:dyDescent="0.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x14ac:dyDescent="0.2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x14ac:dyDescent="0.2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x14ac:dyDescent="0.2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x14ac:dyDescent="0.2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x14ac:dyDescent="0.2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x14ac:dyDescent="0.2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x14ac:dyDescent="0.2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x14ac:dyDescent="0.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x14ac:dyDescent="0.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x14ac:dyDescent="0.2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x14ac:dyDescent="0.2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x14ac:dyDescent="0.2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x14ac:dyDescent="0.2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x14ac:dyDescent="0.2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x14ac:dyDescent="0.2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x14ac:dyDescent="0.2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x14ac:dyDescent="0.2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x14ac:dyDescent="0.2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x14ac:dyDescent="0.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x14ac:dyDescent="0.2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x14ac:dyDescent="0.2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x14ac:dyDescent="0.2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x14ac:dyDescent="0.2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x14ac:dyDescent="0.2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x14ac:dyDescent="0.2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x14ac:dyDescent="0.2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x14ac:dyDescent="0.2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x14ac:dyDescent="0.2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x14ac:dyDescent="0.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x14ac:dyDescent="0.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x14ac:dyDescent="0.2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x14ac:dyDescent="0.2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x14ac:dyDescent="0.2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x14ac:dyDescent="0.2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x14ac:dyDescent="0.2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x14ac:dyDescent="0.2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x14ac:dyDescent="0.2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x14ac:dyDescent="0.2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x14ac:dyDescent="0.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x14ac:dyDescent="0.2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x14ac:dyDescent="0.2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x14ac:dyDescent="0.2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x14ac:dyDescent="0.2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x14ac:dyDescent="0.2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x14ac:dyDescent="0.2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x14ac:dyDescent="0.2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x14ac:dyDescent="0.2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x14ac:dyDescent="0.2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x14ac:dyDescent="0.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x14ac:dyDescent="0.2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x14ac:dyDescent="0.2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x14ac:dyDescent="0.2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x14ac:dyDescent="0.2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x14ac:dyDescent="0.2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x14ac:dyDescent="0.2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x14ac:dyDescent="0.2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x14ac:dyDescent="0.2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x14ac:dyDescent="0.2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x14ac:dyDescent="0.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x14ac:dyDescent="0.2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x14ac:dyDescent="0.2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</sheetData>
  <phoneticPr fontId="8" type="noConversion"/>
  <hyperlinks>
    <hyperlink ref="H3445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7"/>
  <sheetViews>
    <sheetView topLeftCell="A49" workbookViewId="0">
      <selection activeCell="A66" sqref="A66:D82"/>
    </sheetView>
  </sheetViews>
  <sheetFormatPr defaultRowHeight="12.75" x14ac:dyDescent="0.2"/>
  <cols>
    <col min="1" max="1" width="19.7109375" style="35" customWidth="1"/>
    <col min="2" max="2" width="4.42578125" style="34" customWidth="1"/>
    <col min="3" max="3" width="12.7109375" style="35" customWidth="1"/>
    <col min="4" max="4" width="5.42578125" style="34" customWidth="1"/>
    <col min="5" max="5" width="14.85546875" style="34" customWidth="1"/>
    <col min="6" max="6" width="9.140625" style="34"/>
    <col min="7" max="7" width="12" style="34" customWidth="1"/>
    <col min="8" max="8" width="14.140625" style="35" customWidth="1"/>
    <col min="9" max="9" width="22.5703125" style="34" customWidth="1"/>
    <col min="10" max="10" width="25.140625" style="34" customWidth="1"/>
    <col min="11" max="11" width="15.7109375" style="34" customWidth="1"/>
    <col min="12" max="12" width="14.140625" style="34" customWidth="1"/>
    <col min="13" max="13" width="9.5703125" style="34" customWidth="1"/>
    <col min="14" max="14" width="14.140625" style="34" customWidth="1"/>
    <col min="15" max="15" width="23.42578125" style="34" customWidth="1"/>
    <col min="16" max="16" width="16.5703125" style="34" customWidth="1"/>
    <col min="17" max="17" width="41" style="34" customWidth="1"/>
    <col min="18" max="16384" width="9.140625" style="34"/>
  </cols>
  <sheetData>
    <row r="1" spans="1:16" ht="15.75" x14ac:dyDescent="0.25">
      <c r="A1" s="33" t="s">
        <v>63</v>
      </c>
      <c r="I1" s="36" t="s">
        <v>64</v>
      </c>
      <c r="J1" s="37" t="s">
        <v>65</v>
      </c>
    </row>
    <row r="2" spans="1:16" x14ac:dyDescent="0.2">
      <c r="I2" s="38" t="s">
        <v>66</v>
      </c>
      <c r="J2" s="39" t="s">
        <v>67</v>
      </c>
    </row>
    <row r="3" spans="1:16" x14ac:dyDescent="0.2">
      <c r="A3" s="40" t="s">
        <v>68</v>
      </c>
      <c r="I3" s="38" t="s">
        <v>69</v>
      </c>
      <c r="J3" s="39" t="s">
        <v>24</v>
      </c>
    </row>
    <row r="4" spans="1:16" x14ac:dyDescent="0.2">
      <c r="I4" s="38" t="s">
        <v>70</v>
      </c>
      <c r="J4" s="39" t="s">
        <v>24</v>
      </c>
    </row>
    <row r="5" spans="1:16" ht="13.5" thickBot="1" x14ac:dyDescent="0.25">
      <c r="I5" s="41" t="s">
        <v>39</v>
      </c>
      <c r="J5" s="42" t="s">
        <v>58</v>
      </c>
    </row>
    <row r="10" spans="1:16" ht="13.5" thickBot="1" x14ac:dyDescent="0.25"/>
    <row r="11" spans="1:16" ht="12.75" customHeight="1" thickBot="1" x14ac:dyDescent="0.25">
      <c r="A11" s="35" t="str">
        <f t="shared" ref="A11:A42" si="0">P11</f>
        <v> AN 282.76 </v>
      </c>
      <c r="B11" s="5" t="str">
        <f t="shared" ref="B11:B42" si="1">IF(H11=INT(H11),"I","II")</f>
        <v>I</v>
      </c>
      <c r="C11" s="35">
        <f t="shared" ref="C11:C42" si="2">1*G11</f>
        <v>27210.546999999999</v>
      </c>
      <c r="D11" s="34" t="str">
        <f t="shared" ref="D11:D42" si="3">VLOOKUP(F11,I$1:J$5,2,FALSE)</f>
        <v>vis</v>
      </c>
      <c r="E11" s="43">
        <f>VLOOKUP(C11,Active!C$21:E$973,3,FALSE)</f>
        <v>-991.98876275877149</v>
      </c>
      <c r="F11" s="5" t="s">
        <v>39</v>
      </c>
      <c r="G11" s="34" t="str">
        <f t="shared" ref="G11:G42" si="4">MID(I11,3,LEN(I11)-3)</f>
        <v>27210.547</v>
      </c>
      <c r="H11" s="35">
        <f t="shared" ref="H11:H42" si="5">1*K11</f>
        <v>-2303</v>
      </c>
      <c r="I11" s="44" t="s">
        <v>77</v>
      </c>
      <c r="J11" s="45" t="s">
        <v>78</v>
      </c>
      <c r="K11" s="44">
        <v>-2303</v>
      </c>
      <c r="L11" s="44" t="s">
        <v>79</v>
      </c>
      <c r="M11" s="45" t="s">
        <v>74</v>
      </c>
      <c r="N11" s="45"/>
      <c r="O11" s="46" t="s">
        <v>75</v>
      </c>
      <c r="P11" s="46" t="s">
        <v>76</v>
      </c>
    </row>
    <row r="12" spans="1:16" ht="12.75" customHeight="1" thickBot="1" x14ac:dyDescent="0.25">
      <c r="A12" s="35" t="str">
        <f t="shared" si="0"/>
        <v> AN 282.76 </v>
      </c>
      <c r="B12" s="5" t="str">
        <f t="shared" si="1"/>
        <v>I</v>
      </c>
      <c r="C12" s="35">
        <f t="shared" si="2"/>
        <v>27366.267</v>
      </c>
      <c r="D12" s="34" t="str">
        <f t="shared" si="3"/>
        <v>vis</v>
      </c>
      <c r="E12" s="43">
        <f>VLOOKUP(C12,Active!C$21:E$973,3,FALSE)</f>
        <v>-977.98627248799335</v>
      </c>
      <c r="F12" s="5" t="s">
        <v>39</v>
      </c>
      <c r="G12" s="34" t="str">
        <f t="shared" si="4"/>
        <v>27366.267</v>
      </c>
      <c r="H12" s="35">
        <f t="shared" si="5"/>
        <v>-2289</v>
      </c>
      <c r="I12" s="44" t="s">
        <v>80</v>
      </c>
      <c r="J12" s="45" t="s">
        <v>81</v>
      </c>
      <c r="K12" s="44">
        <v>-2289</v>
      </c>
      <c r="L12" s="44" t="s">
        <v>82</v>
      </c>
      <c r="M12" s="45" t="s">
        <v>74</v>
      </c>
      <c r="N12" s="45"/>
      <c r="O12" s="46" t="s">
        <v>75</v>
      </c>
      <c r="P12" s="46" t="s">
        <v>76</v>
      </c>
    </row>
    <row r="13" spans="1:16" ht="12.75" customHeight="1" thickBot="1" x14ac:dyDescent="0.25">
      <c r="A13" s="35" t="str">
        <f t="shared" si="0"/>
        <v> AN 282.76 </v>
      </c>
      <c r="B13" s="5" t="str">
        <f t="shared" si="1"/>
        <v>I</v>
      </c>
      <c r="C13" s="35">
        <f t="shared" si="2"/>
        <v>28022.405999999999</v>
      </c>
      <c r="D13" s="34" t="str">
        <f t="shared" si="3"/>
        <v>vis</v>
      </c>
      <c r="E13" s="43">
        <f>VLOOKUP(C13,Active!C$21:E$973,3,FALSE)</f>
        <v>-918.98563054233421</v>
      </c>
      <c r="F13" s="5" t="s">
        <v>39</v>
      </c>
      <c r="G13" s="34" t="str">
        <f t="shared" si="4"/>
        <v>28022.406</v>
      </c>
      <c r="H13" s="35">
        <f t="shared" si="5"/>
        <v>-2230</v>
      </c>
      <c r="I13" s="44" t="s">
        <v>83</v>
      </c>
      <c r="J13" s="45" t="s">
        <v>84</v>
      </c>
      <c r="K13" s="44">
        <v>-2230</v>
      </c>
      <c r="L13" s="44" t="s">
        <v>85</v>
      </c>
      <c r="M13" s="45" t="s">
        <v>74</v>
      </c>
      <c r="N13" s="45"/>
      <c r="O13" s="46" t="s">
        <v>75</v>
      </c>
      <c r="P13" s="46" t="s">
        <v>76</v>
      </c>
    </row>
    <row r="14" spans="1:16" ht="12.75" customHeight="1" thickBot="1" x14ac:dyDescent="0.25">
      <c r="A14" s="35" t="str">
        <f t="shared" si="0"/>
        <v> AN 282.76 </v>
      </c>
      <c r="B14" s="5" t="str">
        <f t="shared" si="1"/>
        <v>II</v>
      </c>
      <c r="C14" s="35">
        <f t="shared" si="2"/>
        <v>28315.478999999999</v>
      </c>
      <c r="D14" s="34" t="str">
        <f t="shared" si="3"/>
        <v>vis</v>
      </c>
      <c r="E14" s="43">
        <f>VLOOKUP(C14,Active!C$21:E$973,3,FALSE)</f>
        <v>-892.63222808197111</v>
      </c>
      <c r="F14" s="5" t="s">
        <v>39</v>
      </c>
      <c r="G14" s="34" t="str">
        <f t="shared" si="4"/>
        <v>28315.479</v>
      </c>
      <c r="H14" s="35">
        <f t="shared" si="5"/>
        <v>-2203.5</v>
      </c>
      <c r="I14" s="44" t="s">
        <v>86</v>
      </c>
      <c r="J14" s="45" t="s">
        <v>87</v>
      </c>
      <c r="K14" s="44">
        <v>-2203.5</v>
      </c>
      <c r="L14" s="44" t="s">
        <v>88</v>
      </c>
      <c r="M14" s="45" t="s">
        <v>74</v>
      </c>
      <c r="N14" s="45"/>
      <c r="O14" s="46" t="s">
        <v>75</v>
      </c>
      <c r="P14" s="46" t="s">
        <v>76</v>
      </c>
    </row>
    <row r="15" spans="1:16" ht="12.75" customHeight="1" thickBot="1" x14ac:dyDescent="0.25">
      <c r="A15" s="35" t="str">
        <f t="shared" si="0"/>
        <v> AN 282.76 </v>
      </c>
      <c r="B15" s="5" t="str">
        <f t="shared" si="1"/>
        <v>II</v>
      </c>
      <c r="C15" s="35">
        <f t="shared" si="2"/>
        <v>28404.433000000001</v>
      </c>
      <c r="D15" s="34" t="str">
        <f t="shared" si="3"/>
        <v>vis</v>
      </c>
      <c r="E15" s="43">
        <f>VLOOKUP(C15,Active!C$21:E$973,3,FALSE)</f>
        <v>-884.63339993178613</v>
      </c>
      <c r="F15" s="5" t="s">
        <v>39</v>
      </c>
      <c r="G15" s="34" t="str">
        <f t="shared" si="4"/>
        <v>28404.433</v>
      </c>
      <c r="H15" s="35">
        <f t="shared" si="5"/>
        <v>-2195.5</v>
      </c>
      <c r="I15" s="44" t="s">
        <v>89</v>
      </c>
      <c r="J15" s="45" t="s">
        <v>90</v>
      </c>
      <c r="K15" s="44">
        <v>-2195.5</v>
      </c>
      <c r="L15" s="44" t="s">
        <v>91</v>
      </c>
      <c r="M15" s="45" t="s">
        <v>74</v>
      </c>
      <c r="N15" s="45"/>
      <c r="O15" s="46" t="s">
        <v>75</v>
      </c>
      <c r="P15" s="46" t="s">
        <v>76</v>
      </c>
    </row>
    <row r="16" spans="1:16" ht="12.75" customHeight="1" thickBot="1" x14ac:dyDescent="0.25">
      <c r="A16" s="35" t="str">
        <f t="shared" si="0"/>
        <v> AN 282.76 </v>
      </c>
      <c r="B16" s="5" t="str">
        <f t="shared" si="1"/>
        <v>I</v>
      </c>
      <c r="C16" s="35">
        <f t="shared" si="2"/>
        <v>28834.267</v>
      </c>
      <c r="D16" s="34" t="str">
        <f t="shared" si="3"/>
        <v>vis</v>
      </c>
      <c r="E16" s="43">
        <f>VLOOKUP(C16,Active!C$21:E$973,3,FALSE)</f>
        <v>-845.9823184839978</v>
      </c>
      <c r="F16" s="5" t="s">
        <v>39</v>
      </c>
      <c r="G16" s="34" t="str">
        <f t="shared" si="4"/>
        <v>28834.267</v>
      </c>
      <c r="H16" s="35">
        <f t="shared" si="5"/>
        <v>-2157</v>
      </c>
      <c r="I16" s="44" t="s">
        <v>92</v>
      </c>
      <c r="J16" s="45" t="s">
        <v>93</v>
      </c>
      <c r="K16" s="44">
        <v>-2157</v>
      </c>
      <c r="L16" s="44" t="s">
        <v>94</v>
      </c>
      <c r="M16" s="45" t="s">
        <v>74</v>
      </c>
      <c r="N16" s="45"/>
      <c r="O16" s="46" t="s">
        <v>75</v>
      </c>
      <c r="P16" s="46" t="s">
        <v>76</v>
      </c>
    </row>
    <row r="17" spans="1:16" ht="12.75" customHeight="1" thickBot="1" x14ac:dyDescent="0.25">
      <c r="A17" s="35" t="str">
        <f t="shared" si="0"/>
        <v> AN 282.76 </v>
      </c>
      <c r="B17" s="5" t="str">
        <f t="shared" si="1"/>
        <v>II</v>
      </c>
      <c r="C17" s="35">
        <f t="shared" si="2"/>
        <v>29216.223999999998</v>
      </c>
      <c r="D17" s="34" t="str">
        <f t="shared" si="3"/>
        <v>vis</v>
      </c>
      <c r="E17" s="43">
        <f>VLOOKUP(C17,Active!C$21:E$973,3,FALSE)</f>
        <v>-811.63638233992151</v>
      </c>
      <c r="F17" s="5" t="s">
        <v>39</v>
      </c>
      <c r="G17" s="34" t="str">
        <f t="shared" si="4"/>
        <v>29216.224</v>
      </c>
      <c r="H17" s="35">
        <f t="shared" si="5"/>
        <v>-2122.5</v>
      </c>
      <c r="I17" s="44" t="s">
        <v>95</v>
      </c>
      <c r="J17" s="45" t="s">
        <v>96</v>
      </c>
      <c r="K17" s="44">
        <v>-2122.5</v>
      </c>
      <c r="L17" s="44" t="s">
        <v>97</v>
      </c>
      <c r="M17" s="45" t="s">
        <v>74</v>
      </c>
      <c r="N17" s="45"/>
      <c r="O17" s="46" t="s">
        <v>75</v>
      </c>
      <c r="P17" s="46" t="s">
        <v>76</v>
      </c>
    </row>
    <row r="18" spans="1:16" ht="12.75" customHeight="1" thickBot="1" x14ac:dyDescent="0.25">
      <c r="A18" s="35" t="str">
        <f t="shared" si="0"/>
        <v> AC 171.24 </v>
      </c>
      <c r="B18" s="5" t="str">
        <f t="shared" si="1"/>
        <v>II</v>
      </c>
      <c r="C18" s="35">
        <f t="shared" si="2"/>
        <v>34565.332000000002</v>
      </c>
      <c r="D18" s="34" t="str">
        <f t="shared" si="3"/>
        <v>vis</v>
      </c>
      <c r="E18" s="43">
        <f>VLOOKUP(C18,Active!C$21:E$973,3,FALSE)</f>
        <v>-330.63951149904608</v>
      </c>
      <c r="F18" s="5" t="s">
        <v>39</v>
      </c>
      <c r="G18" s="34" t="str">
        <f t="shared" si="4"/>
        <v>34565.332</v>
      </c>
      <c r="H18" s="35">
        <f t="shared" si="5"/>
        <v>-1641.5</v>
      </c>
      <c r="I18" s="44" t="s">
        <v>98</v>
      </c>
      <c r="J18" s="45" t="s">
        <v>99</v>
      </c>
      <c r="K18" s="44">
        <v>-1641.5</v>
      </c>
      <c r="L18" s="44" t="s">
        <v>100</v>
      </c>
      <c r="M18" s="45" t="s">
        <v>101</v>
      </c>
      <c r="N18" s="45"/>
      <c r="O18" s="46" t="s">
        <v>102</v>
      </c>
      <c r="P18" s="46" t="s">
        <v>103</v>
      </c>
    </row>
    <row r="19" spans="1:16" ht="12.75" customHeight="1" thickBot="1" x14ac:dyDescent="0.25">
      <c r="A19" s="35" t="str">
        <f t="shared" si="0"/>
        <v> AC 171.24 </v>
      </c>
      <c r="B19" s="5" t="str">
        <f t="shared" si="1"/>
        <v>I</v>
      </c>
      <c r="C19" s="35">
        <f t="shared" si="2"/>
        <v>35373.192000000003</v>
      </c>
      <c r="D19" s="34" t="str">
        <f t="shared" si="3"/>
        <v>vis</v>
      </c>
      <c r="E19" s="43">
        <f>VLOOKUP(C19,Active!C$21:E$973,3,FALSE)</f>
        <v>-257.99597316003525</v>
      </c>
      <c r="F19" s="5" t="s">
        <v>39</v>
      </c>
      <c r="G19" s="34" t="str">
        <f t="shared" si="4"/>
        <v>35373.192</v>
      </c>
      <c r="H19" s="35">
        <f t="shared" si="5"/>
        <v>-1569</v>
      </c>
      <c r="I19" s="44" t="s">
        <v>107</v>
      </c>
      <c r="J19" s="45" t="s">
        <v>108</v>
      </c>
      <c r="K19" s="44">
        <v>-1569</v>
      </c>
      <c r="L19" s="44" t="s">
        <v>109</v>
      </c>
      <c r="M19" s="45" t="s">
        <v>101</v>
      </c>
      <c r="N19" s="45"/>
      <c r="O19" s="46" t="s">
        <v>102</v>
      </c>
      <c r="P19" s="46" t="s">
        <v>103</v>
      </c>
    </row>
    <row r="20" spans="1:16" ht="12.75" customHeight="1" thickBot="1" x14ac:dyDescent="0.25">
      <c r="A20" s="35" t="str">
        <f t="shared" si="0"/>
        <v> MHAR 13.3 </v>
      </c>
      <c r="B20" s="5" t="str">
        <f t="shared" si="1"/>
        <v>II</v>
      </c>
      <c r="C20" s="35">
        <f t="shared" si="2"/>
        <v>36867.338000000003</v>
      </c>
      <c r="D20" s="34" t="str">
        <f t="shared" si="3"/>
        <v>vis</v>
      </c>
      <c r="E20" s="43">
        <f>VLOOKUP(C20,Active!C$21:E$973,3,FALSE)</f>
        <v>-123.64094600795487</v>
      </c>
      <c r="F20" s="5" t="s">
        <v>39</v>
      </c>
      <c r="G20" s="34" t="str">
        <f t="shared" si="4"/>
        <v>36867.338</v>
      </c>
      <c r="H20" s="35">
        <f t="shared" si="5"/>
        <v>-1434.5</v>
      </c>
      <c r="I20" s="44" t="s">
        <v>115</v>
      </c>
      <c r="J20" s="45" t="s">
        <v>116</v>
      </c>
      <c r="K20" s="44">
        <v>-1434.5</v>
      </c>
      <c r="L20" s="44" t="s">
        <v>117</v>
      </c>
      <c r="M20" s="45" t="s">
        <v>74</v>
      </c>
      <c r="N20" s="45"/>
      <c r="O20" s="46" t="s">
        <v>118</v>
      </c>
      <c r="P20" s="46" t="s">
        <v>119</v>
      </c>
    </row>
    <row r="21" spans="1:16" ht="12.75" customHeight="1" thickBot="1" x14ac:dyDescent="0.25">
      <c r="A21" s="35" t="str">
        <f t="shared" si="0"/>
        <v> MHAR 13.3 </v>
      </c>
      <c r="B21" s="5" t="str">
        <f t="shared" si="1"/>
        <v>II</v>
      </c>
      <c r="C21" s="35">
        <f t="shared" si="2"/>
        <v>37523.440000000002</v>
      </c>
      <c r="D21" s="34" t="str">
        <f t="shared" si="3"/>
        <v>vis</v>
      </c>
      <c r="E21" s="43">
        <f>VLOOKUP(C21,Active!C$21:E$973,3,FALSE)</f>
        <v>-64.643631137430788</v>
      </c>
      <c r="F21" s="5" t="s">
        <v>39</v>
      </c>
      <c r="G21" s="34" t="str">
        <f t="shared" si="4"/>
        <v>37523.440</v>
      </c>
      <c r="H21" s="35">
        <f t="shared" si="5"/>
        <v>-1375.5</v>
      </c>
      <c r="I21" s="44" t="s">
        <v>120</v>
      </c>
      <c r="J21" s="45" t="s">
        <v>121</v>
      </c>
      <c r="K21" s="44">
        <v>-1375.5</v>
      </c>
      <c r="L21" s="44" t="s">
        <v>122</v>
      </c>
      <c r="M21" s="45" t="s">
        <v>74</v>
      </c>
      <c r="N21" s="45"/>
      <c r="O21" s="46" t="s">
        <v>118</v>
      </c>
      <c r="P21" s="46" t="s">
        <v>119</v>
      </c>
    </row>
    <row r="22" spans="1:16" ht="12.75" customHeight="1" thickBot="1" x14ac:dyDescent="0.25">
      <c r="A22" s="35" t="str">
        <f t="shared" si="0"/>
        <v> MHAR 13.3 </v>
      </c>
      <c r="B22" s="5" t="str">
        <f t="shared" si="1"/>
        <v>I</v>
      </c>
      <c r="C22" s="35">
        <f t="shared" si="2"/>
        <v>37886.482000000004</v>
      </c>
      <c r="D22" s="34" t="str">
        <f t="shared" si="3"/>
        <v>vis</v>
      </c>
      <c r="E22" s="43">
        <f>VLOOKUP(C22,Active!C$21:E$973,3,FALSE)</f>
        <v>-31.998549754924852</v>
      </c>
      <c r="F22" s="5" t="s">
        <v>39</v>
      </c>
      <c r="G22" s="34" t="str">
        <f t="shared" si="4"/>
        <v>37886.482</v>
      </c>
      <c r="H22" s="35">
        <f t="shared" si="5"/>
        <v>-1343</v>
      </c>
      <c r="I22" s="44" t="s">
        <v>126</v>
      </c>
      <c r="J22" s="45" t="s">
        <v>127</v>
      </c>
      <c r="K22" s="44">
        <v>-1343</v>
      </c>
      <c r="L22" s="44" t="s">
        <v>128</v>
      </c>
      <c r="M22" s="45" t="s">
        <v>74</v>
      </c>
      <c r="N22" s="45"/>
      <c r="O22" s="46" t="s">
        <v>118</v>
      </c>
      <c r="P22" s="46" t="s">
        <v>119</v>
      </c>
    </row>
    <row r="23" spans="1:16" ht="12.75" customHeight="1" thickBot="1" x14ac:dyDescent="0.25">
      <c r="A23" s="35" t="str">
        <f t="shared" si="0"/>
        <v> MHAR 13.3 </v>
      </c>
      <c r="B23" s="5" t="str">
        <f t="shared" si="1"/>
        <v>I</v>
      </c>
      <c r="C23" s="35">
        <f t="shared" si="2"/>
        <v>37886.49</v>
      </c>
      <c r="D23" s="34" t="str">
        <f t="shared" si="3"/>
        <v>vis</v>
      </c>
      <c r="E23" s="43">
        <f>VLOOKUP(C23,Active!C$21:E$973,3,FALSE)</f>
        <v>-31.997830387328609</v>
      </c>
      <c r="F23" s="5" t="s">
        <v>39</v>
      </c>
      <c r="G23" s="34" t="str">
        <f t="shared" si="4"/>
        <v>37886.490</v>
      </c>
      <c r="H23" s="35">
        <f t="shared" si="5"/>
        <v>-1343</v>
      </c>
      <c r="I23" s="44" t="s">
        <v>129</v>
      </c>
      <c r="J23" s="45" t="s">
        <v>130</v>
      </c>
      <c r="K23" s="44">
        <v>-1343</v>
      </c>
      <c r="L23" s="44" t="s">
        <v>131</v>
      </c>
      <c r="M23" s="45" t="s">
        <v>74</v>
      </c>
      <c r="N23" s="45"/>
      <c r="O23" s="46" t="s">
        <v>118</v>
      </c>
      <c r="P23" s="46" t="s">
        <v>119</v>
      </c>
    </row>
    <row r="24" spans="1:16" ht="12.75" customHeight="1" thickBot="1" x14ac:dyDescent="0.25">
      <c r="A24" s="35" t="str">
        <f t="shared" si="0"/>
        <v> MHAR 13.3 </v>
      </c>
      <c r="B24" s="5" t="str">
        <f t="shared" si="1"/>
        <v>II</v>
      </c>
      <c r="C24" s="35">
        <f t="shared" si="2"/>
        <v>38179.512999999999</v>
      </c>
      <c r="D24" s="34" t="str">
        <f t="shared" si="3"/>
        <v>vis</v>
      </c>
      <c r="E24" s="43">
        <f>VLOOKUP(C24,Active!C$21:E$973,3,FALSE)</f>
        <v>-5.6489239744451449</v>
      </c>
      <c r="F24" s="5" t="s">
        <v>39</v>
      </c>
      <c r="G24" s="34" t="str">
        <f t="shared" si="4"/>
        <v>38179.513</v>
      </c>
      <c r="H24" s="35">
        <f t="shared" si="5"/>
        <v>-1316.5</v>
      </c>
      <c r="I24" s="44" t="s">
        <v>142</v>
      </c>
      <c r="J24" s="45" t="s">
        <v>143</v>
      </c>
      <c r="K24" s="44">
        <v>-1316.5</v>
      </c>
      <c r="L24" s="44" t="s">
        <v>144</v>
      </c>
      <c r="M24" s="45" t="s">
        <v>74</v>
      </c>
      <c r="N24" s="45"/>
      <c r="O24" s="46" t="s">
        <v>118</v>
      </c>
      <c r="P24" s="46" t="s">
        <v>119</v>
      </c>
    </row>
    <row r="25" spans="1:16" ht="12.75" customHeight="1" thickBot="1" x14ac:dyDescent="0.25">
      <c r="A25" s="35" t="str">
        <f t="shared" si="0"/>
        <v> MHAR 13.3 </v>
      </c>
      <c r="B25" s="5" t="str">
        <f t="shared" si="1"/>
        <v>I</v>
      </c>
      <c r="C25" s="35">
        <f t="shared" si="2"/>
        <v>38620.398000000001</v>
      </c>
      <c r="D25" s="34" t="str">
        <f t="shared" si="3"/>
        <v>vis</v>
      </c>
      <c r="E25" s="43">
        <f>VLOOKUP(C25,Active!C$21:E$973,3,FALSE)</f>
        <v>33.995873887306793</v>
      </c>
      <c r="F25" s="5" t="s">
        <v>39</v>
      </c>
      <c r="G25" s="34" t="str">
        <f t="shared" si="4"/>
        <v>38620.398</v>
      </c>
      <c r="H25" s="35">
        <f t="shared" si="5"/>
        <v>-1277</v>
      </c>
      <c r="I25" s="44" t="s">
        <v>151</v>
      </c>
      <c r="J25" s="45" t="s">
        <v>152</v>
      </c>
      <c r="K25" s="44">
        <v>-1277</v>
      </c>
      <c r="L25" s="44" t="s">
        <v>153</v>
      </c>
      <c r="M25" s="45" t="s">
        <v>74</v>
      </c>
      <c r="N25" s="45"/>
      <c r="O25" s="46" t="s">
        <v>118</v>
      </c>
      <c r="P25" s="46" t="s">
        <v>119</v>
      </c>
    </row>
    <row r="26" spans="1:16" ht="12.75" customHeight="1" thickBot="1" x14ac:dyDescent="0.25">
      <c r="A26" s="35" t="str">
        <f t="shared" si="0"/>
        <v> MHAR 13.3 </v>
      </c>
      <c r="B26" s="5" t="str">
        <f t="shared" si="1"/>
        <v>II</v>
      </c>
      <c r="C26" s="35">
        <f t="shared" si="2"/>
        <v>38902.462</v>
      </c>
      <c r="D26" s="34" t="str">
        <f t="shared" si="3"/>
        <v>vis</v>
      </c>
      <c r="E26" s="43">
        <f>VLOOKUP(C26,Active!C$21:E$973,3,FALSE)</f>
        <v>59.359336613589356</v>
      </c>
      <c r="F26" s="5" t="s">
        <v>39</v>
      </c>
      <c r="G26" s="34" t="str">
        <f t="shared" si="4"/>
        <v>38902.462</v>
      </c>
      <c r="H26" s="35">
        <f t="shared" si="5"/>
        <v>-1251.5</v>
      </c>
      <c r="I26" s="44" t="s">
        <v>154</v>
      </c>
      <c r="J26" s="45" t="s">
        <v>155</v>
      </c>
      <c r="K26" s="44">
        <v>-1251.5</v>
      </c>
      <c r="L26" s="44" t="s">
        <v>156</v>
      </c>
      <c r="M26" s="45" t="s">
        <v>74</v>
      </c>
      <c r="N26" s="45"/>
      <c r="O26" s="46" t="s">
        <v>118</v>
      </c>
      <c r="P26" s="46" t="s">
        <v>119</v>
      </c>
    </row>
    <row r="27" spans="1:16" ht="12.75" customHeight="1" thickBot="1" x14ac:dyDescent="0.25">
      <c r="A27" s="35" t="str">
        <f t="shared" si="0"/>
        <v> MHAR 13.3 </v>
      </c>
      <c r="B27" s="5" t="str">
        <f t="shared" si="1"/>
        <v>I</v>
      </c>
      <c r="C27" s="35">
        <f t="shared" si="2"/>
        <v>39354.453000000001</v>
      </c>
      <c r="D27" s="34" t="str">
        <f t="shared" si="3"/>
        <v>vis</v>
      </c>
      <c r="E27" s="43">
        <f>VLOOKUP(C27,Active!C$21:E$973,3,FALSE)</f>
        <v>100.00279654153226</v>
      </c>
      <c r="F27" s="5" t="s">
        <v>39</v>
      </c>
      <c r="G27" s="34" t="str">
        <f t="shared" si="4"/>
        <v>39354.453</v>
      </c>
      <c r="H27" s="35">
        <f t="shared" si="5"/>
        <v>-1211</v>
      </c>
      <c r="I27" s="44" t="s">
        <v>157</v>
      </c>
      <c r="J27" s="45" t="s">
        <v>158</v>
      </c>
      <c r="K27" s="44">
        <v>-1211</v>
      </c>
      <c r="L27" s="44" t="s">
        <v>159</v>
      </c>
      <c r="M27" s="45" t="s">
        <v>74</v>
      </c>
      <c r="N27" s="45"/>
      <c r="O27" s="46" t="s">
        <v>118</v>
      </c>
      <c r="P27" s="46" t="s">
        <v>119</v>
      </c>
    </row>
    <row r="28" spans="1:16" ht="12.75" customHeight="1" thickBot="1" x14ac:dyDescent="0.25">
      <c r="A28" s="35" t="str">
        <f t="shared" si="0"/>
        <v> MHAR 13.3 </v>
      </c>
      <c r="B28" s="5" t="str">
        <f t="shared" si="1"/>
        <v>II</v>
      </c>
      <c r="C28" s="35">
        <f t="shared" si="2"/>
        <v>40470.383000000002</v>
      </c>
      <c r="D28" s="34" t="str">
        <f t="shared" si="3"/>
        <v>vis</v>
      </c>
      <c r="E28" s="43">
        <f>VLOOKUP(C28,Active!C$21:E$973,3,FALSE)</f>
        <v>200.34828182196739</v>
      </c>
      <c r="F28" s="5" t="s">
        <v>39</v>
      </c>
      <c r="G28" s="34" t="str">
        <f t="shared" si="4"/>
        <v>40470.383</v>
      </c>
      <c r="H28" s="35">
        <f t="shared" si="5"/>
        <v>-1110.5</v>
      </c>
      <c r="I28" s="44" t="s">
        <v>165</v>
      </c>
      <c r="J28" s="45" t="s">
        <v>166</v>
      </c>
      <c r="K28" s="44">
        <v>-1110.5</v>
      </c>
      <c r="L28" s="44" t="s">
        <v>167</v>
      </c>
      <c r="M28" s="45" t="s">
        <v>74</v>
      </c>
      <c r="N28" s="45"/>
      <c r="O28" s="46" t="s">
        <v>118</v>
      </c>
      <c r="P28" s="46" t="s">
        <v>119</v>
      </c>
    </row>
    <row r="29" spans="1:16" ht="12.75" customHeight="1" thickBot="1" x14ac:dyDescent="0.25">
      <c r="A29" s="35" t="str">
        <f t="shared" si="0"/>
        <v> MHAR 13.3 </v>
      </c>
      <c r="B29" s="5" t="str">
        <f t="shared" si="1"/>
        <v>II</v>
      </c>
      <c r="C29" s="35">
        <f t="shared" si="2"/>
        <v>40837.396999999997</v>
      </c>
      <c r="D29" s="34" t="str">
        <f t="shared" si="3"/>
        <v>vis</v>
      </c>
      <c r="E29" s="43">
        <f>VLOOKUP(C29,Active!C$21:E$973,3,FALSE)</f>
        <v>233.35052921626021</v>
      </c>
      <c r="F29" s="5" t="s">
        <v>39</v>
      </c>
      <c r="G29" s="34" t="str">
        <f t="shared" si="4"/>
        <v>40837.397</v>
      </c>
      <c r="H29" s="35">
        <f t="shared" si="5"/>
        <v>-1077.5</v>
      </c>
      <c r="I29" s="44" t="s">
        <v>168</v>
      </c>
      <c r="J29" s="45" t="s">
        <v>169</v>
      </c>
      <c r="K29" s="44">
        <v>-1077.5</v>
      </c>
      <c r="L29" s="44" t="s">
        <v>170</v>
      </c>
      <c r="M29" s="45" t="s">
        <v>74</v>
      </c>
      <c r="N29" s="45"/>
      <c r="O29" s="46" t="s">
        <v>118</v>
      </c>
      <c r="P29" s="46" t="s">
        <v>119</v>
      </c>
    </row>
    <row r="30" spans="1:16" ht="12.75" customHeight="1" thickBot="1" x14ac:dyDescent="0.25">
      <c r="A30" s="35" t="str">
        <f t="shared" si="0"/>
        <v> MHAR 13.3 </v>
      </c>
      <c r="B30" s="5" t="str">
        <f t="shared" si="1"/>
        <v>II</v>
      </c>
      <c r="C30" s="35">
        <f t="shared" si="2"/>
        <v>40915.243999999999</v>
      </c>
      <c r="D30" s="34" t="str">
        <f t="shared" si="3"/>
        <v>vis</v>
      </c>
      <c r="E30" s="43">
        <f>VLOOKUP(C30,Active!C$21:E$973,3,FALSE)</f>
        <v>240.35060537930465</v>
      </c>
      <c r="F30" s="5" t="s">
        <v>39</v>
      </c>
      <c r="G30" s="34" t="str">
        <f t="shared" si="4"/>
        <v>40915.244</v>
      </c>
      <c r="H30" s="35">
        <f t="shared" si="5"/>
        <v>-1070.5</v>
      </c>
      <c r="I30" s="44" t="s">
        <v>171</v>
      </c>
      <c r="J30" s="45" t="s">
        <v>172</v>
      </c>
      <c r="K30" s="44">
        <v>-1070.5</v>
      </c>
      <c r="L30" s="44" t="s">
        <v>173</v>
      </c>
      <c r="M30" s="45" t="s">
        <v>74</v>
      </c>
      <c r="N30" s="45"/>
      <c r="O30" s="46" t="s">
        <v>118</v>
      </c>
      <c r="P30" s="46" t="s">
        <v>119</v>
      </c>
    </row>
    <row r="31" spans="1:16" ht="12.75" customHeight="1" thickBot="1" x14ac:dyDescent="0.25">
      <c r="A31" s="35" t="str">
        <f t="shared" si="0"/>
        <v> MHAR 13.3 </v>
      </c>
      <c r="B31" s="5" t="str">
        <f t="shared" si="1"/>
        <v>I</v>
      </c>
      <c r="C31" s="35">
        <f t="shared" si="2"/>
        <v>41478.472999999998</v>
      </c>
      <c r="D31" s="34" t="str">
        <f t="shared" si="3"/>
        <v>vis</v>
      </c>
      <c r="E31" s="43">
        <f>VLOOKUP(C31,Active!C$21:E$973,3,FALSE)</f>
        <v>290.99669189818496</v>
      </c>
      <c r="F31" s="5" t="s">
        <v>39</v>
      </c>
      <c r="G31" s="34" t="str">
        <f t="shared" si="4"/>
        <v>41478.473</v>
      </c>
      <c r="H31" s="35">
        <f t="shared" si="5"/>
        <v>-1020</v>
      </c>
      <c r="I31" s="44" t="s">
        <v>174</v>
      </c>
      <c r="J31" s="45" t="s">
        <v>175</v>
      </c>
      <c r="K31" s="44">
        <v>-1020</v>
      </c>
      <c r="L31" s="44" t="s">
        <v>176</v>
      </c>
      <c r="M31" s="45" t="s">
        <v>74</v>
      </c>
      <c r="N31" s="45"/>
      <c r="O31" s="46" t="s">
        <v>118</v>
      </c>
      <c r="P31" s="46" t="s">
        <v>119</v>
      </c>
    </row>
    <row r="32" spans="1:16" ht="12.75" customHeight="1" thickBot="1" x14ac:dyDescent="0.25">
      <c r="A32" s="35" t="str">
        <f t="shared" si="0"/>
        <v> AA 28.227 </v>
      </c>
      <c r="B32" s="5" t="str">
        <f t="shared" si="1"/>
        <v>II</v>
      </c>
      <c r="C32" s="35">
        <f t="shared" si="2"/>
        <v>41927.305</v>
      </c>
      <c r="D32" s="34" t="str">
        <f t="shared" si="3"/>
        <v>vis</v>
      </c>
      <c r="E32" s="43">
        <f>VLOOKUP(C32,Active!C$21:E$973,3,FALSE)</f>
        <v>331.35609154636046</v>
      </c>
      <c r="F32" s="5" t="s">
        <v>39</v>
      </c>
      <c r="G32" s="34" t="str">
        <f t="shared" si="4"/>
        <v>41927.305</v>
      </c>
      <c r="H32" s="35">
        <f t="shared" si="5"/>
        <v>-979.5</v>
      </c>
      <c r="I32" s="44" t="s">
        <v>177</v>
      </c>
      <c r="J32" s="45" t="s">
        <v>178</v>
      </c>
      <c r="K32" s="44">
        <v>-979.5</v>
      </c>
      <c r="L32" s="44" t="s">
        <v>179</v>
      </c>
      <c r="M32" s="45" t="s">
        <v>138</v>
      </c>
      <c r="N32" s="45" t="s">
        <v>139</v>
      </c>
      <c r="O32" s="46" t="s">
        <v>180</v>
      </c>
      <c r="P32" s="46" t="s">
        <v>164</v>
      </c>
    </row>
    <row r="33" spans="1:16" ht="12.75" customHeight="1" thickBot="1" x14ac:dyDescent="0.25">
      <c r="A33" s="35" t="str">
        <f t="shared" si="0"/>
        <v> AA 28.227 </v>
      </c>
      <c r="B33" s="5" t="str">
        <f t="shared" si="1"/>
        <v>I</v>
      </c>
      <c r="C33" s="35">
        <f t="shared" si="2"/>
        <v>42568.358</v>
      </c>
      <c r="D33" s="34" t="str">
        <f t="shared" si="3"/>
        <v>vis</v>
      </c>
      <c r="E33" s="43">
        <f>VLOOKUP(C33,Active!C$21:E$973,3,FALSE)</f>
        <v>389.00018604644447</v>
      </c>
      <c r="F33" s="5" t="s">
        <v>39</v>
      </c>
      <c r="G33" s="34" t="str">
        <f t="shared" si="4"/>
        <v>42568.358</v>
      </c>
      <c r="H33" s="35">
        <f t="shared" si="5"/>
        <v>-922</v>
      </c>
      <c r="I33" s="44" t="s">
        <v>181</v>
      </c>
      <c r="J33" s="45" t="s">
        <v>182</v>
      </c>
      <c r="K33" s="44">
        <v>-922</v>
      </c>
      <c r="L33" s="44" t="s">
        <v>183</v>
      </c>
      <c r="M33" s="45" t="s">
        <v>138</v>
      </c>
      <c r="N33" s="45" t="s">
        <v>139</v>
      </c>
      <c r="O33" s="46" t="s">
        <v>180</v>
      </c>
      <c r="P33" s="46" t="s">
        <v>164</v>
      </c>
    </row>
    <row r="34" spans="1:16" ht="12.75" customHeight="1" thickBot="1" x14ac:dyDescent="0.25">
      <c r="A34" s="35" t="str">
        <f t="shared" si="0"/>
        <v> AA 28.227 </v>
      </c>
      <c r="B34" s="5" t="str">
        <f t="shared" si="1"/>
        <v>II</v>
      </c>
      <c r="C34" s="35">
        <f t="shared" si="2"/>
        <v>42583.428</v>
      </c>
      <c r="D34" s="34" t="str">
        <f t="shared" si="3"/>
        <v>vis</v>
      </c>
      <c r="E34" s="43">
        <f>VLOOKUP(C34,Active!C$21:E$973,3,FALSE)</f>
        <v>390.35529475682608</v>
      </c>
      <c r="F34" s="5" t="s">
        <v>39</v>
      </c>
      <c r="G34" s="34" t="str">
        <f t="shared" si="4"/>
        <v>42583.428</v>
      </c>
      <c r="H34" s="35">
        <f t="shared" si="5"/>
        <v>-920.5</v>
      </c>
      <c r="I34" s="44" t="s">
        <v>184</v>
      </c>
      <c r="J34" s="45" t="s">
        <v>185</v>
      </c>
      <c r="K34" s="44">
        <v>-920.5</v>
      </c>
      <c r="L34" s="44" t="s">
        <v>186</v>
      </c>
      <c r="M34" s="45" t="s">
        <v>138</v>
      </c>
      <c r="N34" s="45" t="s">
        <v>139</v>
      </c>
      <c r="O34" s="46" t="s">
        <v>180</v>
      </c>
      <c r="P34" s="46" t="s">
        <v>164</v>
      </c>
    </row>
    <row r="35" spans="1:16" ht="12.75" customHeight="1" thickBot="1" x14ac:dyDescent="0.25">
      <c r="A35" s="35" t="str">
        <f t="shared" si="0"/>
        <v> AA 28.227 </v>
      </c>
      <c r="B35" s="5" t="str">
        <f t="shared" si="1"/>
        <v>II</v>
      </c>
      <c r="C35" s="35">
        <f t="shared" si="2"/>
        <v>42594.548999999999</v>
      </c>
      <c r="D35" s="34" t="str">
        <f t="shared" si="3"/>
        <v>vis</v>
      </c>
      <c r="E35" s="43">
        <f>VLOOKUP(C35,Active!C$21:E$973,3,FALSE)</f>
        <v>391.35530563726093</v>
      </c>
      <c r="F35" s="5" t="s">
        <v>39</v>
      </c>
      <c r="G35" s="34" t="str">
        <f t="shared" si="4"/>
        <v>42594.549</v>
      </c>
      <c r="H35" s="35">
        <f t="shared" si="5"/>
        <v>-919.5</v>
      </c>
      <c r="I35" s="44" t="s">
        <v>187</v>
      </c>
      <c r="J35" s="45" t="s">
        <v>188</v>
      </c>
      <c r="K35" s="44">
        <v>-919.5</v>
      </c>
      <c r="L35" s="44" t="s">
        <v>189</v>
      </c>
      <c r="M35" s="45" t="s">
        <v>138</v>
      </c>
      <c r="N35" s="45" t="s">
        <v>139</v>
      </c>
      <c r="O35" s="46" t="s">
        <v>180</v>
      </c>
      <c r="P35" s="46" t="s">
        <v>164</v>
      </c>
    </row>
    <row r="36" spans="1:16" ht="12.75" customHeight="1" thickBot="1" x14ac:dyDescent="0.25">
      <c r="A36" s="35" t="str">
        <f t="shared" si="0"/>
        <v> AA 28.227 </v>
      </c>
      <c r="B36" s="5" t="str">
        <f t="shared" si="1"/>
        <v>II</v>
      </c>
      <c r="C36" s="35">
        <f t="shared" si="2"/>
        <v>42961.548000000003</v>
      </c>
      <c r="D36" s="34" t="str">
        <f t="shared" si="3"/>
        <v>vis</v>
      </c>
      <c r="E36" s="43">
        <f>VLOOKUP(C36,Active!C$21:E$973,3,FALSE)</f>
        <v>424.35620421731051</v>
      </c>
      <c r="F36" s="5" t="s">
        <v>39</v>
      </c>
      <c r="G36" s="34" t="str">
        <f t="shared" si="4"/>
        <v>42961.548</v>
      </c>
      <c r="H36" s="35">
        <f t="shared" si="5"/>
        <v>-886.5</v>
      </c>
      <c r="I36" s="44" t="s">
        <v>190</v>
      </c>
      <c r="J36" s="45" t="s">
        <v>191</v>
      </c>
      <c r="K36" s="44">
        <v>-886.5</v>
      </c>
      <c r="L36" s="44" t="s">
        <v>192</v>
      </c>
      <c r="M36" s="45" t="s">
        <v>138</v>
      </c>
      <c r="N36" s="45" t="s">
        <v>139</v>
      </c>
      <c r="O36" s="46" t="s">
        <v>180</v>
      </c>
      <c r="P36" s="46" t="s">
        <v>164</v>
      </c>
    </row>
    <row r="37" spans="1:16" ht="12.75" customHeight="1" thickBot="1" x14ac:dyDescent="0.25">
      <c r="A37" s="35" t="str">
        <f t="shared" si="0"/>
        <v> AA 28.227 </v>
      </c>
      <c r="B37" s="5" t="str">
        <f t="shared" si="1"/>
        <v>I</v>
      </c>
      <c r="C37" s="35">
        <f t="shared" si="2"/>
        <v>43246.73</v>
      </c>
      <c r="D37" s="34" t="str">
        <f t="shared" si="3"/>
        <v>vis</v>
      </c>
      <c r="E37" s="43">
        <f>VLOOKUP(C37,Active!C$21:E$973,3,FALSE)</f>
        <v>450.00004046442734</v>
      </c>
      <c r="F37" s="5" t="s">
        <v>39</v>
      </c>
      <c r="G37" s="34" t="str">
        <f t="shared" si="4"/>
        <v>43246.730</v>
      </c>
      <c r="H37" s="35">
        <f t="shared" si="5"/>
        <v>-861</v>
      </c>
      <c r="I37" s="44" t="s">
        <v>193</v>
      </c>
      <c r="J37" s="45" t="s">
        <v>194</v>
      </c>
      <c r="K37" s="44">
        <v>-861</v>
      </c>
      <c r="L37" s="44" t="s">
        <v>195</v>
      </c>
      <c r="M37" s="45" t="s">
        <v>138</v>
      </c>
      <c r="N37" s="45" t="s">
        <v>139</v>
      </c>
      <c r="O37" s="46" t="s">
        <v>180</v>
      </c>
      <c r="P37" s="46" t="s">
        <v>164</v>
      </c>
    </row>
    <row r="38" spans="1:16" ht="12.75" customHeight="1" thickBot="1" x14ac:dyDescent="0.25">
      <c r="A38" s="35" t="str">
        <f t="shared" si="0"/>
        <v> AA 28.227 </v>
      </c>
      <c r="B38" s="5" t="str">
        <f t="shared" si="1"/>
        <v>II</v>
      </c>
      <c r="C38" s="35">
        <f t="shared" si="2"/>
        <v>43250.692999999999</v>
      </c>
      <c r="D38" s="34" t="str">
        <f t="shared" si="3"/>
        <v>vis</v>
      </c>
      <c r="E38" s="43">
        <f>VLOOKUP(C38,Active!C$21:E$973,3,FALSE)</f>
        <v>450.35639718766805</v>
      </c>
      <c r="F38" s="5" t="s">
        <v>39</v>
      </c>
      <c r="G38" s="34" t="str">
        <f t="shared" si="4"/>
        <v>43250.693</v>
      </c>
      <c r="H38" s="35">
        <f t="shared" si="5"/>
        <v>-860.5</v>
      </c>
      <c r="I38" s="44" t="s">
        <v>196</v>
      </c>
      <c r="J38" s="45" t="s">
        <v>197</v>
      </c>
      <c r="K38" s="44">
        <v>-860.5</v>
      </c>
      <c r="L38" s="44" t="s">
        <v>198</v>
      </c>
      <c r="M38" s="45" t="s">
        <v>138</v>
      </c>
      <c r="N38" s="45" t="s">
        <v>139</v>
      </c>
      <c r="O38" s="46" t="s">
        <v>180</v>
      </c>
      <c r="P38" s="46" t="s">
        <v>164</v>
      </c>
    </row>
    <row r="39" spans="1:16" ht="12.75" customHeight="1" thickBot="1" x14ac:dyDescent="0.25">
      <c r="A39" s="35" t="str">
        <f t="shared" si="0"/>
        <v> AAP 115 </v>
      </c>
      <c r="B39" s="5" t="str">
        <f t="shared" si="1"/>
        <v>I</v>
      </c>
      <c r="C39" s="35">
        <f t="shared" si="2"/>
        <v>44047.432000000001</v>
      </c>
      <c r="D39" s="34" t="str">
        <f t="shared" si="3"/>
        <v>vis</v>
      </c>
      <c r="E39" s="43">
        <f>VLOOKUP(C39,Active!C$21:E$973,3,FALSE)</f>
        <v>521.99992464624404</v>
      </c>
      <c r="F39" s="5" t="s">
        <v>39</v>
      </c>
      <c r="G39" s="34" t="str">
        <f t="shared" si="4"/>
        <v>44047.432</v>
      </c>
      <c r="H39" s="35">
        <f t="shared" si="5"/>
        <v>-789</v>
      </c>
      <c r="I39" s="44" t="s">
        <v>199</v>
      </c>
      <c r="J39" s="45" t="s">
        <v>200</v>
      </c>
      <c r="K39" s="44">
        <v>-789</v>
      </c>
      <c r="L39" s="44" t="s">
        <v>201</v>
      </c>
      <c r="M39" s="45" t="s">
        <v>138</v>
      </c>
      <c r="N39" s="45" t="s">
        <v>139</v>
      </c>
      <c r="O39" s="46" t="s">
        <v>202</v>
      </c>
      <c r="P39" s="46" t="s">
        <v>203</v>
      </c>
    </row>
    <row r="40" spans="1:16" ht="12.75" customHeight="1" thickBot="1" x14ac:dyDescent="0.25">
      <c r="A40" s="35" t="str">
        <f t="shared" si="0"/>
        <v> AAP 115 </v>
      </c>
      <c r="B40" s="5" t="str">
        <f t="shared" si="1"/>
        <v>II</v>
      </c>
      <c r="C40" s="35">
        <f t="shared" si="2"/>
        <v>44062.506000000001</v>
      </c>
      <c r="D40" s="34" t="str">
        <f t="shared" si="3"/>
        <v>vis</v>
      </c>
      <c r="E40" s="43">
        <f>VLOOKUP(C40,Active!C$21:E$973,3,FALSE)</f>
        <v>523.35539304042413</v>
      </c>
      <c r="F40" s="5" t="s">
        <v>39</v>
      </c>
      <c r="G40" s="34" t="str">
        <f t="shared" si="4"/>
        <v>44062.506</v>
      </c>
      <c r="H40" s="35">
        <f t="shared" si="5"/>
        <v>-787.5</v>
      </c>
      <c r="I40" s="44" t="s">
        <v>204</v>
      </c>
      <c r="J40" s="45" t="s">
        <v>205</v>
      </c>
      <c r="K40" s="44">
        <v>-787.5</v>
      </c>
      <c r="L40" s="44" t="s">
        <v>206</v>
      </c>
      <c r="M40" s="45" t="s">
        <v>138</v>
      </c>
      <c r="N40" s="45" t="s">
        <v>139</v>
      </c>
      <c r="O40" s="46" t="s">
        <v>202</v>
      </c>
      <c r="P40" s="46" t="s">
        <v>203</v>
      </c>
    </row>
    <row r="41" spans="1:16" ht="12.75" customHeight="1" thickBot="1" x14ac:dyDescent="0.25">
      <c r="A41" s="35" t="str">
        <f t="shared" si="0"/>
        <v> AAP 115 </v>
      </c>
      <c r="B41" s="5" t="str">
        <f t="shared" si="1"/>
        <v>II</v>
      </c>
      <c r="C41" s="35">
        <f t="shared" si="2"/>
        <v>44340.534</v>
      </c>
      <c r="D41" s="34" t="str">
        <f t="shared" si="3"/>
        <v>vis</v>
      </c>
      <c r="E41" s="43">
        <f>VLOOKUP(C41,Active!C$21:E$973,3,FALSE)</f>
        <v>548.35593481414526</v>
      </c>
      <c r="F41" s="5" t="s">
        <v>39</v>
      </c>
      <c r="G41" s="34" t="str">
        <f t="shared" si="4"/>
        <v>44340.534</v>
      </c>
      <c r="H41" s="35">
        <f t="shared" si="5"/>
        <v>-762.5</v>
      </c>
      <c r="I41" s="44" t="s">
        <v>207</v>
      </c>
      <c r="J41" s="45" t="s">
        <v>208</v>
      </c>
      <c r="K41" s="44">
        <v>-762.5</v>
      </c>
      <c r="L41" s="44" t="s">
        <v>209</v>
      </c>
      <c r="M41" s="45" t="s">
        <v>138</v>
      </c>
      <c r="N41" s="45" t="s">
        <v>139</v>
      </c>
      <c r="O41" s="46" t="s">
        <v>202</v>
      </c>
      <c r="P41" s="46" t="s">
        <v>203</v>
      </c>
    </row>
    <row r="42" spans="1:16" ht="12.75" customHeight="1" thickBot="1" x14ac:dyDescent="0.25">
      <c r="A42" s="35" t="str">
        <f t="shared" si="0"/>
        <v> AAP 115 </v>
      </c>
      <c r="B42" s="5" t="str">
        <f t="shared" si="1"/>
        <v>I</v>
      </c>
      <c r="C42" s="35">
        <f t="shared" si="2"/>
        <v>44492.269</v>
      </c>
      <c r="D42" s="34" t="str">
        <f t="shared" si="3"/>
        <v>vis</v>
      </c>
      <c r="E42" s="43">
        <f>VLOOKUP(C42,Active!C$21:E$973,3,FALSE)</f>
        <v>562.00009010079123</v>
      </c>
      <c r="F42" s="5" t="s">
        <v>39</v>
      </c>
      <c r="G42" s="34" t="str">
        <f t="shared" si="4"/>
        <v>44492.269</v>
      </c>
      <c r="H42" s="35">
        <f t="shared" si="5"/>
        <v>-749</v>
      </c>
      <c r="I42" s="44" t="s">
        <v>210</v>
      </c>
      <c r="J42" s="45" t="s">
        <v>211</v>
      </c>
      <c r="K42" s="44">
        <v>-749</v>
      </c>
      <c r="L42" s="44" t="s">
        <v>212</v>
      </c>
      <c r="M42" s="45" t="s">
        <v>138</v>
      </c>
      <c r="N42" s="45" t="s">
        <v>139</v>
      </c>
      <c r="O42" s="46" t="s">
        <v>202</v>
      </c>
      <c r="P42" s="46" t="s">
        <v>203</v>
      </c>
    </row>
    <row r="43" spans="1:16" ht="12.75" customHeight="1" thickBot="1" x14ac:dyDescent="0.25">
      <c r="A43" s="35" t="str">
        <f t="shared" ref="A43:A74" si="6">P43</f>
        <v> AC 1486.5 </v>
      </c>
      <c r="B43" s="5" t="str">
        <f t="shared" ref="B43:B74" si="7">IF(H43=INT(H43),"I","II")</f>
        <v>II</v>
      </c>
      <c r="C43" s="35">
        <f t="shared" ref="C43:C74" si="8">1*G43</f>
        <v>44785.363599999997</v>
      </c>
      <c r="D43" s="34" t="str">
        <f t="shared" ref="D43:D74" si="9">VLOOKUP(F43,I$1:J$5,2,FALSE)</f>
        <v>vis</v>
      </c>
      <c r="E43" s="43">
        <f>VLOOKUP(C43,Active!C$21:E$973,3,FALSE)</f>
        <v>588.35543485366532</v>
      </c>
      <c r="F43" s="5" t="s">
        <v>39</v>
      </c>
      <c r="G43" s="34" t="str">
        <f t="shared" ref="G43:G74" si="10">MID(I43,3,LEN(I43)-3)</f>
        <v>44785.3636</v>
      </c>
      <c r="H43" s="35">
        <f t="shared" ref="H43:H74" si="11">1*K43</f>
        <v>-722.5</v>
      </c>
      <c r="I43" s="44" t="s">
        <v>213</v>
      </c>
      <c r="J43" s="45" t="s">
        <v>214</v>
      </c>
      <c r="K43" s="44">
        <v>-722.5</v>
      </c>
      <c r="L43" s="44" t="s">
        <v>215</v>
      </c>
      <c r="M43" s="45" t="s">
        <v>138</v>
      </c>
      <c r="N43" s="45" t="s">
        <v>139</v>
      </c>
      <c r="O43" s="46" t="s">
        <v>216</v>
      </c>
      <c r="P43" s="46" t="s">
        <v>217</v>
      </c>
    </row>
    <row r="44" spans="1:16" ht="12.75" customHeight="1" thickBot="1" x14ac:dyDescent="0.25">
      <c r="A44" s="35" t="str">
        <f t="shared" si="6"/>
        <v> AVSJ 11.2 </v>
      </c>
      <c r="B44" s="5" t="str">
        <f t="shared" si="7"/>
        <v>I</v>
      </c>
      <c r="C44" s="35">
        <f t="shared" si="8"/>
        <v>44803.655700000003</v>
      </c>
      <c r="D44" s="34" t="str">
        <f t="shared" si="9"/>
        <v>vis</v>
      </c>
      <c r="E44" s="43">
        <f>VLOOKUP(C44,Active!C$21:E$973,3,FALSE)</f>
        <v>590.00027785573423</v>
      </c>
      <c r="F44" s="5" t="s">
        <v>39</v>
      </c>
      <c r="G44" s="34" t="str">
        <f t="shared" si="10"/>
        <v>44803.6557</v>
      </c>
      <c r="H44" s="35">
        <f t="shared" si="11"/>
        <v>-721</v>
      </c>
      <c r="I44" s="44" t="s">
        <v>218</v>
      </c>
      <c r="J44" s="45" t="s">
        <v>219</v>
      </c>
      <c r="K44" s="44">
        <v>-721</v>
      </c>
      <c r="L44" s="44" t="s">
        <v>220</v>
      </c>
      <c r="M44" s="45" t="s">
        <v>138</v>
      </c>
      <c r="N44" s="45" t="s">
        <v>139</v>
      </c>
      <c r="O44" s="46" t="s">
        <v>221</v>
      </c>
      <c r="P44" s="46" t="s">
        <v>222</v>
      </c>
    </row>
    <row r="45" spans="1:16" ht="12.75" customHeight="1" thickBot="1" x14ac:dyDescent="0.25">
      <c r="A45" s="35" t="str">
        <f t="shared" si="6"/>
        <v> VSSC 60.18 </v>
      </c>
      <c r="B45" s="5" t="str">
        <f t="shared" si="7"/>
        <v>I</v>
      </c>
      <c r="C45" s="35">
        <f t="shared" si="8"/>
        <v>45226.27</v>
      </c>
      <c r="D45" s="34" t="str">
        <f t="shared" si="9"/>
        <v>vis</v>
      </c>
      <c r="E45" s="43">
        <f>VLOOKUP(C45,Active!C$21:E$973,3,FALSE)</f>
        <v>628.00215702373828</v>
      </c>
      <c r="F45" s="5" t="s">
        <v>39</v>
      </c>
      <c r="G45" s="34" t="str">
        <f t="shared" si="10"/>
        <v>45226.270</v>
      </c>
      <c r="H45" s="35">
        <f t="shared" si="11"/>
        <v>-683</v>
      </c>
      <c r="I45" s="44" t="s">
        <v>223</v>
      </c>
      <c r="J45" s="45" t="s">
        <v>224</v>
      </c>
      <c r="K45" s="44">
        <v>-683</v>
      </c>
      <c r="L45" s="44" t="s">
        <v>225</v>
      </c>
      <c r="M45" s="45" t="s">
        <v>101</v>
      </c>
      <c r="N45" s="45"/>
      <c r="O45" s="46" t="s">
        <v>226</v>
      </c>
      <c r="P45" s="46" t="s">
        <v>227</v>
      </c>
    </row>
    <row r="46" spans="1:16" ht="12.75" customHeight="1" thickBot="1" x14ac:dyDescent="0.25">
      <c r="A46" s="35" t="str">
        <f t="shared" si="6"/>
        <v> VSSC 60.18 </v>
      </c>
      <c r="B46" s="5" t="str">
        <f t="shared" si="7"/>
        <v>I</v>
      </c>
      <c r="C46" s="35">
        <f t="shared" si="8"/>
        <v>45315.218999999997</v>
      </c>
      <c r="D46" s="34" t="str">
        <f t="shared" si="9"/>
        <v>vis</v>
      </c>
      <c r="E46" s="43">
        <f>VLOOKUP(C46,Active!C$21:E$973,3,FALSE)</f>
        <v>636.00053556917533</v>
      </c>
      <c r="F46" s="5" t="s">
        <v>39</v>
      </c>
      <c r="G46" s="34" t="str">
        <f t="shared" si="10"/>
        <v>45315.219</v>
      </c>
      <c r="H46" s="35">
        <f t="shared" si="11"/>
        <v>-675</v>
      </c>
      <c r="I46" s="44" t="s">
        <v>228</v>
      </c>
      <c r="J46" s="45" t="s">
        <v>229</v>
      </c>
      <c r="K46" s="44">
        <v>-675</v>
      </c>
      <c r="L46" s="44" t="s">
        <v>230</v>
      </c>
      <c r="M46" s="45" t="s">
        <v>101</v>
      </c>
      <c r="N46" s="45"/>
      <c r="O46" s="46" t="s">
        <v>226</v>
      </c>
      <c r="P46" s="46" t="s">
        <v>227</v>
      </c>
    </row>
    <row r="47" spans="1:16" ht="12.75" customHeight="1" thickBot="1" x14ac:dyDescent="0.25">
      <c r="A47" s="35" t="str">
        <f t="shared" si="6"/>
        <v> AC 1485.4 </v>
      </c>
      <c r="B47" s="5" t="str">
        <f t="shared" si="7"/>
        <v>I</v>
      </c>
      <c r="C47" s="35">
        <f t="shared" si="8"/>
        <v>45515.39</v>
      </c>
      <c r="D47" s="34" t="str">
        <f t="shared" si="9"/>
        <v>vis</v>
      </c>
      <c r="E47" s="43">
        <f>VLOOKUP(C47,Active!C$21:E$973,3,FALSE)</f>
        <v>654.00010197035658</v>
      </c>
      <c r="F47" s="5" t="s">
        <v>39</v>
      </c>
      <c r="G47" s="34" t="str">
        <f t="shared" si="10"/>
        <v>45515.3900</v>
      </c>
      <c r="H47" s="35">
        <f t="shared" si="11"/>
        <v>-657</v>
      </c>
      <c r="I47" s="44" t="s">
        <v>231</v>
      </c>
      <c r="J47" s="45" t="s">
        <v>232</v>
      </c>
      <c r="K47" s="44">
        <v>-657</v>
      </c>
      <c r="L47" s="44" t="s">
        <v>233</v>
      </c>
      <c r="M47" s="45" t="s">
        <v>138</v>
      </c>
      <c r="N47" s="45" t="s">
        <v>139</v>
      </c>
      <c r="O47" s="46" t="s">
        <v>216</v>
      </c>
      <c r="P47" s="46" t="s">
        <v>234</v>
      </c>
    </row>
    <row r="48" spans="1:16" ht="12.75" customHeight="1" thickBot="1" x14ac:dyDescent="0.25">
      <c r="A48" s="35" t="str">
        <f t="shared" si="6"/>
        <v> BBS 77 </v>
      </c>
      <c r="B48" s="5" t="str">
        <f t="shared" si="7"/>
        <v>II</v>
      </c>
      <c r="C48" s="35">
        <f t="shared" si="8"/>
        <v>46264.440999999999</v>
      </c>
      <c r="D48" s="34" t="str">
        <f t="shared" si="9"/>
        <v>vis</v>
      </c>
      <c r="E48" s="43">
        <f>VLOOKUP(C48,Active!C$21:E$973,3,FALSE)</f>
        <v>721.35547918469354</v>
      </c>
      <c r="F48" s="5" t="s">
        <v>39</v>
      </c>
      <c r="G48" s="34" t="str">
        <f t="shared" si="10"/>
        <v>46264.441</v>
      </c>
      <c r="H48" s="35">
        <f t="shared" si="11"/>
        <v>-589.5</v>
      </c>
      <c r="I48" s="44" t="s">
        <v>235</v>
      </c>
      <c r="J48" s="45" t="s">
        <v>236</v>
      </c>
      <c r="K48" s="44">
        <v>-589.5</v>
      </c>
      <c r="L48" s="44" t="s">
        <v>237</v>
      </c>
      <c r="M48" s="45" t="s">
        <v>138</v>
      </c>
      <c r="N48" s="45" t="s">
        <v>139</v>
      </c>
      <c r="O48" s="46" t="s">
        <v>238</v>
      </c>
      <c r="P48" s="46" t="s">
        <v>239</v>
      </c>
    </row>
    <row r="49" spans="1:16" ht="12.75" customHeight="1" thickBot="1" x14ac:dyDescent="0.25">
      <c r="A49" s="35" t="str">
        <f t="shared" si="6"/>
        <v>BAVM 50 </v>
      </c>
      <c r="B49" s="5" t="str">
        <f t="shared" si="7"/>
        <v>I</v>
      </c>
      <c r="C49" s="35">
        <f t="shared" si="8"/>
        <v>46705.337</v>
      </c>
      <c r="D49" s="34" t="str">
        <f t="shared" si="9"/>
        <v>vis</v>
      </c>
      <c r="E49" s="43">
        <f>VLOOKUP(C49,Active!C$21:E$973,3,FALSE)</f>
        <v>761.00126617689091</v>
      </c>
      <c r="F49" s="5" t="s">
        <v>39</v>
      </c>
      <c r="G49" s="34" t="str">
        <f t="shared" si="10"/>
        <v>46705.337</v>
      </c>
      <c r="H49" s="35">
        <f t="shared" si="11"/>
        <v>-550</v>
      </c>
      <c r="I49" s="44" t="s">
        <v>240</v>
      </c>
      <c r="J49" s="45" t="s">
        <v>241</v>
      </c>
      <c r="K49" s="44">
        <v>-550</v>
      </c>
      <c r="L49" s="44" t="s">
        <v>242</v>
      </c>
      <c r="M49" s="45" t="s">
        <v>101</v>
      </c>
      <c r="N49" s="45"/>
      <c r="O49" s="46" t="s">
        <v>243</v>
      </c>
      <c r="P49" s="47" t="s">
        <v>244</v>
      </c>
    </row>
    <row r="50" spans="1:16" ht="12.75" customHeight="1" thickBot="1" x14ac:dyDescent="0.25">
      <c r="A50" s="35" t="str">
        <f t="shared" si="6"/>
        <v>BAVM 59 </v>
      </c>
      <c r="B50" s="5" t="str">
        <f t="shared" si="7"/>
        <v>I</v>
      </c>
      <c r="C50" s="35">
        <f t="shared" si="8"/>
        <v>48095.4</v>
      </c>
      <c r="D50" s="34" t="str">
        <f t="shared" si="9"/>
        <v>vis</v>
      </c>
      <c r="E50" s="43">
        <f>VLOOKUP(C50,Active!C$21:E$973,3,FALSE)</f>
        <v>885.99705113237883</v>
      </c>
      <c r="F50" s="5" t="s">
        <v>39</v>
      </c>
      <c r="G50" s="34" t="str">
        <f t="shared" si="10"/>
        <v>48095.400</v>
      </c>
      <c r="H50" s="35">
        <f t="shared" si="11"/>
        <v>-425</v>
      </c>
      <c r="I50" s="44" t="s">
        <v>245</v>
      </c>
      <c r="J50" s="45" t="s">
        <v>246</v>
      </c>
      <c r="K50" s="44">
        <v>-425</v>
      </c>
      <c r="L50" s="44" t="s">
        <v>247</v>
      </c>
      <c r="M50" s="45" t="s">
        <v>101</v>
      </c>
      <c r="N50" s="45"/>
      <c r="O50" s="46" t="s">
        <v>248</v>
      </c>
      <c r="P50" s="47" t="s">
        <v>249</v>
      </c>
    </row>
    <row r="51" spans="1:16" ht="12.75" customHeight="1" thickBot="1" x14ac:dyDescent="0.25">
      <c r="A51" s="35" t="str">
        <f t="shared" si="6"/>
        <v> BBS 96 </v>
      </c>
      <c r="B51" s="5" t="str">
        <f t="shared" si="7"/>
        <v>I</v>
      </c>
      <c r="C51" s="35">
        <f t="shared" si="8"/>
        <v>48106.536</v>
      </c>
      <c r="D51" s="34" t="str">
        <f t="shared" si="9"/>
        <v>vis</v>
      </c>
      <c r="E51" s="43">
        <f>VLOOKUP(C51,Active!C$21:E$973,3,FALSE)</f>
        <v>886.99841082705757</v>
      </c>
      <c r="F51" s="5" t="s">
        <v>39</v>
      </c>
      <c r="G51" s="34" t="str">
        <f t="shared" si="10"/>
        <v>48106.536</v>
      </c>
      <c r="H51" s="35">
        <f t="shared" si="11"/>
        <v>-424</v>
      </c>
      <c r="I51" s="44" t="s">
        <v>250</v>
      </c>
      <c r="J51" s="45" t="s">
        <v>251</v>
      </c>
      <c r="K51" s="44">
        <v>-424</v>
      </c>
      <c r="L51" s="44" t="s">
        <v>252</v>
      </c>
      <c r="M51" s="45" t="s">
        <v>138</v>
      </c>
      <c r="N51" s="45" t="s">
        <v>139</v>
      </c>
      <c r="O51" s="46" t="s">
        <v>238</v>
      </c>
      <c r="P51" s="46" t="s">
        <v>253</v>
      </c>
    </row>
    <row r="52" spans="1:16" ht="12.75" customHeight="1" thickBot="1" x14ac:dyDescent="0.25">
      <c r="A52" s="35" t="str">
        <f t="shared" si="6"/>
        <v>IBVS 4340 </v>
      </c>
      <c r="B52" s="5" t="str">
        <f t="shared" si="7"/>
        <v>II</v>
      </c>
      <c r="C52" s="35">
        <f t="shared" si="8"/>
        <v>48755.479299999999</v>
      </c>
      <c r="D52" s="34" t="str">
        <f t="shared" si="9"/>
        <v>vis</v>
      </c>
      <c r="E52" s="43">
        <f>VLOOKUP(C52,Active!C$21:E$973,3,FALSE)</f>
        <v>945.35200859572308</v>
      </c>
      <c r="F52" s="5" t="s">
        <v>39</v>
      </c>
      <c r="G52" s="34" t="str">
        <f t="shared" si="10"/>
        <v>48755.4793</v>
      </c>
      <c r="H52" s="35">
        <f t="shared" si="11"/>
        <v>-365.5</v>
      </c>
      <c r="I52" s="44" t="s">
        <v>254</v>
      </c>
      <c r="J52" s="45" t="s">
        <v>255</v>
      </c>
      <c r="K52" s="44">
        <v>-365.5</v>
      </c>
      <c r="L52" s="44" t="s">
        <v>256</v>
      </c>
      <c r="M52" s="45" t="s">
        <v>138</v>
      </c>
      <c r="N52" s="45" t="s">
        <v>37</v>
      </c>
      <c r="O52" s="46" t="s">
        <v>257</v>
      </c>
      <c r="P52" s="47" t="s">
        <v>258</v>
      </c>
    </row>
    <row r="53" spans="1:16" ht="12.75" customHeight="1" thickBot="1" x14ac:dyDescent="0.25">
      <c r="A53" s="35" t="str">
        <f t="shared" si="6"/>
        <v>IBVS 4340 </v>
      </c>
      <c r="B53" s="5" t="str">
        <f t="shared" si="7"/>
        <v>II</v>
      </c>
      <c r="C53" s="35">
        <f t="shared" si="8"/>
        <v>48755.481399999997</v>
      </c>
      <c r="D53" s="34" t="str">
        <f t="shared" si="9"/>
        <v>vis</v>
      </c>
      <c r="E53" s="43">
        <f>VLOOKUP(C53,Active!C$21:E$973,3,FALSE)</f>
        <v>945.35219742971697</v>
      </c>
      <c r="F53" s="5" t="s">
        <v>39</v>
      </c>
      <c r="G53" s="34" t="str">
        <f t="shared" si="10"/>
        <v>48755.4814</v>
      </c>
      <c r="H53" s="35">
        <f t="shared" si="11"/>
        <v>-365.5</v>
      </c>
      <c r="I53" s="44" t="s">
        <v>259</v>
      </c>
      <c r="J53" s="45" t="s">
        <v>260</v>
      </c>
      <c r="K53" s="44">
        <v>-365.5</v>
      </c>
      <c r="L53" s="44" t="s">
        <v>261</v>
      </c>
      <c r="M53" s="45" t="s">
        <v>138</v>
      </c>
      <c r="N53" s="45" t="s">
        <v>262</v>
      </c>
      <c r="O53" s="46" t="s">
        <v>257</v>
      </c>
      <c r="P53" s="47" t="s">
        <v>258</v>
      </c>
    </row>
    <row r="54" spans="1:16" ht="12.75" customHeight="1" thickBot="1" x14ac:dyDescent="0.25">
      <c r="A54" s="35" t="str">
        <f t="shared" si="6"/>
        <v>IBVS 4340 </v>
      </c>
      <c r="B54" s="5" t="str">
        <f t="shared" si="7"/>
        <v>II</v>
      </c>
      <c r="C54" s="35">
        <f t="shared" si="8"/>
        <v>48755.484900000003</v>
      </c>
      <c r="D54" s="34" t="str">
        <f t="shared" si="9"/>
        <v>vis</v>
      </c>
      <c r="E54" s="43">
        <f>VLOOKUP(C54,Active!C$21:E$973,3,FALSE)</f>
        <v>945.35251215304118</v>
      </c>
      <c r="F54" s="5" t="s">
        <v>39</v>
      </c>
      <c r="G54" s="34" t="str">
        <f t="shared" si="10"/>
        <v>48755.4849</v>
      </c>
      <c r="H54" s="35">
        <f t="shared" si="11"/>
        <v>-365.5</v>
      </c>
      <c r="I54" s="44" t="s">
        <v>263</v>
      </c>
      <c r="J54" s="45" t="s">
        <v>264</v>
      </c>
      <c r="K54" s="44">
        <v>-365.5</v>
      </c>
      <c r="L54" s="44" t="s">
        <v>265</v>
      </c>
      <c r="M54" s="45" t="s">
        <v>138</v>
      </c>
      <c r="N54" s="45" t="s">
        <v>33</v>
      </c>
      <c r="O54" s="46" t="s">
        <v>257</v>
      </c>
      <c r="P54" s="47" t="s">
        <v>258</v>
      </c>
    </row>
    <row r="55" spans="1:16" ht="12.75" customHeight="1" thickBot="1" x14ac:dyDescent="0.25">
      <c r="A55" s="35" t="str">
        <f t="shared" si="6"/>
        <v> BBS 113 </v>
      </c>
      <c r="B55" s="5" t="str">
        <f t="shared" si="7"/>
        <v>II</v>
      </c>
      <c r="C55" s="35">
        <f t="shared" si="8"/>
        <v>50312.387000000002</v>
      </c>
      <c r="D55" s="34" t="str">
        <f t="shared" si="9"/>
        <v>vis</v>
      </c>
      <c r="E55" s="43">
        <f>VLOOKUP(C55,Active!C$21:E$973,3,FALSE)</f>
        <v>1085.3506274099375</v>
      </c>
      <c r="F55" s="5" t="s">
        <v>39</v>
      </c>
      <c r="G55" s="34" t="str">
        <f t="shared" si="10"/>
        <v>50312.387</v>
      </c>
      <c r="H55" s="35">
        <f t="shared" si="11"/>
        <v>-225.5</v>
      </c>
      <c r="I55" s="44" t="s">
        <v>266</v>
      </c>
      <c r="J55" s="45" t="s">
        <v>267</v>
      </c>
      <c r="K55" s="44">
        <v>-225.5</v>
      </c>
      <c r="L55" s="44" t="s">
        <v>268</v>
      </c>
      <c r="M55" s="45" t="s">
        <v>138</v>
      </c>
      <c r="N55" s="45" t="s">
        <v>139</v>
      </c>
      <c r="O55" s="46" t="s">
        <v>238</v>
      </c>
      <c r="P55" s="46" t="s">
        <v>269</v>
      </c>
    </row>
    <row r="56" spans="1:16" ht="12.75" customHeight="1" thickBot="1" x14ac:dyDescent="0.25">
      <c r="A56" s="35" t="str">
        <f t="shared" si="6"/>
        <v>BAVM 174 </v>
      </c>
      <c r="B56" s="5" t="str">
        <f t="shared" si="7"/>
        <v>I</v>
      </c>
      <c r="C56" s="35">
        <f t="shared" si="8"/>
        <v>53155.294999999998</v>
      </c>
      <c r="D56" s="34" t="str">
        <f t="shared" si="9"/>
        <v>vis</v>
      </c>
      <c r="E56" s="43">
        <f>VLOOKUP(C56,Active!C$21:E$973,3,FALSE)</f>
        <v>1340.9876143783235</v>
      </c>
      <c r="F56" s="5" t="s">
        <v>39</v>
      </c>
      <c r="G56" s="34" t="str">
        <f t="shared" si="10"/>
        <v>53155.295</v>
      </c>
      <c r="H56" s="35">
        <f t="shared" si="11"/>
        <v>30</v>
      </c>
      <c r="I56" s="44" t="s">
        <v>270</v>
      </c>
      <c r="J56" s="45" t="s">
        <v>271</v>
      </c>
      <c r="K56" s="44">
        <v>30</v>
      </c>
      <c r="L56" s="44" t="s">
        <v>272</v>
      </c>
      <c r="M56" s="45" t="s">
        <v>101</v>
      </c>
      <c r="N56" s="45"/>
      <c r="O56" s="46" t="s">
        <v>273</v>
      </c>
      <c r="P56" s="47" t="s">
        <v>274</v>
      </c>
    </row>
    <row r="57" spans="1:16" ht="12.75" customHeight="1" thickBot="1" x14ac:dyDescent="0.25">
      <c r="A57" s="35" t="str">
        <f t="shared" si="6"/>
        <v>IBVS 5753 </v>
      </c>
      <c r="B57" s="5" t="str">
        <f t="shared" si="7"/>
        <v>I</v>
      </c>
      <c r="C57" s="35">
        <f t="shared" si="8"/>
        <v>53255.392</v>
      </c>
      <c r="D57" s="34" t="str">
        <f t="shared" si="9"/>
        <v>vis</v>
      </c>
      <c r="E57" s="43">
        <f>VLOOKUP(C57,Active!C$21:E$973,3,FALSE)</f>
        <v>1349.9884316698344</v>
      </c>
      <c r="F57" s="5" t="s">
        <v>39</v>
      </c>
      <c r="G57" s="34" t="str">
        <f t="shared" si="10"/>
        <v>53255.392</v>
      </c>
      <c r="H57" s="35">
        <f t="shared" si="11"/>
        <v>39</v>
      </c>
      <c r="I57" s="44" t="s">
        <v>275</v>
      </c>
      <c r="J57" s="45" t="s">
        <v>276</v>
      </c>
      <c r="K57" s="44">
        <v>39</v>
      </c>
      <c r="L57" s="44" t="s">
        <v>277</v>
      </c>
      <c r="M57" s="45" t="s">
        <v>278</v>
      </c>
      <c r="N57" s="45" t="s">
        <v>279</v>
      </c>
      <c r="O57" s="46" t="s">
        <v>280</v>
      </c>
      <c r="P57" s="47" t="s">
        <v>281</v>
      </c>
    </row>
    <row r="58" spans="1:16" ht="12.75" customHeight="1" thickBot="1" x14ac:dyDescent="0.25">
      <c r="A58" s="35" t="str">
        <f t="shared" si="6"/>
        <v>IBVS 5978 </v>
      </c>
      <c r="B58" s="5" t="str">
        <f t="shared" si="7"/>
        <v>II</v>
      </c>
      <c r="C58" s="35">
        <f t="shared" si="8"/>
        <v>53993.295100000003</v>
      </c>
      <c r="D58" s="34" t="str">
        <f t="shared" si="9"/>
        <v>vis</v>
      </c>
      <c r="E58" s="43">
        <f>VLOOKUP(C58,Active!C$21:E$973,3,FALSE)</f>
        <v>1416.3413791301928</v>
      </c>
      <c r="F58" s="5" t="s">
        <v>39</v>
      </c>
      <c r="G58" s="34" t="str">
        <f t="shared" si="10"/>
        <v>53993.2951</v>
      </c>
      <c r="H58" s="35">
        <f t="shared" si="11"/>
        <v>105.5</v>
      </c>
      <c r="I58" s="44" t="s">
        <v>282</v>
      </c>
      <c r="J58" s="45" t="s">
        <v>283</v>
      </c>
      <c r="K58" s="44">
        <v>105.5</v>
      </c>
      <c r="L58" s="44" t="s">
        <v>284</v>
      </c>
      <c r="M58" s="45" t="s">
        <v>278</v>
      </c>
      <c r="N58" s="45" t="s">
        <v>285</v>
      </c>
      <c r="O58" s="46" t="s">
        <v>286</v>
      </c>
      <c r="P58" s="47" t="s">
        <v>287</v>
      </c>
    </row>
    <row r="59" spans="1:16" ht="12.75" customHeight="1" thickBot="1" x14ac:dyDescent="0.25">
      <c r="A59" s="35" t="str">
        <f t="shared" si="6"/>
        <v>OEJV 0094 </v>
      </c>
      <c r="B59" s="5" t="str">
        <f t="shared" si="7"/>
        <v>I</v>
      </c>
      <c r="C59" s="35">
        <f t="shared" si="8"/>
        <v>54645.472900000001</v>
      </c>
      <c r="D59" s="34" t="str">
        <f t="shared" si="9"/>
        <v>vis</v>
      </c>
      <c r="E59" s="43">
        <f>VLOOKUP(C59,Active!C$21:E$973,3,FALSE)</f>
        <v>1474.9858262103201</v>
      </c>
      <c r="F59" s="5" t="s">
        <v>39</v>
      </c>
      <c r="G59" s="34" t="str">
        <f t="shared" si="10"/>
        <v>54645.4729</v>
      </c>
      <c r="H59" s="35">
        <f t="shared" si="11"/>
        <v>164</v>
      </c>
      <c r="I59" s="44" t="s">
        <v>293</v>
      </c>
      <c r="J59" s="45" t="s">
        <v>294</v>
      </c>
      <c r="K59" s="44">
        <v>164</v>
      </c>
      <c r="L59" s="44" t="s">
        <v>295</v>
      </c>
      <c r="M59" s="45" t="s">
        <v>278</v>
      </c>
      <c r="N59" s="45" t="s">
        <v>296</v>
      </c>
      <c r="O59" s="46" t="s">
        <v>291</v>
      </c>
      <c r="P59" s="47" t="s">
        <v>292</v>
      </c>
    </row>
    <row r="60" spans="1:16" ht="12.75" customHeight="1" thickBot="1" x14ac:dyDescent="0.25">
      <c r="A60" s="35" t="str">
        <f t="shared" si="6"/>
        <v>OEJV 0160 </v>
      </c>
      <c r="B60" s="5" t="str">
        <f t="shared" si="7"/>
        <v>I</v>
      </c>
      <c r="C60" s="35">
        <f t="shared" si="8"/>
        <v>55835.384610000001</v>
      </c>
      <c r="D60" s="34" t="str">
        <f t="shared" si="9"/>
        <v>vis</v>
      </c>
      <c r="E60" s="43">
        <f>VLOOKUP(C60,Active!C$21:E$973,3,FALSE)</f>
        <v>1581.9838171065433</v>
      </c>
      <c r="F60" s="5" t="s">
        <v>39</v>
      </c>
      <c r="G60" s="34" t="str">
        <f t="shared" si="10"/>
        <v>55835.38461</v>
      </c>
      <c r="H60" s="35">
        <f t="shared" si="11"/>
        <v>271</v>
      </c>
      <c r="I60" s="44" t="s">
        <v>320</v>
      </c>
      <c r="J60" s="45" t="s">
        <v>321</v>
      </c>
      <c r="K60" s="44">
        <v>271</v>
      </c>
      <c r="L60" s="44" t="s">
        <v>322</v>
      </c>
      <c r="M60" s="45" t="s">
        <v>278</v>
      </c>
      <c r="N60" s="45" t="s">
        <v>296</v>
      </c>
      <c r="O60" s="46" t="s">
        <v>323</v>
      </c>
      <c r="P60" s="47" t="s">
        <v>324</v>
      </c>
    </row>
    <row r="61" spans="1:16" ht="12.75" customHeight="1" thickBot="1" x14ac:dyDescent="0.25">
      <c r="A61" s="35" t="str">
        <f t="shared" si="6"/>
        <v>OEJV 0160 </v>
      </c>
      <c r="B61" s="5" t="str">
        <f t="shared" si="7"/>
        <v>I</v>
      </c>
      <c r="C61" s="35">
        <f t="shared" si="8"/>
        <v>55835.385320000001</v>
      </c>
      <c r="D61" s="34" t="str">
        <f t="shared" si="9"/>
        <v>CCD</v>
      </c>
      <c r="E61" s="43">
        <f>VLOOKUP(C61,Active!C$21:E$973,3,FALSE)</f>
        <v>1581.9838809504174</v>
      </c>
      <c r="F61" s="5" t="str">
        <f>LEFT(M61,1)</f>
        <v>C</v>
      </c>
      <c r="G61" s="34" t="str">
        <f t="shared" si="10"/>
        <v>55835.38532</v>
      </c>
      <c r="H61" s="35">
        <f t="shared" si="11"/>
        <v>271</v>
      </c>
      <c r="I61" s="44" t="s">
        <v>325</v>
      </c>
      <c r="J61" s="45" t="s">
        <v>326</v>
      </c>
      <c r="K61" s="44">
        <v>271</v>
      </c>
      <c r="L61" s="44" t="s">
        <v>327</v>
      </c>
      <c r="M61" s="45" t="s">
        <v>278</v>
      </c>
      <c r="N61" s="45" t="s">
        <v>39</v>
      </c>
      <c r="O61" s="46" t="s">
        <v>323</v>
      </c>
      <c r="P61" s="47" t="s">
        <v>324</v>
      </c>
    </row>
    <row r="62" spans="1:16" ht="12.75" customHeight="1" thickBot="1" x14ac:dyDescent="0.25">
      <c r="A62" s="35" t="str">
        <f t="shared" si="6"/>
        <v>OEJV 0160 </v>
      </c>
      <c r="B62" s="5" t="str">
        <f t="shared" si="7"/>
        <v>I</v>
      </c>
      <c r="C62" s="35">
        <f t="shared" si="8"/>
        <v>55835.385410000003</v>
      </c>
      <c r="D62" s="34" t="str">
        <f t="shared" si="9"/>
        <v>CCD</v>
      </c>
      <c r="E62" s="43">
        <f>VLOOKUP(C62,Active!C$21:E$973,3,FALSE)</f>
        <v>1581.9838890433032</v>
      </c>
      <c r="F62" s="5" t="str">
        <f>LEFT(M62,1)</f>
        <v>C</v>
      </c>
      <c r="G62" s="34" t="str">
        <f t="shared" si="10"/>
        <v>55835.38541</v>
      </c>
      <c r="H62" s="35">
        <f t="shared" si="11"/>
        <v>271</v>
      </c>
      <c r="I62" s="44" t="s">
        <v>328</v>
      </c>
      <c r="J62" s="45" t="s">
        <v>326</v>
      </c>
      <c r="K62" s="44">
        <v>271</v>
      </c>
      <c r="L62" s="44" t="s">
        <v>329</v>
      </c>
      <c r="M62" s="45" t="s">
        <v>278</v>
      </c>
      <c r="N62" s="45" t="s">
        <v>52</v>
      </c>
      <c r="O62" s="46" t="s">
        <v>323</v>
      </c>
      <c r="P62" s="47" t="s">
        <v>324</v>
      </c>
    </row>
    <row r="63" spans="1:16" ht="12.75" customHeight="1" thickBot="1" x14ac:dyDescent="0.25">
      <c r="A63" s="35" t="str">
        <f t="shared" si="6"/>
        <v>OEJV 0160 </v>
      </c>
      <c r="B63" s="5" t="str">
        <f t="shared" si="7"/>
        <v>I</v>
      </c>
      <c r="C63" s="35">
        <f t="shared" si="8"/>
        <v>55835.385520000003</v>
      </c>
      <c r="D63" s="34" t="str">
        <f t="shared" si="9"/>
        <v>CCD</v>
      </c>
      <c r="E63" s="43">
        <f>VLOOKUP(C63,Active!C$21:E$973,3,FALSE)</f>
        <v>1581.9838989346076</v>
      </c>
      <c r="F63" s="5" t="str">
        <f>LEFT(M63,1)</f>
        <v>C</v>
      </c>
      <c r="G63" s="34" t="str">
        <f t="shared" si="10"/>
        <v>55835.38552</v>
      </c>
      <c r="H63" s="35">
        <f t="shared" si="11"/>
        <v>271</v>
      </c>
      <c r="I63" s="44" t="s">
        <v>330</v>
      </c>
      <c r="J63" s="45" t="s">
        <v>331</v>
      </c>
      <c r="K63" s="44">
        <v>271</v>
      </c>
      <c r="L63" s="44" t="s">
        <v>332</v>
      </c>
      <c r="M63" s="45" t="s">
        <v>278</v>
      </c>
      <c r="N63" s="45" t="s">
        <v>33</v>
      </c>
      <c r="O63" s="46" t="s">
        <v>323</v>
      </c>
      <c r="P63" s="47" t="s">
        <v>324</v>
      </c>
    </row>
    <row r="64" spans="1:16" ht="12.75" customHeight="1" thickBot="1" x14ac:dyDescent="0.25">
      <c r="A64" s="35" t="str">
        <f t="shared" si="6"/>
        <v>IBVS 6029 </v>
      </c>
      <c r="B64" s="5" t="str">
        <f t="shared" si="7"/>
        <v>II</v>
      </c>
      <c r="C64" s="35">
        <f t="shared" si="8"/>
        <v>56072.858699999997</v>
      </c>
      <c r="D64" s="34" t="str">
        <f t="shared" si="9"/>
        <v>CCD</v>
      </c>
      <c r="E64" s="43">
        <f>VLOOKUP(C64,Active!C$21:E$973,3,FALSE)</f>
        <v>1603.3377127833146</v>
      </c>
      <c r="F64" s="5" t="str">
        <f>LEFT(M64,1)</f>
        <v>C</v>
      </c>
      <c r="G64" s="34" t="str">
        <f t="shared" si="10"/>
        <v>56072.8587</v>
      </c>
      <c r="H64" s="35">
        <f t="shared" si="11"/>
        <v>292.5</v>
      </c>
      <c r="I64" s="44" t="s">
        <v>333</v>
      </c>
      <c r="J64" s="45" t="s">
        <v>334</v>
      </c>
      <c r="K64" s="44">
        <v>292.5</v>
      </c>
      <c r="L64" s="44" t="s">
        <v>335</v>
      </c>
      <c r="M64" s="45" t="s">
        <v>278</v>
      </c>
      <c r="N64" s="45" t="s">
        <v>39</v>
      </c>
      <c r="O64" s="46" t="s">
        <v>238</v>
      </c>
      <c r="P64" s="47" t="s">
        <v>336</v>
      </c>
    </row>
    <row r="65" spans="1:16" ht="12.75" customHeight="1" thickBot="1" x14ac:dyDescent="0.25">
      <c r="A65" s="35" t="str">
        <f t="shared" si="6"/>
        <v>IBVS 6093 </v>
      </c>
      <c r="B65" s="5" t="str">
        <f t="shared" si="7"/>
        <v>I</v>
      </c>
      <c r="C65" s="35">
        <f t="shared" si="8"/>
        <v>56491.505799999999</v>
      </c>
      <c r="D65" s="34" t="str">
        <f t="shared" si="9"/>
        <v>CCD</v>
      </c>
      <c r="E65" s="43">
        <f>VLOOKUP(C65,Active!C$21:E$973,3,FALSE)</f>
        <v>1640.98285756009</v>
      </c>
      <c r="F65" s="5" t="str">
        <f>LEFT(M65,1)</f>
        <v>C</v>
      </c>
      <c r="G65" s="34" t="str">
        <f t="shared" si="10"/>
        <v>56491.5058</v>
      </c>
      <c r="H65" s="35">
        <f t="shared" si="11"/>
        <v>330</v>
      </c>
      <c r="I65" s="44" t="s">
        <v>337</v>
      </c>
      <c r="J65" s="45" t="s">
        <v>338</v>
      </c>
      <c r="K65" s="44">
        <v>330</v>
      </c>
      <c r="L65" s="44" t="s">
        <v>339</v>
      </c>
      <c r="M65" s="45" t="s">
        <v>278</v>
      </c>
      <c r="N65" s="45" t="s">
        <v>39</v>
      </c>
      <c r="O65" s="46" t="s">
        <v>238</v>
      </c>
      <c r="P65" s="47" t="s">
        <v>340</v>
      </c>
    </row>
    <row r="66" spans="1:16" ht="12.75" customHeight="1" thickBot="1" x14ac:dyDescent="0.25">
      <c r="A66" s="35" t="str">
        <f t="shared" si="6"/>
        <v> AN 282.76 </v>
      </c>
      <c r="B66" s="5" t="str">
        <f t="shared" si="7"/>
        <v>I</v>
      </c>
      <c r="C66" s="35">
        <f t="shared" si="8"/>
        <v>26632.350999999999</v>
      </c>
      <c r="D66" s="34" t="str">
        <f t="shared" si="9"/>
        <v>vis</v>
      </c>
      <c r="E66" s="43">
        <f>VLOOKUP(C66,Active!C$21:E$973,3,FALSE)</f>
        <v>-1043.9806961302252</v>
      </c>
      <c r="F66" s="5" t="s">
        <v>39</v>
      </c>
      <c r="G66" s="34" t="str">
        <f t="shared" si="10"/>
        <v>26632.351</v>
      </c>
      <c r="H66" s="35">
        <f t="shared" si="11"/>
        <v>-2355</v>
      </c>
      <c r="I66" s="44" t="s">
        <v>71</v>
      </c>
      <c r="J66" s="45" t="s">
        <v>72</v>
      </c>
      <c r="K66" s="44">
        <v>-2355</v>
      </c>
      <c r="L66" s="44" t="s">
        <v>73</v>
      </c>
      <c r="M66" s="45" t="s">
        <v>74</v>
      </c>
      <c r="N66" s="45"/>
      <c r="O66" s="46" t="s">
        <v>75</v>
      </c>
      <c r="P66" s="46" t="s">
        <v>76</v>
      </c>
    </row>
    <row r="67" spans="1:16" ht="12.75" customHeight="1" thickBot="1" x14ac:dyDescent="0.25">
      <c r="A67" s="35" t="str">
        <f t="shared" si="6"/>
        <v> AC 171.24 </v>
      </c>
      <c r="B67" s="5" t="str">
        <f t="shared" si="7"/>
        <v>II</v>
      </c>
      <c r="C67" s="35">
        <f t="shared" si="8"/>
        <v>34576.396999999997</v>
      </c>
      <c r="D67" s="34" t="str">
        <f t="shared" si="9"/>
        <v>vis</v>
      </c>
      <c r="E67" s="43" t="e">
        <f>VLOOKUP(C67,Active!C$21:E$973,3,FALSE)</f>
        <v>#N/A</v>
      </c>
      <c r="F67" s="5" t="s">
        <v>39</v>
      </c>
      <c r="G67" s="34" t="str">
        <f t="shared" si="10"/>
        <v>34576.397</v>
      </c>
      <c r="H67" s="35">
        <f t="shared" si="11"/>
        <v>-1640.5</v>
      </c>
      <c r="I67" s="44" t="s">
        <v>104</v>
      </c>
      <c r="J67" s="45" t="s">
        <v>105</v>
      </c>
      <c r="K67" s="44">
        <v>-1640.5</v>
      </c>
      <c r="L67" s="44" t="s">
        <v>106</v>
      </c>
      <c r="M67" s="45" t="s">
        <v>101</v>
      </c>
      <c r="N67" s="45"/>
      <c r="O67" s="46" t="s">
        <v>102</v>
      </c>
      <c r="P67" s="46" t="s">
        <v>103</v>
      </c>
    </row>
    <row r="68" spans="1:16" ht="12.75" customHeight="1" thickBot="1" x14ac:dyDescent="0.25">
      <c r="A68" s="35" t="str">
        <f t="shared" si="6"/>
        <v> HABZ 18 </v>
      </c>
      <c r="B68" s="5" t="str">
        <f t="shared" si="7"/>
        <v>II</v>
      </c>
      <c r="C68" s="35">
        <f t="shared" si="8"/>
        <v>36867.317999999999</v>
      </c>
      <c r="D68" s="34" t="str">
        <f t="shared" si="9"/>
        <v>vis</v>
      </c>
      <c r="E68" s="43" t="e">
        <f>VLOOKUP(C68,Active!C$21:E$973,3,FALSE)</f>
        <v>#N/A</v>
      </c>
      <c r="F68" s="5" t="s">
        <v>39</v>
      </c>
      <c r="G68" s="34" t="str">
        <f t="shared" si="10"/>
        <v>36867.318</v>
      </c>
      <c r="H68" s="35">
        <f t="shared" si="11"/>
        <v>-1434.5</v>
      </c>
      <c r="I68" s="44" t="s">
        <v>110</v>
      </c>
      <c r="J68" s="45" t="s">
        <v>111</v>
      </c>
      <c r="K68" s="44">
        <v>-1434.5</v>
      </c>
      <c r="L68" s="44" t="s">
        <v>112</v>
      </c>
      <c r="M68" s="45" t="s">
        <v>74</v>
      </c>
      <c r="N68" s="45"/>
      <c r="O68" s="46" t="s">
        <v>113</v>
      </c>
      <c r="P68" s="46" t="s">
        <v>114</v>
      </c>
    </row>
    <row r="69" spans="1:16" ht="12.75" customHeight="1" thickBot="1" x14ac:dyDescent="0.25">
      <c r="A69" s="35" t="str">
        <f t="shared" si="6"/>
        <v> HABZ 18 </v>
      </c>
      <c r="B69" s="5" t="str">
        <f t="shared" si="7"/>
        <v>I</v>
      </c>
      <c r="C69" s="35">
        <f t="shared" si="8"/>
        <v>37886.463000000003</v>
      </c>
      <c r="D69" s="34" t="str">
        <f t="shared" si="9"/>
        <v>vis</v>
      </c>
      <c r="E69" s="43" t="e">
        <f>VLOOKUP(C69,Active!C$21:E$973,3,FALSE)</f>
        <v>#N/A</v>
      </c>
      <c r="F69" s="5" t="s">
        <v>39</v>
      </c>
      <c r="G69" s="34" t="str">
        <f t="shared" si="10"/>
        <v>37886.463</v>
      </c>
      <c r="H69" s="35">
        <f t="shared" si="11"/>
        <v>-1343</v>
      </c>
      <c r="I69" s="44" t="s">
        <v>123</v>
      </c>
      <c r="J69" s="45" t="s">
        <v>124</v>
      </c>
      <c r="K69" s="44">
        <v>-1343</v>
      </c>
      <c r="L69" s="44" t="s">
        <v>125</v>
      </c>
      <c r="M69" s="45" t="s">
        <v>74</v>
      </c>
      <c r="N69" s="45"/>
      <c r="O69" s="46" t="s">
        <v>113</v>
      </c>
      <c r="P69" s="46" t="s">
        <v>114</v>
      </c>
    </row>
    <row r="70" spans="1:16" ht="12.75" customHeight="1" thickBot="1" x14ac:dyDescent="0.25">
      <c r="A70" s="35" t="str">
        <f t="shared" si="6"/>
        <v> HABZ 18 </v>
      </c>
      <c r="B70" s="5" t="str">
        <f t="shared" si="7"/>
        <v>I</v>
      </c>
      <c r="C70" s="35">
        <f t="shared" si="8"/>
        <v>37964.303999999996</v>
      </c>
      <c r="D70" s="34" t="str">
        <f t="shared" si="9"/>
        <v>vis</v>
      </c>
      <c r="E70" s="43" t="e">
        <f>VLOOKUP(C70,Active!C$21:E$973,3,FALSE)</f>
        <v>#N/A</v>
      </c>
      <c r="F70" s="5" t="s">
        <v>39</v>
      </c>
      <c r="G70" s="34" t="str">
        <f t="shared" si="10"/>
        <v>37964.304</v>
      </c>
      <c r="H70" s="35">
        <f t="shared" si="11"/>
        <v>-1336</v>
      </c>
      <c r="I70" s="44" t="s">
        <v>132</v>
      </c>
      <c r="J70" s="45" t="s">
        <v>133</v>
      </c>
      <c r="K70" s="44">
        <v>-1336</v>
      </c>
      <c r="L70" s="44" t="s">
        <v>134</v>
      </c>
      <c r="M70" s="45" t="s">
        <v>74</v>
      </c>
      <c r="N70" s="45"/>
      <c r="O70" s="46" t="s">
        <v>113</v>
      </c>
      <c r="P70" s="46" t="s">
        <v>114</v>
      </c>
    </row>
    <row r="71" spans="1:16" ht="12.75" customHeight="1" thickBot="1" x14ac:dyDescent="0.25">
      <c r="A71" s="35" t="str">
        <f t="shared" si="6"/>
        <v> AA 18.10 </v>
      </c>
      <c r="B71" s="5" t="str">
        <f t="shared" si="7"/>
        <v>I</v>
      </c>
      <c r="C71" s="35">
        <f t="shared" si="8"/>
        <v>38164.489699999998</v>
      </c>
      <c r="D71" s="34" t="str">
        <f t="shared" si="9"/>
        <v>vis</v>
      </c>
      <c r="E71" s="43" t="e">
        <f>VLOOKUP(C71,Active!C$21:E$973,3,FALSE)</f>
        <v>#N/A</v>
      </c>
      <c r="F71" s="5" t="s">
        <v>39</v>
      </c>
      <c r="G71" s="34" t="str">
        <f t="shared" si="10"/>
        <v>38164.4897</v>
      </c>
      <c r="H71" s="35">
        <f t="shared" si="11"/>
        <v>-1318</v>
      </c>
      <c r="I71" s="44" t="s">
        <v>135</v>
      </c>
      <c r="J71" s="45" t="s">
        <v>136</v>
      </c>
      <c r="K71" s="44">
        <v>-1318</v>
      </c>
      <c r="L71" s="44" t="s">
        <v>137</v>
      </c>
      <c r="M71" s="45" t="s">
        <v>138</v>
      </c>
      <c r="N71" s="45" t="s">
        <v>139</v>
      </c>
      <c r="O71" s="46" t="s">
        <v>140</v>
      </c>
      <c r="P71" s="46" t="s">
        <v>141</v>
      </c>
    </row>
    <row r="72" spans="1:16" ht="12.75" customHeight="1" thickBot="1" x14ac:dyDescent="0.25">
      <c r="A72" s="35" t="str">
        <f t="shared" si="6"/>
        <v> AA 18.10 </v>
      </c>
      <c r="B72" s="5" t="str">
        <f t="shared" si="7"/>
        <v>I</v>
      </c>
      <c r="C72" s="35">
        <f t="shared" si="8"/>
        <v>38242.334600000002</v>
      </c>
      <c r="D72" s="34" t="str">
        <f t="shared" si="9"/>
        <v>vis</v>
      </c>
      <c r="E72" s="43" t="e">
        <f>VLOOKUP(C72,Active!C$21:E$973,3,FALSE)</f>
        <v>#N/A</v>
      </c>
      <c r="F72" s="5" t="s">
        <v>39</v>
      </c>
      <c r="G72" s="34" t="str">
        <f t="shared" si="10"/>
        <v>38242.3346</v>
      </c>
      <c r="H72" s="35">
        <f t="shared" si="11"/>
        <v>-1311</v>
      </c>
      <c r="I72" s="44" t="s">
        <v>145</v>
      </c>
      <c r="J72" s="45" t="s">
        <v>146</v>
      </c>
      <c r="K72" s="44">
        <v>-1311</v>
      </c>
      <c r="L72" s="44" t="s">
        <v>147</v>
      </c>
      <c r="M72" s="45" t="s">
        <v>138</v>
      </c>
      <c r="N72" s="45" t="s">
        <v>139</v>
      </c>
      <c r="O72" s="46" t="s">
        <v>140</v>
      </c>
      <c r="P72" s="46" t="s">
        <v>141</v>
      </c>
    </row>
    <row r="73" spans="1:16" ht="12.75" customHeight="1" thickBot="1" x14ac:dyDescent="0.25">
      <c r="A73" s="35" t="str">
        <f t="shared" si="6"/>
        <v> AA 18.10 </v>
      </c>
      <c r="B73" s="5" t="str">
        <f t="shared" si="7"/>
        <v>II</v>
      </c>
      <c r="C73" s="35">
        <f t="shared" si="8"/>
        <v>38257.419600000001</v>
      </c>
      <c r="D73" s="34" t="str">
        <f t="shared" si="9"/>
        <v>vis</v>
      </c>
      <c r="E73" s="43" t="e">
        <f>VLOOKUP(C73,Active!C$21:E$973,3,FALSE)</f>
        <v>#N/A</v>
      </c>
      <c r="F73" s="5" t="s">
        <v>39</v>
      </c>
      <c r="G73" s="34" t="str">
        <f t="shared" si="10"/>
        <v>38257.4196</v>
      </c>
      <c r="H73" s="35">
        <f t="shared" si="11"/>
        <v>-1309.5</v>
      </c>
      <c r="I73" s="44" t="s">
        <v>148</v>
      </c>
      <c r="J73" s="45" t="s">
        <v>149</v>
      </c>
      <c r="K73" s="44">
        <v>-1309.5</v>
      </c>
      <c r="L73" s="44" t="s">
        <v>150</v>
      </c>
      <c r="M73" s="45" t="s">
        <v>138</v>
      </c>
      <c r="N73" s="45" t="s">
        <v>139</v>
      </c>
      <c r="O73" s="46" t="s">
        <v>140</v>
      </c>
      <c r="P73" s="46" t="s">
        <v>141</v>
      </c>
    </row>
    <row r="74" spans="1:16" ht="12.75" customHeight="1" thickBot="1" x14ac:dyDescent="0.25">
      <c r="A74" s="35" t="str">
        <f t="shared" si="6"/>
        <v> AA 28.227 </v>
      </c>
      <c r="B74" s="5" t="str">
        <f t="shared" si="7"/>
        <v>I</v>
      </c>
      <c r="C74" s="35">
        <f t="shared" si="8"/>
        <v>40088.395299999996</v>
      </c>
      <c r="D74" s="34" t="str">
        <f t="shared" si="9"/>
        <v>vis</v>
      </c>
      <c r="E74" s="43" t="e">
        <f>VLOOKUP(C74,Active!C$21:E$973,3,FALSE)</f>
        <v>#N/A</v>
      </c>
      <c r="F74" s="5" t="s">
        <v>39</v>
      </c>
      <c r="G74" s="34" t="str">
        <f t="shared" si="10"/>
        <v>40088.3953</v>
      </c>
      <c r="H74" s="35">
        <f t="shared" si="11"/>
        <v>-1145</v>
      </c>
      <c r="I74" s="44" t="s">
        <v>160</v>
      </c>
      <c r="J74" s="45" t="s">
        <v>161</v>
      </c>
      <c r="K74" s="44">
        <v>-1145</v>
      </c>
      <c r="L74" s="44" t="s">
        <v>162</v>
      </c>
      <c r="M74" s="45" t="s">
        <v>138</v>
      </c>
      <c r="N74" s="45" t="s">
        <v>139</v>
      </c>
      <c r="O74" s="46" t="s">
        <v>163</v>
      </c>
      <c r="P74" s="46" t="s">
        <v>164</v>
      </c>
    </row>
    <row r="75" spans="1:16" ht="12.75" customHeight="1" thickBot="1" x14ac:dyDescent="0.25">
      <c r="A75" s="35" t="str">
        <f t="shared" ref="A75:A82" si="12">P75</f>
        <v>OEJV 0094 </v>
      </c>
      <c r="B75" s="5" t="str">
        <f t="shared" ref="B75:B82" si="13">IF(H75=INT(H75),"I","II")</f>
        <v>I</v>
      </c>
      <c r="C75" s="35">
        <f t="shared" ref="C75:C82" si="14">1*G75</f>
        <v>54645.472199999997</v>
      </c>
      <c r="D75" s="34" t="str">
        <f t="shared" ref="D75:D82" si="15">VLOOKUP(F75,I$1:J$5,2,FALSE)</f>
        <v>vis</v>
      </c>
      <c r="E75" s="43" t="e">
        <f>VLOOKUP(C75,Active!C$21:E$973,3,FALSE)</f>
        <v>#N/A</v>
      </c>
      <c r="F75" s="5" t="s">
        <v>39</v>
      </c>
      <c r="G75" s="34" t="str">
        <f t="shared" ref="G75:G82" si="16">MID(I75,3,LEN(I75)-3)</f>
        <v>54645.4722</v>
      </c>
      <c r="H75" s="35">
        <f t="shared" ref="H75:H82" si="17">1*K75</f>
        <v>164</v>
      </c>
      <c r="I75" s="44" t="s">
        <v>288</v>
      </c>
      <c r="J75" s="45" t="s">
        <v>289</v>
      </c>
      <c r="K75" s="44">
        <v>164</v>
      </c>
      <c r="L75" s="44" t="s">
        <v>290</v>
      </c>
      <c r="M75" s="45" t="s">
        <v>278</v>
      </c>
      <c r="N75" s="45" t="s">
        <v>39</v>
      </c>
      <c r="O75" s="46" t="s">
        <v>291</v>
      </c>
      <c r="P75" s="47" t="s">
        <v>292</v>
      </c>
    </row>
    <row r="76" spans="1:16" ht="12.75" customHeight="1" thickBot="1" x14ac:dyDescent="0.25">
      <c r="A76" s="35" t="str">
        <f t="shared" si="12"/>
        <v>OEJV 0094 </v>
      </c>
      <c r="B76" s="5" t="str">
        <f t="shared" si="13"/>
        <v>I</v>
      </c>
      <c r="C76" s="35">
        <f t="shared" si="14"/>
        <v>54645.4738</v>
      </c>
      <c r="D76" s="34" t="str">
        <f t="shared" si="15"/>
        <v>vis</v>
      </c>
      <c r="E76" s="43" t="e">
        <f>VLOOKUP(C76,Active!C$21:E$973,3,FALSE)</f>
        <v>#N/A</v>
      </c>
      <c r="F76" s="5" t="s">
        <v>39</v>
      </c>
      <c r="G76" s="34" t="str">
        <f t="shared" si="16"/>
        <v>54645.4738</v>
      </c>
      <c r="H76" s="35">
        <f t="shared" si="17"/>
        <v>164</v>
      </c>
      <c r="I76" s="44" t="s">
        <v>297</v>
      </c>
      <c r="J76" s="45" t="s">
        <v>298</v>
      </c>
      <c r="K76" s="44">
        <v>164</v>
      </c>
      <c r="L76" s="44" t="s">
        <v>299</v>
      </c>
      <c r="M76" s="45" t="s">
        <v>278</v>
      </c>
      <c r="N76" s="45" t="s">
        <v>52</v>
      </c>
      <c r="O76" s="46" t="s">
        <v>291</v>
      </c>
      <c r="P76" s="47" t="s">
        <v>292</v>
      </c>
    </row>
    <row r="77" spans="1:16" ht="12.75" customHeight="1" thickBot="1" x14ac:dyDescent="0.25">
      <c r="A77" s="35" t="str">
        <f t="shared" si="12"/>
        <v>OEJV 0107 </v>
      </c>
      <c r="B77" s="5" t="str">
        <f t="shared" si="13"/>
        <v>II</v>
      </c>
      <c r="C77" s="35">
        <f t="shared" si="14"/>
        <v>54938.549099999997</v>
      </c>
      <c r="D77" s="34" t="str">
        <f t="shared" si="15"/>
        <v>vis</v>
      </c>
      <c r="E77" s="43" t="e">
        <f>VLOOKUP(C77,Active!C$21:E$973,3,FALSE)</f>
        <v>#N/A</v>
      </c>
      <c r="F77" s="5" t="s">
        <v>39</v>
      </c>
      <c r="G77" s="34" t="str">
        <f t="shared" si="16"/>
        <v>54938.5491</v>
      </c>
      <c r="H77" s="35">
        <f t="shared" si="17"/>
        <v>190.5</v>
      </c>
      <c r="I77" s="44" t="s">
        <v>300</v>
      </c>
      <c r="J77" s="45" t="s">
        <v>301</v>
      </c>
      <c r="K77" s="44">
        <v>190.5</v>
      </c>
      <c r="L77" s="44" t="s">
        <v>302</v>
      </c>
      <c r="M77" s="45" t="s">
        <v>278</v>
      </c>
      <c r="N77" s="45" t="s">
        <v>39</v>
      </c>
      <c r="O77" s="46" t="s">
        <v>291</v>
      </c>
      <c r="P77" s="47" t="s">
        <v>303</v>
      </c>
    </row>
    <row r="78" spans="1:16" ht="12.75" customHeight="1" thickBot="1" x14ac:dyDescent="0.25">
      <c r="A78" s="35" t="str">
        <f t="shared" si="12"/>
        <v>OEJV 0107 </v>
      </c>
      <c r="B78" s="5" t="str">
        <f t="shared" si="13"/>
        <v>II</v>
      </c>
      <c r="C78" s="35">
        <f t="shared" si="14"/>
        <v>54938.551099999997</v>
      </c>
      <c r="D78" s="34" t="str">
        <f t="shared" si="15"/>
        <v>vis</v>
      </c>
      <c r="E78" s="43" t="e">
        <f>VLOOKUP(C78,Active!C$21:E$973,3,FALSE)</f>
        <v>#N/A</v>
      </c>
      <c r="F78" s="5" t="s">
        <v>39</v>
      </c>
      <c r="G78" s="34" t="str">
        <f t="shared" si="16"/>
        <v>54938.5511</v>
      </c>
      <c r="H78" s="35">
        <f t="shared" si="17"/>
        <v>190.5</v>
      </c>
      <c r="I78" s="44" t="s">
        <v>304</v>
      </c>
      <c r="J78" s="45" t="s">
        <v>305</v>
      </c>
      <c r="K78" s="44">
        <v>190.5</v>
      </c>
      <c r="L78" s="44" t="s">
        <v>306</v>
      </c>
      <c r="M78" s="45" t="s">
        <v>278</v>
      </c>
      <c r="N78" s="45" t="s">
        <v>52</v>
      </c>
      <c r="O78" s="46" t="s">
        <v>291</v>
      </c>
      <c r="P78" s="47" t="s">
        <v>303</v>
      </c>
    </row>
    <row r="79" spans="1:16" ht="12.75" customHeight="1" thickBot="1" x14ac:dyDescent="0.25">
      <c r="A79" s="35" t="str">
        <f t="shared" si="12"/>
        <v>OEJV 0107 </v>
      </c>
      <c r="B79" s="5" t="str">
        <f t="shared" si="13"/>
        <v>II</v>
      </c>
      <c r="C79" s="35">
        <f t="shared" si="14"/>
        <v>54938.551399999997</v>
      </c>
      <c r="D79" s="34" t="str">
        <f t="shared" si="15"/>
        <v>vis</v>
      </c>
      <c r="E79" s="43" t="e">
        <f>VLOOKUP(C79,Active!C$21:E$973,3,FALSE)</f>
        <v>#N/A</v>
      </c>
      <c r="F79" s="5" t="s">
        <v>39</v>
      </c>
      <c r="G79" s="34" t="str">
        <f t="shared" si="16"/>
        <v>54938.5514</v>
      </c>
      <c r="H79" s="35">
        <f t="shared" si="17"/>
        <v>190.5</v>
      </c>
      <c r="I79" s="44" t="s">
        <v>307</v>
      </c>
      <c r="J79" s="45" t="s">
        <v>308</v>
      </c>
      <c r="K79" s="44">
        <v>190.5</v>
      </c>
      <c r="L79" s="44" t="s">
        <v>309</v>
      </c>
      <c r="M79" s="45" t="s">
        <v>278</v>
      </c>
      <c r="N79" s="45" t="s">
        <v>296</v>
      </c>
      <c r="O79" s="46" t="s">
        <v>291</v>
      </c>
      <c r="P79" s="47" t="s">
        <v>303</v>
      </c>
    </row>
    <row r="80" spans="1:16" ht="12.75" customHeight="1" thickBot="1" x14ac:dyDescent="0.25">
      <c r="A80" s="35" t="str">
        <f t="shared" si="12"/>
        <v>OEJV 0137 </v>
      </c>
      <c r="B80" s="5" t="str">
        <f t="shared" si="13"/>
        <v>I</v>
      </c>
      <c r="C80" s="35">
        <f t="shared" si="14"/>
        <v>55012.454100000003</v>
      </c>
      <c r="D80" s="34" t="str">
        <f t="shared" si="15"/>
        <v>vis</v>
      </c>
      <c r="E80" s="43" t="e">
        <f>VLOOKUP(C80,Active!C$21:E$973,3,FALSE)</f>
        <v>#N/A</v>
      </c>
      <c r="F80" s="5" t="s">
        <v>39</v>
      </c>
      <c r="G80" s="34" t="str">
        <f t="shared" si="16"/>
        <v>55012.4541</v>
      </c>
      <c r="H80" s="35">
        <f t="shared" si="17"/>
        <v>197</v>
      </c>
      <c r="I80" s="44" t="s">
        <v>310</v>
      </c>
      <c r="J80" s="45" t="s">
        <v>311</v>
      </c>
      <c r="K80" s="44">
        <v>197</v>
      </c>
      <c r="L80" s="44" t="s">
        <v>312</v>
      </c>
      <c r="M80" s="45" t="s">
        <v>278</v>
      </c>
      <c r="N80" s="45" t="s">
        <v>39</v>
      </c>
      <c r="O80" s="46" t="s">
        <v>291</v>
      </c>
      <c r="P80" s="47" t="s">
        <v>313</v>
      </c>
    </row>
    <row r="81" spans="1:16" ht="12.75" customHeight="1" thickBot="1" x14ac:dyDescent="0.25">
      <c r="A81" s="35" t="str">
        <f t="shared" si="12"/>
        <v>OEJV 0137 </v>
      </c>
      <c r="B81" s="5" t="str">
        <f t="shared" si="13"/>
        <v>I</v>
      </c>
      <c r="C81" s="35">
        <f t="shared" si="14"/>
        <v>55012.4542</v>
      </c>
      <c r="D81" s="34" t="str">
        <f t="shared" si="15"/>
        <v>vis</v>
      </c>
      <c r="E81" s="43" t="e">
        <f>VLOOKUP(C81,Active!C$21:E$973,3,FALSE)</f>
        <v>#N/A</v>
      </c>
      <c r="F81" s="5" t="s">
        <v>39</v>
      </c>
      <c r="G81" s="34" t="str">
        <f t="shared" si="16"/>
        <v>55012.4542</v>
      </c>
      <c r="H81" s="35">
        <f t="shared" si="17"/>
        <v>197</v>
      </c>
      <c r="I81" s="44" t="s">
        <v>314</v>
      </c>
      <c r="J81" s="45" t="s">
        <v>315</v>
      </c>
      <c r="K81" s="44">
        <v>197</v>
      </c>
      <c r="L81" s="44" t="s">
        <v>316</v>
      </c>
      <c r="M81" s="45" t="s">
        <v>278</v>
      </c>
      <c r="N81" s="45" t="s">
        <v>296</v>
      </c>
      <c r="O81" s="46" t="s">
        <v>291</v>
      </c>
      <c r="P81" s="47" t="s">
        <v>313</v>
      </c>
    </row>
    <row r="82" spans="1:16" ht="12.75" customHeight="1" thickBot="1" x14ac:dyDescent="0.25">
      <c r="A82" s="35" t="str">
        <f t="shared" si="12"/>
        <v>OEJV 0137 </v>
      </c>
      <c r="B82" s="5" t="str">
        <f t="shared" si="13"/>
        <v>I</v>
      </c>
      <c r="C82" s="35">
        <f t="shared" si="14"/>
        <v>55012.455399999999</v>
      </c>
      <c r="D82" s="34" t="str">
        <f t="shared" si="15"/>
        <v>vis</v>
      </c>
      <c r="E82" s="43" t="e">
        <f>VLOOKUP(C82,Active!C$21:E$973,3,FALSE)</f>
        <v>#N/A</v>
      </c>
      <c r="F82" s="5" t="s">
        <v>39</v>
      </c>
      <c r="G82" s="34" t="str">
        <f t="shared" si="16"/>
        <v>55012.4554</v>
      </c>
      <c r="H82" s="35">
        <f t="shared" si="17"/>
        <v>197</v>
      </c>
      <c r="I82" s="44" t="s">
        <v>317</v>
      </c>
      <c r="J82" s="45" t="s">
        <v>318</v>
      </c>
      <c r="K82" s="44">
        <v>197</v>
      </c>
      <c r="L82" s="44" t="s">
        <v>319</v>
      </c>
      <c r="M82" s="45" t="s">
        <v>278</v>
      </c>
      <c r="N82" s="45" t="s">
        <v>52</v>
      </c>
      <c r="O82" s="46" t="s">
        <v>291</v>
      </c>
      <c r="P82" s="47" t="s">
        <v>313</v>
      </c>
    </row>
    <row r="83" spans="1:16" x14ac:dyDescent="0.2">
      <c r="B83" s="5"/>
      <c r="F83" s="5"/>
    </row>
    <row r="84" spans="1:16" x14ac:dyDescent="0.2">
      <c r="B84" s="5"/>
      <c r="F84" s="5"/>
    </row>
    <row r="85" spans="1:16" x14ac:dyDescent="0.2">
      <c r="B85" s="5"/>
      <c r="F85" s="5"/>
    </row>
    <row r="86" spans="1:16" x14ac:dyDescent="0.2">
      <c r="B86" s="5"/>
      <c r="F86" s="5"/>
    </row>
    <row r="87" spans="1:16" x14ac:dyDescent="0.2">
      <c r="B87" s="5"/>
      <c r="F87" s="5"/>
    </row>
    <row r="88" spans="1:16" x14ac:dyDescent="0.2">
      <c r="B88" s="5"/>
      <c r="F88" s="5"/>
    </row>
    <row r="89" spans="1:16" x14ac:dyDescent="0.2">
      <c r="B89" s="5"/>
      <c r="F89" s="5"/>
    </row>
    <row r="90" spans="1:16" x14ac:dyDescent="0.2">
      <c r="B90" s="5"/>
      <c r="F90" s="5"/>
    </row>
    <row r="91" spans="1:16" x14ac:dyDescent="0.2">
      <c r="B91" s="5"/>
      <c r="F91" s="5"/>
    </row>
    <row r="92" spans="1:16" x14ac:dyDescent="0.2">
      <c r="B92" s="5"/>
      <c r="F92" s="5"/>
    </row>
    <row r="93" spans="1:16" x14ac:dyDescent="0.2">
      <c r="B93" s="5"/>
      <c r="F93" s="5"/>
    </row>
    <row r="94" spans="1:16" x14ac:dyDescent="0.2">
      <c r="B94" s="5"/>
      <c r="F94" s="5"/>
    </row>
    <row r="95" spans="1:16" x14ac:dyDescent="0.2">
      <c r="B95" s="5"/>
      <c r="F95" s="5"/>
    </row>
    <row r="96" spans="1:1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</sheetData>
  <phoneticPr fontId="8" type="noConversion"/>
  <hyperlinks>
    <hyperlink ref="A3" r:id="rId1" xr:uid="{00000000-0004-0000-0100-000000000000}"/>
    <hyperlink ref="P49" r:id="rId2" display="http://www.bav-astro.de/sfs/BAVM_link.php?BAVMnr=50" xr:uid="{00000000-0004-0000-0100-000001000000}"/>
    <hyperlink ref="P50" r:id="rId3" display="http://www.bav-astro.de/sfs/BAVM_link.php?BAVMnr=59" xr:uid="{00000000-0004-0000-0100-000002000000}"/>
    <hyperlink ref="P52" r:id="rId4" display="http://www.konkoly.hu/cgi-bin/IBVS?4340" xr:uid="{00000000-0004-0000-0100-000003000000}"/>
    <hyperlink ref="P53" r:id="rId5" display="http://www.konkoly.hu/cgi-bin/IBVS?4340" xr:uid="{00000000-0004-0000-0100-000004000000}"/>
    <hyperlink ref="P54" r:id="rId6" display="http://www.konkoly.hu/cgi-bin/IBVS?4340" xr:uid="{00000000-0004-0000-0100-000005000000}"/>
    <hyperlink ref="P56" r:id="rId7" display="http://www.bav-astro.de/sfs/BAVM_link.php?BAVMnr=174" xr:uid="{00000000-0004-0000-0100-000006000000}"/>
    <hyperlink ref="P57" r:id="rId8" display="http://www.konkoly.hu/cgi-bin/IBVS?5753" xr:uid="{00000000-0004-0000-0100-000007000000}"/>
    <hyperlink ref="P58" r:id="rId9" display="http://www.konkoly.hu/cgi-bin/IBVS?5978" xr:uid="{00000000-0004-0000-0100-000008000000}"/>
    <hyperlink ref="P75" r:id="rId10" display="http://var.astro.cz/oejv/issues/oejv0094.pdf" xr:uid="{00000000-0004-0000-0100-000009000000}"/>
    <hyperlink ref="P59" r:id="rId11" display="http://var.astro.cz/oejv/issues/oejv0094.pdf" xr:uid="{00000000-0004-0000-0100-00000A000000}"/>
    <hyperlink ref="P76" r:id="rId12" display="http://var.astro.cz/oejv/issues/oejv0094.pdf" xr:uid="{00000000-0004-0000-0100-00000B000000}"/>
    <hyperlink ref="P77" r:id="rId13" display="http://var.astro.cz/oejv/issues/oejv0107.pdf" xr:uid="{00000000-0004-0000-0100-00000C000000}"/>
    <hyperlink ref="P78" r:id="rId14" display="http://var.astro.cz/oejv/issues/oejv0107.pdf" xr:uid="{00000000-0004-0000-0100-00000D000000}"/>
    <hyperlink ref="P79" r:id="rId15" display="http://var.astro.cz/oejv/issues/oejv0107.pdf" xr:uid="{00000000-0004-0000-0100-00000E000000}"/>
    <hyperlink ref="P80" r:id="rId16" display="http://var.astro.cz/oejv/issues/oejv0137.pdf" xr:uid="{00000000-0004-0000-0100-00000F000000}"/>
    <hyperlink ref="P81" r:id="rId17" display="http://var.astro.cz/oejv/issues/oejv0137.pdf" xr:uid="{00000000-0004-0000-0100-000010000000}"/>
    <hyperlink ref="P82" r:id="rId18" display="http://var.astro.cz/oejv/issues/oejv0137.pdf" xr:uid="{00000000-0004-0000-0100-000011000000}"/>
    <hyperlink ref="P60" r:id="rId19" display="http://var.astro.cz/oejv/issues/oejv0160.pdf" xr:uid="{00000000-0004-0000-0100-000012000000}"/>
    <hyperlink ref="P61" r:id="rId20" display="http://var.astro.cz/oejv/issues/oejv0160.pdf" xr:uid="{00000000-0004-0000-0100-000013000000}"/>
    <hyperlink ref="P62" r:id="rId21" display="http://var.astro.cz/oejv/issues/oejv0160.pdf" xr:uid="{00000000-0004-0000-0100-000014000000}"/>
    <hyperlink ref="P63" r:id="rId22" display="http://var.astro.cz/oejv/issues/oejv0160.pdf" xr:uid="{00000000-0004-0000-0100-000015000000}"/>
    <hyperlink ref="P64" r:id="rId23" display="http://www.konkoly.hu/cgi-bin/IBVS?6029" xr:uid="{00000000-0004-0000-0100-000016000000}"/>
    <hyperlink ref="P65" r:id="rId24" display="http://www.konkoly.hu/cgi-bin/IBVS?6093" xr:uid="{00000000-0004-0000-0100-00001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2023-08-07T00:22:41Z</dcterms:modified>
</cp:coreProperties>
</file>