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CF5BE33-B656-46F7-9A91-B84175BB9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3" i="1"/>
  <c r="F23" i="1" s="1"/>
  <c r="G23" i="1" s="1"/>
  <c r="K23" i="1" s="1"/>
  <c r="E22" i="1"/>
  <c r="F22" i="1"/>
  <c r="G22" i="1" s="1"/>
  <c r="K22" i="1" s="1"/>
  <c r="E24" i="1"/>
  <c r="F24" i="1" s="1"/>
  <c r="G24" i="1" s="1"/>
  <c r="K24" i="1" s="1"/>
  <c r="Q23" i="1"/>
  <c r="E21" i="1"/>
  <c r="F21" i="1"/>
  <c r="G21" i="1" s="1"/>
  <c r="I21" i="1" s="1"/>
  <c r="Q24" i="1"/>
  <c r="E9" i="1"/>
  <c r="Q22" i="1"/>
  <c r="F16" i="1"/>
  <c r="F17" i="1" s="1"/>
  <c r="C17" i="1"/>
  <c r="Q21" i="1"/>
  <c r="C11" i="1"/>
  <c r="C12" i="1"/>
  <c r="O26" i="1" l="1"/>
  <c r="O25" i="1"/>
  <c r="C15" i="1"/>
  <c r="O21" i="1"/>
  <c r="O22" i="1"/>
  <c r="O24" i="1"/>
  <c r="O23" i="1"/>
  <c r="O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<sst xmlns="http://schemas.openxmlformats.org/spreadsheetml/2006/main" count="64" uniqueCount="57">
  <si>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</si>
  <si>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</si>
  <si>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</si>
  <si>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</si>
  <si>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</si>
  <si>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</si>
  <si>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</si>
  <si>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</si>
  <si>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</si>
  <si>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</si>
  <si>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</si>
  <si>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</si>
  <si>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</si>
  <si>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</si>
  <si>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</si>
  <si>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</si>
  <si>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</si>
  <si>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</si>
  <si>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</si>
  <si>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</si>
  <si>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</si>
  <si>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</si>
  <si>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</si>
  <si>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</si>
  <si>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</si>
  <si>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</si>
  <si>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</si>
  <si>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</si>
  <si>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</si>
  <si>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</si>
  <si>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</si>
  <si>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</si>
  <si>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</si>
  <si>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</si>
  <si>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</si>
  <si>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</si>
  <si>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</si>
  <si>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</si>
  <si>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</si>
  <si>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</si>
  <si>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</si>
  <si>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</si>
  <si>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</si>
  <si>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</si>
  <si>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V1814 Aql</t>
  </si>
  <si>
    <t>G0493-0801</t>
  </si>
  <si>
    <t xml:space="preserve"> V1814 Aql </t>
  </si>
  <si>
    <t>EA</t>
  </si>
  <si>
    <t>pr_6</t>
  </si>
  <si>
    <t>~</t>
  </si>
  <si>
    <t>V1814 Aql / GSC 0493-0801</t>
  </si>
  <si>
    <t>GCVS</t>
  </si>
  <si>
    <t>IBVS 6195</t>
  </si>
  <si>
    <t>RHN 2021</t>
  </si>
  <si>
    <t>IBVS, 63, 6262</t>
  </si>
  <si>
    <t>JBAV, 55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</si>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</sst>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V1814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8-4EDC-AF5A-81EF0EF492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E8-4EDC-AF5A-81EF0EF492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E8-4EDC-AF5A-81EF0EF492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3.1291999999666587E-2</c:v>
                </c:pt>
                <c:pt idx="2">
                  <c:v>3.7612000000081025E-2</c:v>
                </c:pt>
                <c:pt idx="3">
                  <c:v>3.8451000000350177E-2</c:v>
                </c:pt>
                <c:pt idx="4">
                  <c:v>3.8451000000350177E-2</c:v>
                </c:pt>
                <c:pt idx="5">
                  <c:v>4.3913000234169886E-2</c:v>
                </c:pt>
                <c:pt idx="6">
                  <c:v>4.6830999999656342E-2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E8-4EDC-AF5A-81EF0EF492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E8-4EDC-AF5A-81EF0EF492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E8-4EDC-AF5A-81EF0EF492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  <c:pt idx="2">
                    <c:v>5.9999999999999995E-4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1E-3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E8-4EDC-AF5A-81EF0EF492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1.1184826499303219E-4</c:v>
                </c:pt>
                <c:pt idx="1">
                  <c:v>3.1609008822297835E-2</c:v>
                </c:pt>
                <c:pt idx="2">
                  <c:v>3.662111979875337E-2</c:v>
                </c:pt>
                <c:pt idx="3">
                  <c:v>3.8381953523376568E-2</c:v>
                </c:pt>
                <c:pt idx="4">
                  <c:v>3.8381953523376568E-2</c:v>
                </c:pt>
                <c:pt idx="5">
                  <c:v>4.5543996313416983E-2</c:v>
                </c:pt>
                <c:pt idx="6">
                  <c:v>4.5900119988059873E-2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E8-4EDC-AF5A-81EF0EF492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4776</c:v>
                </c:pt>
                <c:pt idx="2">
                  <c:v>5536</c:v>
                </c:pt>
                <c:pt idx="3">
                  <c:v>5803</c:v>
                </c:pt>
                <c:pt idx="4">
                  <c:v>5803</c:v>
                </c:pt>
                <c:pt idx="5">
                  <c:v>6889</c:v>
                </c:pt>
                <c:pt idx="6">
                  <c:v>6943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E8-4EDC-AF5A-81EF0EF49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291136"/>
        <c:axId val="1"/>
      </c:scatterChart>
      <c:valAx>
        <c:axId val="84529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29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96123F-3702-0476-E55A-4433BF69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50</v>
      </c>
      <c r="F1" s="37" t="s">
        <v>44</v>
      </c>
      <c r="G1" s="31">
        <v>2010</v>
      </c>
      <c r="H1" s="38"/>
      <c r="I1" s="39" t="s">
        <v>45</v>
      </c>
      <c r="J1" s="40" t="s">
        <v>46</v>
      </c>
      <c r="K1" s="41">
        <v>19.545511399999999</v>
      </c>
      <c r="L1" s="33">
        <v>6.5456000000000003</v>
      </c>
      <c r="M1" s="34">
        <v>52524.606</v>
      </c>
      <c r="N1" s="34">
        <v>0.98678299999999997</v>
      </c>
      <c r="O1" s="32" t="s">
        <v>47</v>
      </c>
      <c r="P1" s="33">
        <v>10.42</v>
      </c>
      <c r="Q1" s="33">
        <v>11.3</v>
      </c>
      <c r="S1" s="43" t="s">
        <v>49</v>
      </c>
      <c r="U1" s="42" t="s">
        <v>48</v>
      </c>
    </row>
    <row r="2" spans="1:21" x14ac:dyDescent="0.2">
      <c r="A2" t="s">
        <v>26</v>
      </c>
      <c r="B2" t="s">
        <v>47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3</v>
      </c>
      <c r="C4" s="27">
        <v>52524.606</v>
      </c>
      <c r="D4" s="28">
        <v>0.98678299999999997</v>
      </c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1" x14ac:dyDescent="0.2">
      <c r="A6" s="5" t="s">
        <v>4</v>
      </c>
    </row>
    <row r="7" spans="1:21" x14ac:dyDescent="0.2">
      <c r="A7" t="s">
        <v>5</v>
      </c>
      <c r="C7" s="8">
        <v>52524.606</v>
      </c>
      <c r="D7" s="29" t="s">
        <v>51</v>
      </c>
    </row>
    <row r="8" spans="1:21" x14ac:dyDescent="0.2">
      <c r="A8" t="s">
        <v>6</v>
      </c>
      <c r="C8" s="8">
        <v>0.98678299999999997</v>
      </c>
      <c r="D8" s="29" t="s">
        <v>51</v>
      </c>
    </row>
    <row r="9" spans="1:21" x14ac:dyDescent="0.2">
      <c r="A9" s="24" t="s">
        <v>35</v>
      </c>
      <c r="C9" s="25">
        <v>21</v>
      </c>
      <c r="D9" s="22" t="s">
        <v>56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1">
        <f ca="1">INTERCEPT(INDIRECT($E$9):G992,INDIRECT($D$9):F992)</f>
        <v>1.1184826499303219E-4</v>
      </c>
      <c r="D11" s="3"/>
      <c r="E11" s="10"/>
    </row>
    <row r="12" spans="1:21" x14ac:dyDescent="0.2">
      <c r="A12" s="10" t="s">
        <v>19</v>
      </c>
      <c r="B12" s="10"/>
      <c r="C12" s="21">
        <f ca="1">SLOPE(INDIRECT($E$9):G992,INDIRECT($D$9):F992)</f>
        <v>6.5948828637572868E-6</v>
      </c>
      <c r="D12" s="3"/>
      <c r="E12" s="10"/>
    </row>
    <row r="13" spans="1:21" x14ac:dyDescent="0.2">
      <c r="A13" s="10" t="s">
        <v>21</v>
      </c>
      <c r="B13" s="10"/>
      <c r="C13" s="3" t="s">
        <v>16</v>
      </c>
    </row>
    <row r="14" spans="1:21" x14ac:dyDescent="0.2">
      <c r="A14" s="10"/>
      <c r="B14" s="10"/>
      <c r="C14" s="10"/>
    </row>
    <row r="15" spans="1:21" x14ac:dyDescent="0.2">
      <c r="A15" s="12" t="s">
        <v>20</v>
      </c>
      <c r="B15" s="10"/>
      <c r="C15" s="13">
        <f ca="1">(C7+C11)+(C8+C12)*INT(MAX(F21:F3533))</f>
        <v>59375.886269119983</v>
      </c>
      <c r="E15" s="14" t="s">
        <v>37</v>
      </c>
      <c r="F15" s="35">
        <v>1</v>
      </c>
    </row>
    <row r="16" spans="1:21" x14ac:dyDescent="0.2">
      <c r="A16" s="16" t="s">
        <v>7</v>
      </c>
      <c r="B16" s="10"/>
      <c r="C16" s="17">
        <f ca="1">+C8+C12</f>
        <v>0.98678959488286377</v>
      </c>
      <c r="E16" s="14" t="s">
        <v>33</v>
      </c>
      <c r="F16" s="36">
        <f ca="1">NOW()+15018.5+$C$5/24</f>
        <v>59970.759796180551</v>
      </c>
    </row>
    <row r="17" spans="1:21" ht="13.5" thickBot="1" x14ac:dyDescent="0.25">
      <c r="A17" s="14" t="s">
        <v>30</v>
      </c>
      <c r="B17" s="10"/>
      <c r="C17" s="10">
        <f>COUNT(C21:C2191)</f>
        <v>7</v>
      </c>
      <c r="E17" s="14" t="s">
        <v>38</v>
      </c>
      <c r="F17" s="15">
        <f ca="1">ROUND(2*(F16-$C$7)/$C$8,0)/2+F15</f>
        <v>7547</v>
      </c>
    </row>
    <row r="18" spans="1:21" ht="14.25" thickTop="1" thickBot="1" x14ac:dyDescent="0.25">
      <c r="A18" s="16" t="s">
        <v>8</v>
      </c>
      <c r="B18" s="10"/>
      <c r="C18" s="19">
        <f ca="1">+C15</f>
        <v>59375.886269119983</v>
      </c>
      <c r="D18" s="20">
        <f ca="1">+C16</f>
        <v>0.98678959488286377</v>
      </c>
      <c r="E18" s="14" t="s">
        <v>39</v>
      </c>
      <c r="F18" s="23">
        <f ca="1">ROUND(2*(F16-$C$15)/$C$16,0)/2+F15</f>
        <v>604</v>
      </c>
    </row>
    <row r="19" spans="1:21" ht="13.5" thickTop="1" x14ac:dyDescent="0.2">
      <c r="E19" s="14" t="s">
        <v>34</v>
      </c>
      <c r="F19" s="18">
        <f ca="1">+$C$15+$C$16*F18-15018.5-$C$5/24</f>
        <v>44953.80301776257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52524.606</v>
      </c>
      <c r="D21" s="8" t="s">
        <v>16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1.1184826499303219E-4</v>
      </c>
      <c r="Q21" s="2">
        <f t="shared" ref="Q21:Q27" si="4">+C21-15018.5</f>
        <v>37506.106</v>
      </c>
    </row>
    <row r="22" spans="1:21" x14ac:dyDescent="0.2">
      <c r="A22" s="44" t="s">
        <v>1</v>
      </c>
      <c r="B22" s="45" t="s">
        <v>2</v>
      </c>
      <c r="C22" s="46">
        <v>57237.512900000002</v>
      </c>
      <c r="D22" s="46">
        <v>4.5999999999999999E-3</v>
      </c>
      <c r="E22">
        <f t="shared" si="0"/>
        <v>4776.0317111259537</v>
      </c>
      <c r="F22">
        <f t="shared" si="1"/>
        <v>4776</v>
      </c>
      <c r="G22">
        <f t="shared" si="2"/>
        <v>3.1291999999666587E-2</v>
      </c>
      <c r="K22">
        <f t="shared" ref="K22:K27" si="5">+G22</f>
        <v>3.1291999999666587E-2</v>
      </c>
      <c r="O22">
        <f t="shared" ca="1" si="3"/>
        <v>3.1609008822297835E-2</v>
      </c>
      <c r="Q22" s="2">
        <f t="shared" si="4"/>
        <v>42219.012900000002</v>
      </c>
    </row>
    <row r="23" spans="1:21" x14ac:dyDescent="0.2">
      <c r="A23" s="47" t="s">
        <v>0</v>
      </c>
      <c r="B23" s="48" t="s">
        <v>2</v>
      </c>
      <c r="C23" s="49">
        <v>57987.474300000002</v>
      </c>
      <c r="D23" s="49">
        <v>5.9999999999999995E-4</v>
      </c>
      <c r="E23">
        <f t="shared" si="0"/>
        <v>5536.0381157762167</v>
      </c>
      <c r="F23">
        <f t="shared" si="1"/>
        <v>5536</v>
      </c>
      <c r="G23">
        <f t="shared" si="2"/>
        <v>3.7612000000081025E-2</v>
      </c>
      <c r="K23">
        <f t="shared" si="5"/>
        <v>3.7612000000081025E-2</v>
      </c>
      <c r="O23">
        <f t="shared" ca="1" si="3"/>
        <v>3.662111979875337E-2</v>
      </c>
      <c r="Q23" s="2">
        <f t="shared" si="4"/>
        <v>42968.974300000002</v>
      </c>
    </row>
    <row r="24" spans="1:21" x14ac:dyDescent="0.2">
      <c r="A24" s="5" t="s">
        <v>52</v>
      </c>
      <c r="C24" s="8">
        <v>58250.946199999998</v>
      </c>
      <c r="D24" s="8">
        <v>5.9999999999999995E-4</v>
      </c>
      <c r="E24">
        <f t="shared" si="0"/>
        <v>5803.0389660138035</v>
      </c>
      <c r="F24">
        <f t="shared" si="1"/>
        <v>5803</v>
      </c>
      <c r="G24">
        <f t="shared" si="2"/>
        <v>3.8451000000350177E-2</v>
      </c>
      <c r="K24">
        <f t="shared" si="5"/>
        <v>3.8451000000350177E-2</v>
      </c>
      <c r="O24">
        <f t="shared" ca="1" si="3"/>
        <v>3.8381953523376568E-2</v>
      </c>
      <c r="Q24" s="2">
        <f t="shared" si="4"/>
        <v>43232.446199999998</v>
      </c>
    </row>
    <row r="25" spans="1:21" x14ac:dyDescent="0.2">
      <c r="A25" s="50" t="s">
        <v>54</v>
      </c>
      <c r="B25" s="51" t="s">
        <v>2</v>
      </c>
      <c r="C25" s="52">
        <v>58250.946199999998</v>
      </c>
      <c r="D25" s="50">
        <v>5.9999999999999995E-4</v>
      </c>
      <c r="E25">
        <f t="shared" si="0"/>
        <v>5803.0389660138035</v>
      </c>
      <c r="F25">
        <f t="shared" si="1"/>
        <v>5803</v>
      </c>
      <c r="G25">
        <f t="shared" si="2"/>
        <v>3.8451000000350177E-2</v>
      </c>
      <c r="K25">
        <f t="shared" si="5"/>
        <v>3.8451000000350177E-2</v>
      </c>
      <c r="O25">
        <f t="shared" ca="1" si="3"/>
        <v>3.8381953523376568E-2</v>
      </c>
      <c r="Q25" s="2">
        <f t="shared" si="4"/>
        <v>43232.446199999998</v>
      </c>
    </row>
    <row r="26" spans="1:21" x14ac:dyDescent="0.2">
      <c r="A26" s="50" t="s">
        <v>55</v>
      </c>
      <c r="B26" s="51" t="s">
        <v>2</v>
      </c>
      <c r="C26" s="52">
        <v>59322.598000000231</v>
      </c>
      <c r="D26" s="50">
        <v>1E-3</v>
      </c>
      <c r="E26">
        <f t="shared" si="0"/>
        <v>6889.044501172225</v>
      </c>
      <c r="F26">
        <f t="shared" si="1"/>
        <v>6889</v>
      </c>
      <c r="G26">
        <f t="shared" si="2"/>
        <v>4.3913000234169886E-2</v>
      </c>
      <c r="K26">
        <f t="shared" si="5"/>
        <v>4.3913000234169886E-2</v>
      </c>
      <c r="O26">
        <f t="shared" ca="1" si="3"/>
        <v>4.5543996313416983E-2</v>
      </c>
      <c r="Q26" s="2">
        <f t="shared" si="4"/>
        <v>44304.098000000231</v>
      </c>
    </row>
    <row r="27" spans="1:21" x14ac:dyDescent="0.2">
      <c r="A27" s="5" t="s">
        <v>53</v>
      </c>
      <c r="C27" s="8">
        <v>59375.887199999997</v>
      </c>
      <c r="D27" s="8">
        <v>2.0000000000000001E-4</v>
      </c>
      <c r="E27">
        <f t="shared" si="0"/>
        <v>6943.0474582557645</v>
      </c>
      <c r="F27">
        <f t="shared" si="1"/>
        <v>6943</v>
      </c>
      <c r="G27">
        <f t="shared" si="2"/>
        <v>4.6830999999656342E-2</v>
      </c>
      <c r="K27">
        <f t="shared" si="5"/>
        <v>4.6830999999656342E-2</v>
      </c>
      <c r="O27">
        <f t="shared" ca="1" si="3"/>
        <v>4.5900119988059873E-2</v>
      </c>
      <c r="Q27" s="2">
        <f t="shared" si="4"/>
        <v>44357.387199999997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7">
    <sortCondition ref="C21:C27"/>
  </sortState>
  <phoneticPr fontId="8" type="noConversion"/>
  <hyperlinks>
    <hyperlink ref="H3328" r:id="rId1" display="http://vsolj.cetus-net.org/bulletin.html" xr:uid="{00000000-0004-0000-0000-000000000000}"/>
    <hyperlink ref="H64812" r:id="rId2" display="http://vsolj.cetus-net.org/bulletin.html" xr:uid="{00000000-0004-0000-0000-000001000000}"/>
    <hyperlink ref="H64805" r:id="rId3" display="https://www.aavso.org/ejaavso" xr:uid="{00000000-0004-0000-0000-000002000000}"/>
    <hyperlink ref="AP1663" r:id="rId4" display="http://cdsbib.u-strasbg.fr/cgi-bin/cdsbib?1990RMxAA..21..381G" xr:uid="{00000000-0004-0000-0000-000003000000}"/>
    <hyperlink ref="AP1660" r:id="rId5" display="http://cdsbib.u-strasbg.fr/cgi-bin/cdsbib?1990RMxAA..21..381G" xr:uid="{00000000-0004-0000-0000-000004000000}"/>
    <hyperlink ref="AP1662" r:id="rId6" display="http://cdsbib.u-strasbg.fr/cgi-bin/cdsbib?1990RMxAA..21..381G" xr:uid="{00000000-0004-0000-0000-000005000000}"/>
    <hyperlink ref="AP1638" r:id="rId7" display="http://cdsbib.u-strasbg.fr/cgi-bin/cdsbib?1990RMxAA..21..381G" xr:uid="{00000000-0004-0000-0000-000006000000}"/>
    <hyperlink ref="I64812" r:id="rId8" display="http://vsolj.cetus-net.org/bulletin.html" xr:uid="{00000000-0004-0000-0000-000007000000}"/>
    <hyperlink ref="AQ1799" r:id="rId9" display="http://cdsbib.u-strasbg.fr/cgi-bin/cdsbib?1990RMxAA..21..381G" xr:uid="{00000000-0004-0000-0000-000008000000}"/>
    <hyperlink ref="AQ3443" r:id="rId10" display="http://cdsbib.u-strasbg.fr/cgi-bin/cdsbib?1990RMxAA..21..381G" xr:uid="{00000000-0004-0000-0000-000009000000}"/>
    <hyperlink ref="AQ1800" r:id="rId11" display="http://cdsbib.u-strasbg.fr/cgi-bin/cdsbib?1990RMxAA..21..381G" xr:uid="{00000000-0004-0000-0000-00000A000000}"/>
    <hyperlink ref="H64809" r:id="rId12" display="https://www.aavso.org/ejaavso" xr:uid="{00000000-0004-0000-0000-00000B000000}"/>
    <hyperlink ref="H2650" r:id="rId13" display="http://vsolj.cetus-net.org/bulletin.html" xr:uid="{00000000-0004-0000-0000-00000C000000}"/>
    <hyperlink ref="AP5888" r:id="rId14" display="http://cdsbib.u-strasbg.fr/cgi-bin/cdsbib?1990RMxAA..21..381G" xr:uid="{00000000-0004-0000-0000-00000D000000}"/>
    <hyperlink ref="AP5891" r:id="rId15" display="http://cdsbib.u-strasbg.fr/cgi-bin/cdsbib?1990RMxAA..21..381G" xr:uid="{00000000-0004-0000-0000-00000E000000}"/>
    <hyperlink ref="AP5889" r:id="rId16" display="http://cdsbib.u-strasbg.fr/cgi-bin/cdsbib?1990RMxAA..21..381G" xr:uid="{00000000-0004-0000-0000-00000F000000}"/>
    <hyperlink ref="AP5867" r:id="rId17" display="http://cdsbib.u-strasbg.fr/cgi-bin/cdsbib?1990RMxAA..21..381G" xr:uid="{00000000-0004-0000-0000-000010000000}"/>
    <hyperlink ref="I2650" r:id="rId18" display="http://vsolj.cetus-net.org/bulletin.html" xr:uid="{00000000-0004-0000-0000-000011000000}"/>
    <hyperlink ref="AQ6001" r:id="rId19" display="http://cdsbib.u-strasbg.fr/cgi-bin/cdsbib?1990RMxAA..21..381G" xr:uid="{00000000-0004-0000-0000-000012000000}"/>
    <hyperlink ref="AQ553" r:id="rId20" display="http://cdsbib.u-strasbg.fr/cgi-bin/cdsbib?1990RMxAA..21..381G" xr:uid="{00000000-0004-0000-0000-000013000000}"/>
    <hyperlink ref="AQ600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2023-01-26T05:14:06Z</dcterms:modified>
</cp:coreProperties>
</file>