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2CEF36-8CE0-433B-AA36-07C3B5399CE6}" xr6:coauthVersionLast="47" xr6:coauthVersionMax="47" xr10:uidLastSave="{00000000-0000-0000-0000-000000000000}"/>
  <bookViews>
    <workbookView xWindow="14025" yWindow="81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 s="1"/>
  <c r="G27" i="1" s="1"/>
  <c r="K27" i="1" s="1"/>
  <c r="Q27" i="1"/>
  <c r="Q26" i="1"/>
  <c r="E26" i="1"/>
  <c r="F26" i="1" s="1"/>
  <c r="G26" i="1" s="1"/>
  <c r="K26" i="1" s="1"/>
  <c r="E25" i="1"/>
  <c r="F25" i="1"/>
  <c r="G25" i="1" s="1"/>
  <c r="K25" i="1" s="1"/>
  <c r="E23" i="1"/>
  <c r="F23" i="1" s="1"/>
  <c r="G23" i="1" s="1"/>
  <c r="J23" i="1" s="1"/>
  <c r="Q24" i="1"/>
  <c r="Q25" i="1"/>
  <c r="Q22" i="1"/>
  <c r="Q23" i="1"/>
  <c r="E21" i="1"/>
  <c r="F21" i="1"/>
  <c r="G21" i="1" s="1"/>
  <c r="I21" i="1" s="1"/>
  <c r="F16" i="1"/>
  <c r="F17" i="1" s="1"/>
  <c r="C17" i="1"/>
  <c r="Q21" i="1"/>
  <c r="E22" i="1"/>
  <c r="F22" i="1" s="1"/>
  <c r="G22" i="1" s="1"/>
  <c r="J22" i="1" s="1"/>
  <c r="E24" i="1"/>
  <c r="F24" i="1"/>
  <c r="G24" i="1" s="1"/>
  <c r="K24" i="1" s="1"/>
  <c r="C12" i="1"/>
  <c r="C11" i="1"/>
  <c r="O28" i="1" l="1"/>
  <c r="O27" i="1"/>
  <c r="C16" i="1"/>
  <c r="D18" i="1" s="1"/>
  <c r="C15" i="1"/>
  <c r="O25" i="1"/>
  <c r="O26" i="1"/>
  <c r="O21" i="1"/>
  <c r="O24" i="1"/>
  <c r="O22" i="1"/>
  <c r="O23" i="1"/>
  <c r="F18" i="1" l="1"/>
  <c r="F19" i="1" s="1"/>
  <c r="C18" i="1"/>
</calcChain>
</file>

<file path=xl/sharedStrings.xml><?xml version="1.0" encoding="utf-8"?>
<sst xmlns="http://schemas.openxmlformats.org/spreadsheetml/2006/main" count="68" uniqueCount="57">
  <si>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</si>
  <si>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</si>
  <si>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</si>
  <si>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</si>
  <si>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</si>
  <si>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</si>
  <si>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</si>
  <si>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</si>
  <si>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</si>
  <si>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</si>
  <si>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</si>
  <si>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</si>
  <si>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</si>
  <si>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</si>
  <si>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</si>
  <si>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</si>
  <si>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</si>
  <si>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</si>
  <si>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</si>
  <si>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</si>
  <si>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</si>
  <si>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</si>
  <si>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</si>
  <si>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</si>
  <si>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</si>
  <si>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</si>
  <si>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</si>
  <si>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</si>
  <si>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</si>
  <si>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</si>
  <si>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</si>
  <si>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</si>
  <si>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</si>
  <si>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</si>
  <si>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</si>
  <si>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</si>
  <si>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</si>
  <si>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</si>
  <si>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</si>
  <si>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</si>
  <si>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</si>
  <si>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</si>
  <si>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</si>
  <si>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</si>
  <si>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</si>
  <si>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V1817 Aql</t>
  </si>
  <si>
    <t>2015L</t>
  </si>
  <si>
    <t>G1071-2642</t>
  </si>
  <si>
    <t>EA</t>
  </si>
  <si>
    <t>V1817 Aql / GSC 1071-2642</t>
  </si>
  <si>
    <t>IBVS 5570</t>
  </si>
  <si>
    <t>IBVS 6152</t>
  </si>
  <si>
    <t>IBVS 6157</t>
  </si>
  <si>
    <t>JBAV, 60</t>
  </si>
  <si>
    <t>F22</t>
  </si>
  <si>
    <t>G22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</si>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</sst>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>
      <alignment vertical="top"/>
    </xf>
    <xf numFmtId="0" fontId="1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43" fontId="35" fillId="0" borderId="0" xfId="48" applyFont="1" applyBorder="1"/>
    <xf numFmtId="166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V1817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F-4447-91A8-2EF13D2C7E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F-4447-91A8-2EF13D2C7E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3.8990000000922009E-2</c:v>
                </c:pt>
                <c:pt idx="2">
                  <c:v>3.6905000000842847E-2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F-4447-91A8-2EF13D2C7E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3.5950000004959293E-2</c:v>
                </c:pt>
                <c:pt idx="4">
                  <c:v>3.6724999998114072E-2</c:v>
                </c:pt>
                <c:pt idx="5">
                  <c:v>3.4610000002430752E-2</c:v>
                </c:pt>
                <c:pt idx="6">
                  <c:v>3.6175000001094304E-2</c:v>
                </c:pt>
                <c:pt idx="7">
                  <c:v>4.144999982236186E-2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F-4447-91A8-2EF13D2C7E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F-4447-91A8-2EF13D2C7E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F-4447-91A8-2EF13D2C7E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8.9999999999999998E-4</c:v>
                  </c:pt>
                  <c:pt idx="4">
                    <c:v>5.7000000000000002E-3</c:v>
                  </c:pt>
                  <c:pt idx="5">
                    <c:v>1E-3</c:v>
                  </c:pt>
                  <c:pt idx="6">
                    <c:v>2.0999999999999999E-3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F-4447-91A8-2EF13D2C7E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3.3875731142908684E-2</c:v>
                </c:pt>
                <c:pt idx="1">
                  <c:v>3.6410998638510952E-2</c:v>
                </c:pt>
                <c:pt idx="2">
                  <c:v>3.6675913342562275E-2</c:v>
                </c:pt>
                <c:pt idx="3">
                  <c:v>3.7084625099085902E-2</c:v>
                </c:pt>
                <c:pt idx="4">
                  <c:v>3.6874720005711903E-2</c:v>
                </c:pt>
                <c:pt idx="5">
                  <c:v>3.7314314350685954E-2</c:v>
                </c:pt>
                <c:pt idx="6">
                  <c:v>3.7999039241485275E-2</c:v>
                </c:pt>
                <c:pt idx="7">
                  <c:v>3.8445389152682856E-2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F-4447-91A8-2EF13D2C7E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5254</c:v>
                </c:pt>
                <c:pt idx="2">
                  <c:v>5803</c:v>
                </c:pt>
                <c:pt idx="3">
                  <c:v>6650</c:v>
                </c:pt>
                <c:pt idx="4">
                  <c:v>6215</c:v>
                </c:pt>
                <c:pt idx="5">
                  <c:v>7126</c:v>
                </c:pt>
                <c:pt idx="6">
                  <c:v>8545</c:v>
                </c:pt>
                <c:pt idx="7">
                  <c:v>9470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F-4447-91A8-2EF13D2C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4464"/>
        <c:axId val="1"/>
      </c:scatterChart>
      <c:valAx>
        <c:axId val="80062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6D1F88-365E-45E5-D252-11D7A727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8" t="s">
        <v>45</v>
      </c>
      <c r="G1" s="31" t="s">
        <v>46</v>
      </c>
      <c r="H1" s="39"/>
      <c r="I1" s="32" t="s">
        <v>47</v>
      </c>
      <c r="J1" s="38" t="s">
        <v>45</v>
      </c>
      <c r="K1" s="33">
        <v>20.011189999999999</v>
      </c>
      <c r="L1" s="34">
        <v>7.5853999999999999</v>
      </c>
      <c r="M1" s="35">
        <v>52383</v>
      </c>
      <c r="N1" s="35">
        <v>0.78156499999999995</v>
      </c>
      <c r="O1" s="32" t="s">
        <v>48</v>
      </c>
    </row>
    <row r="2" spans="1:15" x14ac:dyDescent="0.2">
      <c r="A2" t="s">
        <v>26</v>
      </c>
      <c r="B2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 t="s">
        <v>40</v>
      </c>
      <c r="D4" s="28" t="s">
        <v>40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8">
        <v>52383</v>
      </c>
      <c r="D7" s="32" t="s">
        <v>50</v>
      </c>
    </row>
    <row r="8" spans="1:15" x14ac:dyDescent="0.2">
      <c r="A8" t="s">
        <v>6</v>
      </c>
      <c r="C8" s="8">
        <v>0.78156499999999995</v>
      </c>
      <c r="D8" s="29" t="s">
        <v>50</v>
      </c>
    </row>
    <row r="9" spans="1:15" x14ac:dyDescent="0.2">
      <c r="A9" s="24" t="s">
        <v>35</v>
      </c>
      <c r="B9" s="25">
        <v>22</v>
      </c>
      <c r="C9" s="22" t="s">
        <v>54</v>
      </c>
      <c r="D9" s="23" t="s">
        <v>55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INTERCEPT(INDIRECT($D$9):G992,INDIRECT($C$9):F992)</f>
        <v>3.3875731142908684E-2</v>
      </c>
      <c r="D11" s="3"/>
      <c r="E11" s="10"/>
    </row>
    <row r="12" spans="1:15" x14ac:dyDescent="0.2">
      <c r="A12" s="10" t="s">
        <v>19</v>
      </c>
      <c r="B12" s="10"/>
      <c r="C12" s="21">
        <f ca="1">SLOPE(INDIRECT($D$9):G992,INDIRECT($C$9):F992)</f>
        <v>4.8254044453792754E-7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59784.458995389148</v>
      </c>
      <c r="E15" s="14" t="s">
        <v>37</v>
      </c>
      <c r="F15" s="36">
        <v>1</v>
      </c>
    </row>
    <row r="16" spans="1:15" x14ac:dyDescent="0.2">
      <c r="A16" s="16" t="s">
        <v>7</v>
      </c>
      <c r="B16" s="10"/>
      <c r="C16" s="17">
        <f ca="1">+C8+C12</f>
        <v>0.78156548254044445</v>
      </c>
      <c r="E16" s="14" t="s">
        <v>33</v>
      </c>
      <c r="F16" s="37">
        <f ca="1">NOW()+15018.5+$C$5/24</f>
        <v>60169.763440277777</v>
      </c>
    </row>
    <row r="17" spans="1:21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9964</v>
      </c>
    </row>
    <row r="18" spans="1:21" ht="14.25" thickTop="1" thickBot="1" x14ac:dyDescent="0.25">
      <c r="A18" s="16" t="s">
        <v>8</v>
      </c>
      <c r="B18" s="10"/>
      <c r="C18" s="19">
        <f ca="1">+C15</f>
        <v>59784.458995389148</v>
      </c>
      <c r="D18" s="20">
        <f ca="1">+C16</f>
        <v>0.78156548254044445</v>
      </c>
      <c r="E18" s="14" t="s">
        <v>39</v>
      </c>
      <c r="F18" s="23">
        <f ca="1">ROUND(2*(F16-$C$15)/$C$16,0)/2+F15</f>
        <v>494</v>
      </c>
    </row>
    <row r="19" spans="1:21" ht="13.5" thickTop="1" x14ac:dyDescent="0.2">
      <c r="E19" s="14" t="s">
        <v>34</v>
      </c>
      <c r="F19" s="18">
        <f ca="1">+$C$15+$C$16*F18-15018.5-$C$5/24</f>
        <v>45152.44817709746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50</v>
      </c>
      <c r="C21" s="8">
        <v>52383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3.3875731142908684E-2</v>
      </c>
      <c r="Q21" s="2">
        <f t="shared" ref="Q21:Q26" si="4">+C21-15018.5</f>
        <v>37364.5</v>
      </c>
    </row>
    <row r="22" spans="1:21" x14ac:dyDescent="0.2">
      <c r="A22" s="40" t="s">
        <v>52</v>
      </c>
      <c r="B22" s="41"/>
      <c r="C22" s="40">
        <v>56489.381500000003</v>
      </c>
      <c r="D22" s="40">
        <v>1E-3</v>
      </c>
      <c r="E22">
        <f t="shared" si="0"/>
        <v>5254.0498870855317</v>
      </c>
      <c r="F22">
        <f t="shared" si="1"/>
        <v>5254</v>
      </c>
      <c r="G22">
        <f t="shared" si="2"/>
        <v>3.8990000000922009E-2</v>
      </c>
      <c r="J22">
        <f>+G22</f>
        <v>3.8990000000922009E-2</v>
      </c>
      <c r="O22">
        <f t="shared" ca="1" si="3"/>
        <v>3.6410998638510952E-2</v>
      </c>
      <c r="Q22" s="2">
        <f t="shared" si="4"/>
        <v>41470.881500000003</v>
      </c>
    </row>
    <row r="23" spans="1:21" x14ac:dyDescent="0.2">
      <c r="A23" s="42" t="s">
        <v>51</v>
      </c>
      <c r="B23" s="41"/>
      <c r="C23" s="42">
        <v>56918.458599999998</v>
      </c>
      <c r="D23" s="42">
        <v>4.0000000000000001E-3</v>
      </c>
      <c r="E23">
        <f t="shared" si="0"/>
        <v>5803.0472193611513</v>
      </c>
      <c r="F23">
        <f t="shared" si="1"/>
        <v>5803</v>
      </c>
      <c r="G23">
        <f t="shared" si="2"/>
        <v>3.6905000000842847E-2</v>
      </c>
      <c r="J23">
        <f>+G23</f>
        <v>3.6905000000842847E-2</v>
      </c>
      <c r="O23">
        <f t="shared" ca="1" si="3"/>
        <v>3.6675913342562275E-2</v>
      </c>
      <c r="Q23" s="2">
        <f t="shared" si="4"/>
        <v>41899.958599999998</v>
      </c>
    </row>
    <row r="24" spans="1:21" x14ac:dyDescent="0.2">
      <c r="A24" s="43" t="s">
        <v>1</v>
      </c>
      <c r="B24" s="44" t="s">
        <v>2</v>
      </c>
      <c r="C24" s="45">
        <v>57580.443200000002</v>
      </c>
      <c r="D24" s="45">
        <v>8.9999999999999998E-4</v>
      </c>
      <c r="E24">
        <f t="shared" si="0"/>
        <v>6650.0459974538289</v>
      </c>
      <c r="F24">
        <f t="shared" si="1"/>
        <v>6650</v>
      </c>
      <c r="G24">
        <f t="shared" si="2"/>
        <v>3.5950000004959293E-2</v>
      </c>
      <c r="K24">
        <f>+G24</f>
        <v>3.5950000004959293E-2</v>
      </c>
      <c r="O24">
        <f t="shared" ca="1" si="3"/>
        <v>3.7084625099085902E-2</v>
      </c>
      <c r="Q24" s="2">
        <f t="shared" si="4"/>
        <v>42561.943200000002</v>
      </c>
    </row>
    <row r="25" spans="1:21" x14ac:dyDescent="0.2">
      <c r="A25" s="43" t="s">
        <v>1</v>
      </c>
      <c r="B25" s="44" t="s">
        <v>2</v>
      </c>
      <c r="C25" s="45">
        <v>57240.463199999998</v>
      </c>
      <c r="D25" s="45">
        <v>5.7000000000000002E-3</v>
      </c>
      <c r="E25">
        <f t="shared" si="0"/>
        <v>6215.0469890540116</v>
      </c>
      <c r="F25">
        <f t="shared" si="1"/>
        <v>6215</v>
      </c>
      <c r="G25">
        <f t="shared" si="2"/>
        <v>3.6724999998114072E-2</v>
      </c>
      <c r="K25">
        <f>+G25</f>
        <v>3.6724999998114072E-2</v>
      </c>
      <c r="O25">
        <f t="shared" ca="1" si="3"/>
        <v>3.6874720005711903E-2</v>
      </c>
      <c r="Q25" s="2">
        <f t="shared" si="4"/>
        <v>42221.963199999998</v>
      </c>
    </row>
    <row r="26" spans="1:21" x14ac:dyDescent="0.2">
      <c r="A26" s="46" t="s">
        <v>0</v>
      </c>
      <c r="B26" s="47" t="s">
        <v>2</v>
      </c>
      <c r="C26" s="48">
        <v>57952.466800000002</v>
      </c>
      <c r="D26" s="48">
        <v>1E-3</v>
      </c>
      <c r="E26">
        <f t="shared" si="0"/>
        <v>7126.0442829451194</v>
      </c>
      <c r="F26">
        <f t="shared" si="1"/>
        <v>7126</v>
      </c>
      <c r="G26">
        <f t="shared" si="2"/>
        <v>3.4610000002430752E-2</v>
      </c>
      <c r="K26">
        <f>+G26</f>
        <v>3.4610000002430752E-2</v>
      </c>
      <c r="O26">
        <f t="shared" ca="1" si="3"/>
        <v>3.7314314350685954E-2</v>
      </c>
      <c r="Q26" s="2">
        <f t="shared" si="4"/>
        <v>42933.966800000002</v>
      </c>
    </row>
    <row r="27" spans="1:21" x14ac:dyDescent="0.2">
      <c r="A27" s="49" t="s">
        <v>53</v>
      </c>
      <c r="B27" s="50" t="s">
        <v>2</v>
      </c>
      <c r="C27" s="51">
        <v>59061.509100000003</v>
      </c>
      <c r="D27" s="49">
        <v>2.0999999999999999E-3</v>
      </c>
      <c r="E27">
        <f t="shared" ref="E27" si="5">+(C27-C$7)/C$8</f>
        <v>8545.0462853377558</v>
      </c>
      <c r="F27">
        <f t="shared" ref="F27" si="6">ROUND(2*E27,0)/2</f>
        <v>8545</v>
      </c>
      <c r="G27">
        <f t="shared" ref="G27" si="7">+C27-(C$7+F27*C$8)</f>
        <v>3.6175000001094304E-2</v>
      </c>
      <c r="K27">
        <f>+G27</f>
        <v>3.6175000001094304E-2</v>
      </c>
      <c r="O27">
        <f t="shared" ref="O27" ca="1" si="8">+C$11+C$12*$F27</f>
        <v>3.7999039241485275E-2</v>
      </c>
      <c r="Q27" s="2">
        <f t="shared" ref="Q27" si="9">+C27-15018.5</f>
        <v>44043.009100000003</v>
      </c>
    </row>
    <row r="28" spans="1:21" x14ac:dyDescent="0.2">
      <c r="A28" s="52" t="s">
        <v>56</v>
      </c>
      <c r="B28" s="52" t="s">
        <v>2</v>
      </c>
      <c r="C28" s="53">
        <v>59784.461999999825</v>
      </c>
      <c r="D28" s="49">
        <v>0.02</v>
      </c>
      <c r="E28">
        <f t="shared" ref="E28" si="10">+(C28-C$7)/C$8</f>
        <v>9470.0530346162195</v>
      </c>
      <c r="F28">
        <f t="shared" ref="F28" si="11">ROUND(2*E28,0)/2</f>
        <v>9470</v>
      </c>
      <c r="G28">
        <f t="shared" ref="G28" si="12">+C28-(C$7+F28*C$8)</f>
        <v>4.144999982236186E-2</v>
      </c>
      <c r="K28">
        <f>+G28</f>
        <v>4.144999982236186E-2</v>
      </c>
      <c r="O28">
        <f t="shared" ref="O28" ca="1" si="13">+C$11+C$12*$F28</f>
        <v>3.8445389152682856E-2</v>
      </c>
      <c r="Q28" s="2">
        <f t="shared" ref="Q28" si="14">+C28-15018.5</f>
        <v>44765.961999999825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329" r:id="rId1" display="http://vsolj.cetus-net.org/bulletin.html" xr:uid="{00000000-0004-0000-0000-000000000000}"/>
    <hyperlink ref="H64813" r:id="rId2" display="http://vsolj.cetus-net.org/bulletin.html" xr:uid="{00000000-0004-0000-0000-000001000000}"/>
    <hyperlink ref="H64806" r:id="rId3" display="https://www.aavso.org/ejaavso" xr:uid="{00000000-0004-0000-0000-000002000000}"/>
    <hyperlink ref="AP1664" r:id="rId4" display="http://cdsbib.u-strasbg.fr/cgi-bin/cdsbib?1990RMxAA..21..381G" xr:uid="{00000000-0004-0000-0000-000003000000}"/>
    <hyperlink ref="AP1661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AP1639" r:id="rId7" display="http://cdsbib.u-strasbg.fr/cgi-bin/cdsbib?1990RMxAA..21..381G" xr:uid="{00000000-0004-0000-0000-000006000000}"/>
    <hyperlink ref="I64813" r:id="rId8" display="http://vsolj.cetus-net.org/bulletin.html" xr:uid="{00000000-0004-0000-0000-000007000000}"/>
    <hyperlink ref="AQ1800" r:id="rId9" display="http://cdsbib.u-strasbg.fr/cgi-bin/cdsbib?1990RMxAA..21..381G" xr:uid="{00000000-0004-0000-0000-000008000000}"/>
    <hyperlink ref="AQ3444" r:id="rId10" display="http://cdsbib.u-strasbg.fr/cgi-bin/cdsbib?1990RMxAA..21..381G" xr:uid="{00000000-0004-0000-0000-000009000000}"/>
    <hyperlink ref="AQ1801" r:id="rId11" display="http://cdsbib.u-strasbg.fr/cgi-bin/cdsbib?1990RMxAA..21..381G" xr:uid="{00000000-0004-0000-0000-00000A000000}"/>
    <hyperlink ref="H64810" r:id="rId12" display="https://www.aavso.org/ejaavso" xr:uid="{00000000-0004-0000-0000-00000B000000}"/>
    <hyperlink ref="H2651" r:id="rId13" display="http://vsolj.cetus-net.org/bulletin.html" xr:uid="{00000000-0004-0000-0000-00000C000000}"/>
    <hyperlink ref="AP5889" r:id="rId14" display="http://cdsbib.u-strasbg.fr/cgi-bin/cdsbib?1990RMxAA..21..381G" xr:uid="{00000000-0004-0000-0000-00000D000000}"/>
    <hyperlink ref="AP5892" r:id="rId15" display="http://cdsbib.u-strasbg.fr/cgi-bin/cdsbib?1990RMxAA..21..381G" xr:uid="{00000000-0004-0000-0000-00000E000000}"/>
    <hyperlink ref="AP5890" r:id="rId16" display="http://cdsbib.u-strasbg.fr/cgi-bin/cdsbib?1990RMxAA..21..381G" xr:uid="{00000000-0004-0000-0000-00000F000000}"/>
    <hyperlink ref="AP5868" r:id="rId17" display="http://cdsbib.u-strasbg.fr/cgi-bin/cdsbib?1990RMxAA..21..381G" xr:uid="{00000000-0004-0000-0000-000010000000}"/>
    <hyperlink ref="I2651" r:id="rId18" display="http://vsolj.cetus-net.org/bulletin.html" xr:uid="{00000000-0004-0000-0000-000011000000}"/>
    <hyperlink ref="AQ6002" r:id="rId19" display="http://cdsbib.u-strasbg.fr/cgi-bin/cdsbib?1990RMxAA..21..381G" xr:uid="{00000000-0004-0000-0000-000012000000}"/>
    <hyperlink ref="AQ554" r:id="rId20" display="http://cdsbib.u-strasbg.fr/cgi-bin/cdsbib?1990RMxAA..21..381G" xr:uid="{00000000-0004-0000-0000-000013000000}"/>
    <hyperlink ref="AQ60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2023-08-13T06:19:21Z</dcterms:modified>
</cp:coreProperties>
</file>