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12D3AD4-623C-41A5-A939-D7092621152B}" xr6:coauthVersionLast="47" xr6:coauthVersionMax="47" xr10:uidLastSave="{00000000-0000-0000-0000-000000000000}"/>
  <bookViews>
    <workbookView xWindow="14850" yWindow="735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/>
  <c r="G43" i="1" s="1"/>
  <c r="K43" i="1" s="1"/>
  <c r="Q43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2" i="1"/>
  <c r="F42" i="1"/>
  <c r="G42" i="1" s="1"/>
  <c r="K42" i="1" s="1"/>
  <c r="Q42" i="1"/>
  <c r="E38" i="1"/>
  <c r="F38" i="1" s="1"/>
  <c r="G38" i="1" s="1"/>
  <c r="K38" i="1" s="1"/>
  <c r="Q38" i="1"/>
  <c r="E32" i="1"/>
  <c r="F32" i="1"/>
  <c r="G32" i="1"/>
  <c r="J32" i="1" s="1"/>
  <c r="E33" i="1"/>
  <c r="F33" i="1"/>
  <c r="G33" i="1"/>
  <c r="K33" i="1" s="1"/>
  <c r="E34" i="1"/>
  <c r="F34" i="1"/>
  <c r="G34" i="1"/>
  <c r="K34" i="1" s="1"/>
  <c r="E35" i="1"/>
  <c r="F35" i="1"/>
  <c r="G35" i="1"/>
  <c r="K35" i="1" s="1"/>
  <c r="E21" i="1"/>
  <c r="F21" i="1"/>
  <c r="G21" i="1"/>
  <c r="I21" i="1" s="1"/>
  <c r="E22" i="1"/>
  <c r="F22" i="1"/>
  <c r="G22" i="1"/>
  <c r="K22" i="1" s="1"/>
  <c r="E23" i="1"/>
  <c r="F23" i="1"/>
  <c r="G23" i="1"/>
  <c r="K23" i="1" s="1"/>
  <c r="E24" i="1"/>
  <c r="F24" i="1"/>
  <c r="G24" i="1"/>
  <c r="K24" i="1" s="1"/>
  <c r="E25" i="1"/>
  <c r="F25" i="1"/>
  <c r="G25" i="1"/>
  <c r="K25" i="1" s="1"/>
  <c r="E26" i="1"/>
  <c r="F26" i="1"/>
  <c r="G26" i="1"/>
  <c r="K26" i="1" s="1"/>
  <c r="E27" i="1"/>
  <c r="F27" i="1"/>
  <c r="G27" i="1"/>
  <c r="K27" i="1" s="1"/>
  <c r="E28" i="1"/>
  <c r="F28" i="1"/>
  <c r="G28" i="1"/>
  <c r="K28" i="1" s="1"/>
  <c r="E29" i="1"/>
  <c r="F29" i="1"/>
  <c r="G29" i="1"/>
  <c r="K29" i="1" s="1"/>
  <c r="E30" i="1"/>
  <c r="F30" i="1"/>
  <c r="G30" i="1"/>
  <c r="K30" i="1" s="1"/>
  <c r="E31" i="1"/>
  <c r="F31" i="1"/>
  <c r="G31" i="1"/>
  <c r="K31" i="1" s="1"/>
  <c r="E36" i="1"/>
  <c r="F36" i="1"/>
  <c r="G36" i="1"/>
  <c r="K36" i="1" s="1"/>
  <c r="E37" i="1"/>
  <c r="F37" i="1"/>
  <c r="G37" i="1"/>
  <c r="K37" i="1" s="1"/>
  <c r="Q36" i="1"/>
  <c r="Q37" i="1"/>
  <c r="Q35" i="1"/>
  <c r="Q33" i="1"/>
  <c r="Q34" i="1"/>
  <c r="Q32" i="1"/>
  <c r="F16" i="1"/>
  <c r="F17" i="1" s="1"/>
  <c r="C17" i="1"/>
  <c r="Q22" i="1"/>
  <c r="Q23" i="1"/>
  <c r="Q24" i="1"/>
  <c r="Q25" i="1"/>
  <c r="Q26" i="1"/>
  <c r="Q27" i="1"/>
  <c r="Q28" i="1"/>
  <c r="Q29" i="1"/>
  <c r="Q30" i="1"/>
  <c r="Q31" i="1"/>
  <c r="Q21" i="1"/>
  <c r="C12" i="1"/>
  <c r="C11" i="1"/>
  <c r="O43" i="1" l="1"/>
  <c r="O41" i="1"/>
  <c r="O42" i="1"/>
  <c r="O40" i="1"/>
  <c r="O39" i="1"/>
  <c r="O30" i="1"/>
  <c r="O36" i="1"/>
  <c r="O24" i="1"/>
  <c r="O35" i="1"/>
  <c r="O34" i="1"/>
  <c r="O25" i="1"/>
  <c r="O29" i="1"/>
  <c r="O26" i="1"/>
  <c r="C15" i="1"/>
  <c r="O21" i="1"/>
  <c r="O28" i="1"/>
  <c r="O22" i="1"/>
  <c r="O31" i="1"/>
  <c r="O23" i="1"/>
  <c r="O27" i="1"/>
  <c r="O33" i="1"/>
  <c r="O38" i="1"/>
  <c r="O37" i="1"/>
  <c r="O3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<sst xmlns="http://schemas.openxmlformats.org/spreadsheetml/2006/main" count="104" uniqueCount="62">
  <si>
    <t>IBVS 6244</t>
  </si>
  <si>
    <t>PE</t>
  </si>
  <si>
    <t>IBVS 6196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</si>
  <si>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</si>
  <si>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</si>
  <si>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</si>
  <si>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</si>
  <si>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</si>
  <si>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</si>
  <si>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</si>
  <si>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</si>
  <si>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</si>
  <si>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</si>
  <si>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</si>
  <si>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</si>
  <si>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</si>
  <si>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</si>
  <si>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</si>
  <si>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</si>
  <si>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</si>
  <si>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</si>
  <si>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</si>
  <si>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</si>
  <si>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</si>
  <si>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</si>
  <si>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</si>
  <si>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</si>
  <si>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</si>
  <si>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</si>
  <si>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</si>
  <si>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</si>
  <si>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</si>
  <si>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</si>
  <si>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</si>
  <si>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</si>
  <si>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</si>
  <si>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</si>
  <si>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</si>
  <si>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</si>
  <si>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</si>
  <si>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EA</t>
  </si>
  <si>
    <t>IBVS 5570</t>
  </si>
  <si>
    <t>Aql</t>
  </si>
  <si>
    <t>OEJV 0074</t>
  </si>
  <si>
    <t>I</t>
  </si>
  <si>
    <t>CCD+I</t>
  </si>
  <si>
    <t>II</t>
  </si>
  <si>
    <t>CCD+R</t>
  </si>
  <si>
    <t>CCD+V</t>
  </si>
  <si>
    <t>OEJV 0094</t>
  </si>
  <si>
    <t>Add cycle</t>
  </si>
  <si>
    <t>Old Cycle</t>
  </si>
  <si>
    <t>V1825 Aql / G1077-0828</t>
  </si>
  <si>
    <t>IBVS 6149</t>
  </si>
  <si>
    <t>OEJV 0172</t>
  </si>
  <si>
    <t>IBVS 6130</t>
  </si>
  <si>
    <t>vis</t>
  </si>
  <si>
    <t>JBAV, 60</t>
  </si>
  <si>
    <t>JBAV, 63</t>
  </si>
  <si>
    <t>F21</t>
  </si>
  <si>
    <t>G21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</si>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</sst>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  <numFmt numFmtId="167" formatCode="0.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24" borderId="5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1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5" fillId="0" borderId="0" xfId="42" applyFont="1"/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6" fontId="33" fillId="0" borderId="0" xfId="0" applyNumberFormat="1" applyFont="1" applyAlignment="1">
      <alignment vertical="center" wrapText="1"/>
    </xf>
    <xf numFmtId="43" fontId="33" fillId="0" borderId="0" xfId="48" applyFont="1" applyBorder="1"/>
    <xf numFmtId="167" fontId="33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V1825 Aql --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E-46B8-942B-A288F83455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E-46B8-942B-A288F83455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1">
                  <c:v>-1.318149999860907E-2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EE-46B8-942B-A288F83455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2.8959999981452711E-3</c:v>
                </c:pt>
                <c:pt idx="2">
                  <c:v>2.6959999959217384E-3</c:v>
                </c:pt>
                <c:pt idx="3">
                  <c:v>4.615500001818873E-3</c:v>
                </c:pt>
                <c:pt idx="4">
                  <c:v>3.6914999946020544E-3</c:v>
                </c:pt>
                <c:pt idx="5">
                  <c:v>3.1870000020717271E-3</c:v>
                </c:pt>
                <c:pt idx="6">
                  <c:v>2.5634999983594753E-3</c:v>
                </c:pt>
                <c:pt idx="7">
                  <c:v>5.3524999966612086E-3</c:v>
                </c:pt>
                <c:pt idx="8">
                  <c:v>-2.0145000016782433E-3</c:v>
                </c:pt>
                <c:pt idx="9">
                  <c:v>-1.7470000020693988E-3</c:v>
                </c:pt>
                <c:pt idx="10">
                  <c:v>-1.061999995727092E-3</c:v>
                </c:pt>
                <c:pt idx="12">
                  <c:v>-1.3479499997629318E-2</c:v>
                </c:pt>
                <c:pt idx="13">
                  <c:v>-1.1033000002498738E-2</c:v>
                </c:pt>
                <c:pt idx="14">
                  <c:v>-1.3531500000681262E-2</c:v>
                </c:pt>
                <c:pt idx="15">
                  <c:v>-1.62034999957541E-2</c:v>
                </c:pt>
                <c:pt idx="16">
                  <c:v>-1.2703000000328757E-2</c:v>
                </c:pt>
                <c:pt idx="17">
                  <c:v>-1.8346500000916421E-2</c:v>
                </c:pt>
                <c:pt idx="18">
                  <c:v>-2.2351999999955297E-2</c:v>
                </c:pt>
                <c:pt idx="19">
                  <c:v>-2.5282499998866115E-2</c:v>
                </c:pt>
                <c:pt idx="20">
                  <c:v>-2.5473999994574115E-2</c:v>
                </c:pt>
                <c:pt idx="21">
                  <c:v>-2.527399999962654E-2</c:v>
                </c:pt>
                <c:pt idx="22">
                  <c:v>-2.4535000222385861E-2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EE-46B8-942B-A288F83455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EE-46B8-942B-A288F83455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EE-46B8-942B-A288F83455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EE-46B8-942B-A288F83455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4.8441573081685323E-3</c:v>
                </c:pt>
                <c:pt idx="1">
                  <c:v>3.2678240287597206E-3</c:v>
                </c:pt>
                <c:pt idx="2">
                  <c:v>3.1920387749419894E-3</c:v>
                </c:pt>
                <c:pt idx="3">
                  <c:v>3.1655139361057832E-3</c:v>
                </c:pt>
                <c:pt idx="4">
                  <c:v>2.8775299715984044E-3</c:v>
                </c:pt>
                <c:pt idx="5">
                  <c:v>1.8809538838952373E-3</c:v>
                </c:pt>
                <c:pt idx="6">
                  <c:v>1.4679242505886013E-3</c:v>
                </c:pt>
                <c:pt idx="7">
                  <c:v>1.4148745729161893E-3</c:v>
                </c:pt>
                <c:pt idx="8">
                  <c:v>2.8567429103199243E-4</c:v>
                </c:pt>
                <c:pt idx="9">
                  <c:v>1.5305009685096307E-4</c:v>
                </c:pt>
                <c:pt idx="10">
                  <c:v>-1.8552591293189181E-3</c:v>
                </c:pt>
                <c:pt idx="11">
                  <c:v>-1.2893381347871486E-2</c:v>
                </c:pt>
                <c:pt idx="12">
                  <c:v>-1.3090423007797588E-2</c:v>
                </c:pt>
                <c:pt idx="13">
                  <c:v>-1.3124526372015567E-2</c:v>
                </c:pt>
                <c:pt idx="14">
                  <c:v>-1.3272307616960145E-2</c:v>
                </c:pt>
                <c:pt idx="15">
                  <c:v>-1.6030890855925566E-2</c:v>
                </c:pt>
                <c:pt idx="16">
                  <c:v>-1.4564446194552464E-2</c:v>
                </c:pt>
                <c:pt idx="17">
                  <c:v>-1.7857315472932886E-2</c:v>
                </c:pt>
                <c:pt idx="18">
                  <c:v>-2.2620418675377306E-2</c:v>
                </c:pt>
                <c:pt idx="19">
                  <c:v>-2.4162648590568138E-2</c:v>
                </c:pt>
                <c:pt idx="20">
                  <c:v>-2.4242223107076757E-2</c:v>
                </c:pt>
                <c:pt idx="21">
                  <c:v>-2.4242223107076757E-2</c:v>
                </c:pt>
                <c:pt idx="22">
                  <c:v>-2.5810977861103791E-2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EE-46B8-942B-A288F8345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803864"/>
        <c:axId val="1"/>
      </c:scatterChart>
      <c:valAx>
        <c:axId val="820803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80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0</xdr:row>
      <xdr:rowOff>0</xdr:rowOff>
    </xdr:from>
    <xdr:to>
      <xdr:col>18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FD9A50-6931-97CA-DF75-89EAFD223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9.42578125" customWidth="1"/>
    <col min="5" max="5" width="10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52</v>
      </c>
      <c r="E1" s="31"/>
      <c r="F1" s="31"/>
      <c r="G1" s="32"/>
      <c r="H1" s="33"/>
      <c r="I1" s="29"/>
      <c r="J1" s="29" t="s">
        <v>38</v>
      </c>
      <c r="K1" s="34">
        <v>52879.64</v>
      </c>
      <c r="L1" s="34">
        <v>1.7055229999999999</v>
      </c>
    </row>
    <row r="2" spans="1:12" x14ac:dyDescent="0.2">
      <c r="A2" t="s">
        <v>27</v>
      </c>
      <c r="B2" s="32" t="s">
        <v>40</v>
      </c>
      <c r="C2" s="9"/>
      <c r="D2" t="s">
        <v>42</v>
      </c>
    </row>
    <row r="3" spans="1:12" ht="13.5" thickBot="1" x14ac:dyDescent="0.25"/>
    <row r="4" spans="1:12" ht="14.25" thickTop="1" thickBot="1" x14ac:dyDescent="0.25">
      <c r="A4" s="28" t="s">
        <v>39</v>
      </c>
      <c r="C4" s="7" t="s">
        <v>38</v>
      </c>
      <c r="D4" s="8" t="s">
        <v>38</v>
      </c>
      <c r="G4" s="25"/>
    </row>
    <row r="5" spans="1:12" ht="13.5" thickTop="1" x14ac:dyDescent="0.2">
      <c r="A5" s="10" t="s">
        <v>32</v>
      </c>
      <c r="B5" s="11"/>
      <c r="C5" s="12">
        <v>-9.5</v>
      </c>
      <c r="D5" s="11" t="s">
        <v>33</v>
      </c>
      <c r="E5" s="11"/>
    </row>
    <row r="6" spans="1:12" x14ac:dyDescent="0.2">
      <c r="A6" s="4" t="s">
        <v>5</v>
      </c>
    </row>
    <row r="7" spans="1:12" x14ac:dyDescent="0.2">
      <c r="A7" t="s">
        <v>6</v>
      </c>
      <c r="C7">
        <v>52879.64</v>
      </c>
    </row>
    <row r="8" spans="1:12" x14ac:dyDescent="0.2">
      <c r="A8" t="s">
        <v>7</v>
      </c>
      <c r="C8">
        <v>1.7055229999999999</v>
      </c>
      <c r="D8" s="30" t="s">
        <v>41</v>
      </c>
    </row>
    <row r="9" spans="1:12" x14ac:dyDescent="0.2">
      <c r="A9" s="26" t="s">
        <v>37</v>
      </c>
      <c r="B9" s="27">
        <v>21</v>
      </c>
      <c r="C9" s="24" t="s">
        <v>59</v>
      </c>
      <c r="D9" s="24" t="s">
        <v>60</v>
      </c>
    </row>
    <row r="10" spans="1:12" ht="13.5" thickBot="1" x14ac:dyDescent="0.25">
      <c r="A10" s="11"/>
      <c r="B10" s="11"/>
      <c r="C10" s="3" t="s">
        <v>23</v>
      </c>
      <c r="D10" s="3" t="s">
        <v>24</v>
      </c>
      <c r="E10" s="11"/>
    </row>
    <row r="11" spans="1:12" x14ac:dyDescent="0.2">
      <c r="A11" s="11" t="s">
        <v>19</v>
      </c>
      <c r="B11" s="11"/>
      <c r="C11" s="23">
        <f ca="1">INTERCEPT(INDIRECT($D$9):G992,INDIRECT($C$9):F992)</f>
        <v>4.8441573081685323E-3</v>
      </c>
      <c r="D11" s="13"/>
      <c r="E11" s="11"/>
      <c r="G11" s="25"/>
    </row>
    <row r="12" spans="1:12" x14ac:dyDescent="0.2">
      <c r="A12" s="11" t="s">
        <v>20</v>
      </c>
      <c r="B12" s="11"/>
      <c r="C12" s="23">
        <f ca="1">SLOPE(INDIRECT($D$9):G992,INDIRECT($C$9):F992)</f>
        <v>-7.5785253817731336E-6</v>
      </c>
      <c r="D12" s="13"/>
      <c r="E12" s="11"/>
    </row>
    <row r="13" spans="1:12" x14ac:dyDescent="0.2">
      <c r="A13" s="11" t="s">
        <v>22</v>
      </c>
      <c r="B13" s="11"/>
      <c r="C13" s="13" t="s">
        <v>17</v>
      </c>
    </row>
    <row r="14" spans="1:12" x14ac:dyDescent="0.2">
      <c r="A14" s="11"/>
      <c r="B14" s="11"/>
      <c r="C14" s="11"/>
    </row>
    <row r="15" spans="1:12" x14ac:dyDescent="0.2">
      <c r="A15" s="14" t="s">
        <v>21</v>
      </c>
      <c r="B15" s="11"/>
      <c r="C15" s="15">
        <f ca="1">(C7+C11)+(C8+C12)*INT(MAX(F21:F3533))</f>
        <v>59778.454724022136</v>
      </c>
      <c r="E15" s="16" t="s">
        <v>50</v>
      </c>
      <c r="F15" s="12">
        <v>1</v>
      </c>
    </row>
    <row r="16" spans="1:12" x14ac:dyDescent="0.2">
      <c r="A16" s="18" t="s">
        <v>8</v>
      </c>
      <c r="B16" s="11"/>
      <c r="C16" s="19">
        <f ca="1">+C8+C12</f>
        <v>1.7055154214746182</v>
      </c>
      <c r="E16" s="16" t="s">
        <v>34</v>
      </c>
      <c r="F16" s="17">
        <f ca="1">NOW()+15018.5+$C$5/24</f>
        <v>60169.764124884256</v>
      </c>
    </row>
    <row r="17" spans="1:17" ht="13.5" thickBot="1" x14ac:dyDescent="0.25">
      <c r="A17" s="16" t="s">
        <v>31</v>
      </c>
      <c r="B17" s="11"/>
      <c r="C17" s="11">
        <f>COUNT(C21:C2191)</f>
        <v>23</v>
      </c>
      <c r="E17" s="16" t="s">
        <v>51</v>
      </c>
      <c r="F17" s="17">
        <f ca="1">ROUND(2*(F16-$C$7)/$C$8,0)/2+F15</f>
        <v>4275.5</v>
      </c>
    </row>
    <row r="18" spans="1:17" ht="14.25" thickTop="1" thickBot="1" x14ac:dyDescent="0.25">
      <c r="A18" s="18" t="s">
        <v>9</v>
      </c>
      <c r="B18" s="11"/>
      <c r="C18" s="21">
        <f ca="1">+C15</f>
        <v>59778.454724022136</v>
      </c>
      <c r="D18" s="22">
        <f ca="1">+C16</f>
        <v>1.7055154214746182</v>
      </c>
      <c r="E18" s="16" t="s">
        <v>35</v>
      </c>
      <c r="F18" s="25">
        <f ca="1">ROUND(2*(F16-$C$15)/$C$16,0)/2+F15</f>
        <v>230.5</v>
      </c>
    </row>
    <row r="19" spans="1:17" ht="13.5" thickTop="1" x14ac:dyDescent="0.2">
      <c r="E19" s="16" t="s">
        <v>36</v>
      </c>
      <c r="F19" s="20">
        <f ca="1">+$C$15+$C$16*F18-15018.5-$C$5/24</f>
        <v>45153.471862005368</v>
      </c>
    </row>
    <row r="20" spans="1:17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56</v>
      </c>
      <c r="J20" s="6" t="s">
        <v>1</v>
      </c>
      <c r="K20" s="6" t="s">
        <v>3</v>
      </c>
      <c r="L20" s="6" t="s">
        <v>28</v>
      </c>
      <c r="M20" s="6" t="s">
        <v>29</v>
      </c>
      <c r="N20" s="6" t="s">
        <v>30</v>
      </c>
      <c r="O20" s="6" t="s">
        <v>26</v>
      </c>
      <c r="P20" s="5" t="s">
        <v>25</v>
      </c>
      <c r="Q20" s="3" t="s">
        <v>18</v>
      </c>
    </row>
    <row r="21" spans="1:17" x14ac:dyDescent="0.2">
      <c r="A21" s="30" t="s">
        <v>41</v>
      </c>
      <c r="C21" s="9">
        <v>52879.64</v>
      </c>
      <c r="D21" s="9" t="s">
        <v>17</v>
      </c>
      <c r="E21">
        <f t="shared" ref="E21:E35" si="0">+(C21-C$7)/C$8</f>
        <v>0</v>
      </c>
      <c r="F21">
        <f t="shared" ref="F21:F38" si="1">ROUND(2*E21,0)/2</f>
        <v>0</v>
      </c>
      <c r="G21">
        <f t="shared" ref="G21:G35" si="2">+C21-(C$7+F21*C$8)</f>
        <v>0</v>
      </c>
      <c r="I21">
        <f>+G21</f>
        <v>0</v>
      </c>
      <c r="O21">
        <f t="shared" ref="O21:O35" ca="1" si="3">+C$11+C$12*$F21</f>
        <v>4.8441573081685323E-3</v>
      </c>
      <c r="Q21" s="2">
        <f t="shared" ref="Q21:Q35" si="4">+C21-15018.5</f>
        <v>37861.14</v>
      </c>
    </row>
    <row r="22" spans="1:17" x14ac:dyDescent="0.2">
      <c r="A22" s="35" t="s">
        <v>43</v>
      </c>
      <c r="B22" s="36" t="s">
        <v>44</v>
      </c>
      <c r="C22" s="35">
        <v>53234.391680000001</v>
      </c>
      <c r="D22" s="35" t="s">
        <v>45</v>
      </c>
      <c r="E22">
        <f t="shared" si="0"/>
        <v>208.00169801286833</v>
      </c>
      <c r="F22">
        <f t="shared" si="1"/>
        <v>208</v>
      </c>
      <c r="G22">
        <f t="shared" si="2"/>
        <v>2.8959999981452711E-3</v>
      </c>
      <c r="K22">
        <f t="shared" ref="K22:K31" si="5">+G22</f>
        <v>2.8959999981452711E-3</v>
      </c>
      <c r="O22">
        <f t="shared" ca="1" si="3"/>
        <v>3.2678240287597206E-3</v>
      </c>
      <c r="Q22" s="2">
        <f t="shared" si="4"/>
        <v>38215.891680000001</v>
      </c>
    </row>
    <row r="23" spans="1:17" x14ac:dyDescent="0.2">
      <c r="A23" s="35" t="s">
        <v>43</v>
      </c>
      <c r="B23" s="36" t="s">
        <v>44</v>
      </c>
      <c r="C23" s="35">
        <v>53251.446709999997</v>
      </c>
      <c r="D23" s="35" t="s">
        <v>45</v>
      </c>
      <c r="E23">
        <f t="shared" si="0"/>
        <v>218.0015807467839</v>
      </c>
      <c r="F23">
        <f t="shared" si="1"/>
        <v>218</v>
      </c>
      <c r="G23">
        <f t="shared" si="2"/>
        <v>2.6959999959217384E-3</v>
      </c>
      <c r="K23">
        <f t="shared" si="5"/>
        <v>2.6959999959217384E-3</v>
      </c>
      <c r="O23">
        <f t="shared" ca="1" si="3"/>
        <v>3.1920387749419894E-3</v>
      </c>
      <c r="Q23" s="2">
        <f t="shared" si="4"/>
        <v>38232.946709999997</v>
      </c>
    </row>
    <row r="24" spans="1:17" x14ac:dyDescent="0.2">
      <c r="A24" s="35" t="s">
        <v>43</v>
      </c>
      <c r="B24" s="36" t="s">
        <v>46</v>
      </c>
      <c r="C24" s="35">
        <v>53257.417959999999</v>
      </c>
      <c r="D24" s="35" t="s">
        <v>47</v>
      </c>
      <c r="E24">
        <f t="shared" si="0"/>
        <v>221.50270620800742</v>
      </c>
      <c r="F24">
        <f t="shared" si="1"/>
        <v>221.5</v>
      </c>
      <c r="G24">
        <f t="shared" si="2"/>
        <v>4.615500001818873E-3</v>
      </c>
      <c r="K24">
        <f t="shared" si="5"/>
        <v>4.615500001818873E-3</v>
      </c>
      <c r="O24">
        <f t="shared" ca="1" si="3"/>
        <v>3.1655139361057832E-3</v>
      </c>
      <c r="Q24" s="2">
        <f t="shared" si="4"/>
        <v>38238.917959999999</v>
      </c>
    </row>
    <row r="25" spans="1:17" x14ac:dyDescent="0.2">
      <c r="A25" s="35" t="s">
        <v>43</v>
      </c>
      <c r="B25" s="36" t="s">
        <v>46</v>
      </c>
      <c r="C25" s="35">
        <v>53322.226909999998</v>
      </c>
      <c r="D25" s="35" t="s">
        <v>45</v>
      </c>
      <c r="E25">
        <f t="shared" si="0"/>
        <v>259.50216443870778</v>
      </c>
      <c r="F25">
        <f t="shared" si="1"/>
        <v>259.5</v>
      </c>
      <c r="G25">
        <f t="shared" si="2"/>
        <v>3.6914999946020544E-3</v>
      </c>
      <c r="K25">
        <f t="shared" si="5"/>
        <v>3.6914999946020544E-3</v>
      </c>
      <c r="O25">
        <f t="shared" ca="1" si="3"/>
        <v>2.8775299715984044E-3</v>
      </c>
      <c r="Q25" s="2">
        <f t="shared" si="4"/>
        <v>38303.726909999998</v>
      </c>
    </row>
    <row r="26" spans="1:17" x14ac:dyDescent="0.2">
      <c r="A26" s="35" t="s">
        <v>43</v>
      </c>
      <c r="B26" s="36" t="s">
        <v>44</v>
      </c>
      <c r="C26" s="35">
        <v>53546.502679999998</v>
      </c>
      <c r="D26" s="35" t="s">
        <v>47</v>
      </c>
      <c r="E26">
        <f t="shared" si="0"/>
        <v>391.00186863501602</v>
      </c>
      <c r="F26">
        <f t="shared" si="1"/>
        <v>391</v>
      </c>
      <c r="G26">
        <f t="shared" si="2"/>
        <v>3.1870000020717271E-3</v>
      </c>
      <c r="K26">
        <f t="shared" si="5"/>
        <v>3.1870000020717271E-3</v>
      </c>
      <c r="O26">
        <f t="shared" ca="1" si="3"/>
        <v>1.8809538838952373E-3</v>
      </c>
      <c r="Q26" s="2">
        <f t="shared" si="4"/>
        <v>38528.002679999998</v>
      </c>
    </row>
    <row r="27" spans="1:17" x14ac:dyDescent="0.2">
      <c r="A27" s="35" t="s">
        <v>43</v>
      </c>
      <c r="B27" s="36" t="s">
        <v>46</v>
      </c>
      <c r="C27" s="35">
        <v>53639.45306</v>
      </c>
      <c r="D27" s="35" t="s">
        <v>48</v>
      </c>
      <c r="E27">
        <f t="shared" si="0"/>
        <v>445.50150305800651</v>
      </c>
      <c r="F27">
        <f t="shared" si="1"/>
        <v>445.5</v>
      </c>
      <c r="G27">
        <f t="shared" si="2"/>
        <v>2.5634999983594753E-3</v>
      </c>
      <c r="K27">
        <f t="shared" si="5"/>
        <v>2.5634999983594753E-3</v>
      </c>
      <c r="O27">
        <f t="shared" ca="1" si="3"/>
        <v>1.4679242505886013E-3</v>
      </c>
      <c r="Q27" s="2">
        <f t="shared" si="4"/>
        <v>38620.95306</v>
      </c>
    </row>
    <row r="28" spans="1:17" x14ac:dyDescent="0.2">
      <c r="A28" s="35" t="s">
        <v>43</v>
      </c>
      <c r="B28" s="36" t="s">
        <v>46</v>
      </c>
      <c r="C28" s="35">
        <v>53651.394509999998</v>
      </c>
      <c r="D28" s="35" t="s">
        <v>48</v>
      </c>
      <c r="E28">
        <f t="shared" si="0"/>
        <v>452.50313833351936</v>
      </c>
      <c r="F28">
        <f t="shared" si="1"/>
        <v>452.5</v>
      </c>
      <c r="G28">
        <f t="shared" si="2"/>
        <v>5.3524999966612086E-3</v>
      </c>
      <c r="K28">
        <f t="shared" si="5"/>
        <v>5.3524999966612086E-3</v>
      </c>
      <c r="O28">
        <f t="shared" ca="1" si="3"/>
        <v>1.4148745729161893E-3</v>
      </c>
      <c r="Q28" s="2">
        <f t="shared" si="4"/>
        <v>38632.894509999998</v>
      </c>
    </row>
    <row r="29" spans="1:17" x14ac:dyDescent="0.2">
      <c r="A29" s="35" t="s">
        <v>43</v>
      </c>
      <c r="B29" s="36" t="s">
        <v>46</v>
      </c>
      <c r="C29" s="35">
        <v>53905.510069999997</v>
      </c>
      <c r="D29" s="35" t="s">
        <v>45</v>
      </c>
      <c r="E29">
        <f t="shared" si="0"/>
        <v>601.49881883738726</v>
      </c>
      <c r="F29">
        <f t="shared" si="1"/>
        <v>601.5</v>
      </c>
      <c r="G29">
        <f t="shared" si="2"/>
        <v>-2.0145000016782433E-3</v>
      </c>
      <c r="K29">
        <f t="shared" si="5"/>
        <v>-2.0145000016782433E-3</v>
      </c>
      <c r="O29">
        <f t="shared" ca="1" si="3"/>
        <v>2.8567429103199243E-4</v>
      </c>
      <c r="Q29" s="2">
        <f t="shared" si="4"/>
        <v>38887.010069999997</v>
      </c>
    </row>
    <row r="30" spans="1:17" x14ac:dyDescent="0.2">
      <c r="A30" s="35" t="s">
        <v>43</v>
      </c>
      <c r="B30" s="36" t="s">
        <v>44</v>
      </c>
      <c r="C30" s="35">
        <v>53935.35699</v>
      </c>
      <c r="D30" s="35" t="s">
        <v>47</v>
      </c>
      <c r="E30">
        <f t="shared" si="0"/>
        <v>618.99897568077404</v>
      </c>
      <c r="F30">
        <f t="shared" si="1"/>
        <v>619</v>
      </c>
      <c r="G30">
        <f t="shared" si="2"/>
        <v>-1.7470000020693988E-3</v>
      </c>
      <c r="K30">
        <f t="shared" si="5"/>
        <v>-1.7470000020693988E-3</v>
      </c>
      <c r="O30">
        <f t="shared" ca="1" si="3"/>
        <v>1.5305009685096307E-4</v>
      </c>
      <c r="Q30" s="2">
        <f t="shared" si="4"/>
        <v>38916.85699</v>
      </c>
    </row>
    <row r="31" spans="1:17" x14ac:dyDescent="0.2">
      <c r="A31" s="35" t="s">
        <v>49</v>
      </c>
      <c r="B31" s="36" t="s">
        <v>44</v>
      </c>
      <c r="C31" s="35">
        <v>54387.32127</v>
      </c>
      <c r="D31" s="35">
        <v>2.0000000000000001E-4</v>
      </c>
      <c r="E31">
        <f t="shared" si="0"/>
        <v>883.99937731710509</v>
      </c>
      <c r="F31">
        <f t="shared" si="1"/>
        <v>884</v>
      </c>
      <c r="G31">
        <f t="shared" si="2"/>
        <v>-1.061999995727092E-3</v>
      </c>
      <c r="K31">
        <f t="shared" si="5"/>
        <v>-1.061999995727092E-3</v>
      </c>
      <c r="O31">
        <f t="shared" ca="1" si="3"/>
        <v>-1.8552591293189181E-3</v>
      </c>
      <c r="Q31" s="2">
        <f t="shared" si="4"/>
        <v>39368.82127</v>
      </c>
    </row>
    <row r="32" spans="1:17" x14ac:dyDescent="0.2">
      <c r="A32" s="37" t="s">
        <v>53</v>
      </c>
      <c r="B32" s="38" t="s">
        <v>44</v>
      </c>
      <c r="C32" s="37">
        <v>56871.403400000003</v>
      </c>
      <c r="D32" s="37">
        <v>2.0999999999999999E-3</v>
      </c>
      <c r="E32">
        <f t="shared" si="0"/>
        <v>2340.4922712857015</v>
      </c>
      <c r="F32">
        <f t="shared" si="1"/>
        <v>2340.5</v>
      </c>
      <c r="G32">
        <f t="shared" si="2"/>
        <v>-1.318149999860907E-2</v>
      </c>
      <c r="J32">
        <f>+G32</f>
        <v>-1.318149999860907E-2</v>
      </c>
      <c r="O32">
        <f t="shared" ca="1" si="3"/>
        <v>-1.2893381347871486E-2</v>
      </c>
      <c r="Q32" s="2">
        <f t="shared" si="4"/>
        <v>41852.903400000003</v>
      </c>
    </row>
    <row r="33" spans="1:17" x14ac:dyDescent="0.2">
      <c r="A33" s="37" t="s">
        <v>55</v>
      </c>
      <c r="B33" s="38" t="s">
        <v>44</v>
      </c>
      <c r="C33" s="37">
        <v>56915.746700000003</v>
      </c>
      <c r="D33" s="37">
        <v>2.9999999999999997E-4</v>
      </c>
      <c r="E33">
        <f t="shared" si="0"/>
        <v>2366.4920965592396</v>
      </c>
      <c r="F33">
        <f t="shared" si="1"/>
        <v>2366.5</v>
      </c>
      <c r="G33">
        <f t="shared" si="2"/>
        <v>-1.3479499997629318E-2</v>
      </c>
      <c r="K33">
        <f t="shared" ref="K33:K38" si="6">+G33</f>
        <v>-1.3479499997629318E-2</v>
      </c>
      <c r="O33">
        <f t="shared" ca="1" si="3"/>
        <v>-1.3090423007797588E-2</v>
      </c>
      <c r="Q33" s="2">
        <f t="shared" si="4"/>
        <v>41897.246700000003</v>
      </c>
    </row>
    <row r="34" spans="1:17" x14ac:dyDescent="0.2">
      <c r="A34" s="39" t="s">
        <v>54</v>
      </c>
      <c r="B34" s="40" t="s">
        <v>44</v>
      </c>
      <c r="C34" s="41">
        <v>56923.423999999999</v>
      </c>
      <c r="D34" s="41">
        <v>5.0000000000000001E-3</v>
      </c>
      <c r="E34">
        <f t="shared" si="0"/>
        <v>2370.9935310165856</v>
      </c>
      <c r="F34">
        <f t="shared" si="1"/>
        <v>2371</v>
      </c>
      <c r="G34">
        <f t="shared" si="2"/>
        <v>-1.1033000002498738E-2</v>
      </c>
      <c r="K34">
        <f t="shared" si="6"/>
        <v>-1.1033000002498738E-2</v>
      </c>
      <c r="O34">
        <f t="shared" ca="1" si="3"/>
        <v>-1.3124526372015567E-2</v>
      </c>
      <c r="Q34" s="2">
        <f t="shared" si="4"/>
        <v>41904.923999999999</v>
      </c>
    </row>
    <row r="35" spans="1:17" x14ac:dyDescent="0.2">
      <c r="A35" s="37" t="s">
        <v>55</v>
      </c>
      <c r="B35" s="38" t="s">
        <v>44</v>
      </c>
      <c r="C35" s="37">
        <v>56956.679199999999</v>
      </c>
      <c r="D35" s="37">
        <v>2.9999999999999997E-4</v>
      </c>
      <c r="E35">
        <f t="shared" si="0"/>
        <v>2390.4920660700554</v>
      </c>
      <c r="F35">
        <f t="shared" si="1"/>
        <v>2390.5</v>
      </c>
      <c r="G35">
        <f t="shared" si="2"/>
        <v>-1.3531500000681262E-2</v>
      </c>
      <c r="K35">
        <f t="shared" si="6"/>
        <v>-1.3531500000681262E-2</v>
      </c>
      <c r="O35">
        <f t="shared" ca="1" si="3"/>
        <v>-1.3272307616960145E-2</v>
      </c>
      <c r="Q35" s="2">
        <f t="shared" si="4"/>
        <v>41938.179199999999</v>
      </c>
    </row>
    <row r="36" spans="1:17" x14ac:dyDescent="0.2">
      <c r="A36" s="42" t="s">
        <v>2</v>
      </c>
      <c r="B36" s="43" t="s">
        <v>44</v>
      </c>
      <c r="C36" s="44">
        <v>57577.486900000004</v>
      </c>
      <c r="D36" s="44">
        <v>6.9999999999999999E-4</v>
      </c>
      <c r="E36">
        <f>+(C36-C$7)/C$8</f>
        <v>2754.4904993952027</v>
      </c>
      <c r="F36">
        <f t="shared" si="1"/>
        <v>2754.5</v>
      </c>
      <c r="G36">
        <f>+C36-(C$7+F36*C$8)</f>
        <v>-1.62034999957541E-2</v>
      </c>
      <c r="K36">
        <f t="shared" si="6"/>
        <v>-1.62034999957541E-2</v>
      </c>
      <c r="O36">
        <f ca="1">+C$11+C$12*$F36</f>
        <v>-1.6030890855925566E-2</v>
      </c>
      <c r="Q36" s="2">
        <f>+C36-15018.5</f>
        <v>42558.986900000004</v>
      </c>
    </row>
    <row r="37" spans="1:17" x14ac:dyDescent="0.2">
      <c r="A37" s="42" t="s">
        <v>2</v>
      </c>
      <c r="B37" s="43" t="s">
        <v>44</v>
      </c>
      <c r="C37" s="44">
        <v>57247.471700000002</v>
      </c>
      <c r="D37" s="44">
        <v>6.0000000000000001E-3</v>
      </c>
      <c r="E37">
        <f>+(C37-C$7)/C$8</f>
        <v>2560.9925518448022</v>
      </c>
      <c r="F37">
        <f t="shared" si="1"/>
        <v>2561</v>
      </c>
      <c r="G37">
        <f>+C37-(C$7+F37*C$8)</f>
        <v>-1.2703000000328757E-2</v>
      </c>
      <c r="K37">
        <f t="shared" si="6"/>
        <v>-1.2703000000328757E-2</v>
      </c>
      <c r="O37">
        <f ca="1">+C$11+C$12*$F37</f>
        <v>-1.4564446194552464E-2</v>
      </c>
      <c r="Q37" s="2">
        <f>+C37-15018.5</f>
        <v>42228.971700000002</v>
      </c>
    </row>
    <row r="38" spans="1:17" x14ac:dyDescent="0.2">
      <c r="A38" s="45" t="s">
        <v>0</v>
      </c>
      <c r="B38" s="46" t="s">
        <v>44</v>
      </c>
      <c r="C38" s="47">
        <v>57988.515800000001</v>
      </c>
      <c r="D38" s="47">
        <v>8.0000000000000004E-4</v>
      </c>
      <c r="E38">
        <f>+(C38-C$7)/C$8</f>
        <v>2995.4892428891326</v>
      </c>
      <c r="F38">
        <f t="shared" si="1"/>
        <v>2995.5</v>
      </c>
      <c r="G38">
        <f>+C38-(C$7+F38*C$8)</f>
        <v>-1.8346500000916421E-2</v>
      </c>
      <c r="K38">
        <f t="shared" si="6"/>
        <v>-1.8346500000916421E-2</v>
      </c>
      <c r="O38">
        <f ca="1">+C$11+C$12*$F38</f>
        <v>-1.7857315472932886E-2</v>
      </c>
      <c r="Q38" s="2">
        <f>+C38-15018.5</f>
        <v>42970.015800000001</v>
      </c>
    </row>
    <row r="39" spans="1:17" x14ac:dyDescent="0.2">
      <c r="A39" s="48" t="s">
        <v>57</v>
      </c>
      <c r="B39" s="49" t="s">
        <v>44</v>
      </c>
      <c r="C39" s="50">
        <v>59060.432999999997</v>
      </c>
      <c r="D39" s="48">
        <v>8.0000000000000004E-4</v>
      </c>
      <c r="E39">
        <f t="shared" ref="E39:E42" si="7">+(C39-C$7)/C$8</f>
        <v>3623.9868943426727</v>
      </c>
      <c r="F39">
        <f t="shared" ref="F39:F42" si="8">ROUND(2*E39,0)/2</f>
        <v>3624</v>
      </c>
      <c r="G39">
        <f t="shared" ref="G39:G42" si="9">+C39-(C$7+F39*C$8)</f>
        <v>-2.2351999999955297E-2</v>
      </c>
      <c r="K39">
        <f t="shared" ref="K39:K42" si="10">+G39</f>
        <v>-2.2351999999955297E-2</v>
      </c>
      <c r="O39">
        <f t="shared" ref="O39:O42" ca="1" si="11">+C$11+C$12*$F39</f>
        <v>-2.2620418675377306E-2</v>
      </c>
      <c r="Q39" s="2">
        <f t="shared" ref="Q39:Q42" si="12">+C39-15018.5</f>
        <v>44041.932999999997</v>
      </c>
    </row>
    <row r="40" spans="1:17" x14ac:dyDescent="0.2">
      <c r="A40" s="48" t="s">
        <v>58</v>
      </c>
      <c r="B40" s="49" t="s">
        <v>46</v>
      </c>
      <c r="C40" s="50">
        <v>59407.504000000001</v>
      </c>
      <c r="D40" s="48">
        <v>6.0000000000000001E-3</v>
      </c>
      <c r="E40">
        <f t="shared" si="7"/>
        <v>3827.4851761014079</v>
      </c>
      <c r="F40">
        <f t="shared" si="8"/>
        <v>3827.5</v>
      </c>
      <c r="G40">
        <f t="shared" si="9"/>
        <v>-2.5282499998866115E-2</v>
      </c>
      <c r="K40">
        <f t="shared" si="10"/>
        <v>-2.5282499998866115E-2</v>
      </c>
      <c r="O40">
        <f t="shared" ca="1" si="11"/>
        <v>-2.4162648590568138E-2</v>
      </c>
      <c r="Q40" s="2">
        <f t="shared" si="12"/>
        <v>44389.004000000001</v>
      </c>
    </row>
    <row r="41" spans="1:17" x14ac:dyDescent="0.2">
      <c r="A41" s="48" t="s">
        <v>57</v>
      </c>
      <c r="B41" s="49" t="s">
        <v>44</v>
      </c>
      <c r="C41" s="50">
        <v>59425.411800000002</v>
      </c>
      <c r="D41" s="48">
        <v>1E-3</v>
      </c>
      <c r="E41">
        <f t="shared" si="7"/>
        <v>3837.9850638191351</v>
      </c>
      <c r="F41">
        <f t="shared" si="8"/>
        <v>3838</v>
      </c>
      <c r="G41">
        <f t="shared" si="9"/>
        <v>-2.5473999994574115E-2</v>
      </c>
      <c r="K41">
        <f t="shared" si="10"/>
        <v>-2.5473999994574115E-2</v>
      </c>
      <c r="O41">
        <f t="shared" ca="1" si="11"/>
        <v>-2.4242223107076757E-2</v>
      </c>
      <c r="Q41" s="2">
        <f t="shared" si="12"/>
        <v>44406.911800000002</v>
      </c>
    </row>
    <row r="42" spans="1:17" x14ac:dyDescent="0.2">
      <c r="A42" s="48" t="s">
        <v>58</v>
      </c>
      <c r="B42" s="49" t="s">
        <v>46</v>
      </c>
      <c r="C42" s="50">
        <v>59425.411999999997</v>
      </c>
      <c r="D42" s="48">
        <v>0.01</v>
      </c>
      <c r="E42">
        <f t="shared" si="7"/>
        <v>3837.9851810852142</v>
      </c>
      <c r="F42">
        <f t="shared" si="8"/>
        <v>3838</v>
      </c>
      <c r="G42">
        <f t="shared" si="9"/>
        <v>-2.527399999962654E-2</v>
      </c>
      <c r="K42">
        <f t="shared" si="10"/>
        <v>-2.527399999962654E-2</v>
      </c>
      <c r="O42">
        <f t="shared" ca="1" si="11"/>
        <v>-2.4242223107076757E-2</v>
      </c>
      <c r="Q42" s="2">
        <f t="shared" si="12"/>
        <v>44406.911999999997</v>
      </c>
    </row>
    <row r="43" spans="1:17" x14ac:dyDescent="0.2">
      <c r="A43" s="51" t="s">
        <v>61</v>
      </c>
      <c r="B43" s="51" t="s">
        <v>44</v>
      </c>
      <c r="C43" s="52">
        <v>59778.455999999773</v>
      </c>
      <c r="D43" s="48">
        <v>5.0000000000000001E-3</v>
      </c>
      <c r="E43">
        <f t="shared" ref="E43" si="13">+(C43-C$7)/C$8</f>
        <v>4044.9856143832558</v>
      </c>
      <c r="F43">
        <f t="shared" ref="F43" si="14">ROUND(2*E43,0)/2</f>
        <v>4045</v>
      </c>
      <c r="G43">
        <f t="shared" ref="G43" si="15">+C43-(C$7+F43*C$8)</f>
        <v>-2.4535000222385861E-2</v>
      </c>
      <c r="K43">
        <f t="shared" ref="K43" si="16">+G43</f>
        <v>-2.4535000222385861E-2</v>
      </c>
      <c r="O43">
        <f t="shared" ref="O43" ca="1" si="17">+C$11+C$12*$F43</f>
        <v>-2.5810977861103791E-2</v>
      </c>
      <c r="Q43" s="2">
        <f t="shared" ref="Q43" si="18">+C43-15018.5</f>
        <v>44759.955999999773</v>
      </c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3339" r:id="rId1" display="http://vsolj.cetus-net.org/bulletin.html" xr:uid="{00000000-0004-0000-0000-000000000000}"/>
    <hyperlink ref="H64824" r:id="rId2" display="http://vsolj.cetus-net.org/bulletin.html" xr:uid="{00000000-0004-0000-0000-000001000000}"/>
    <hyperlink ref="H64817" r:id="rId3" display="https://www.aavso.org/ejaavso" xr:uid="{00000000-0004-0000-0000-000002000000}"/>
    <hyperlink ref="AP1675" r:id="rId4" display="http://cdsbib.u-strasbg.fr/cgi-bin/cdsbib?1990RMxAA..21..381G" xr:uid="{00000000-0004-0000-0000-000003000000}"/>
    <hyperlink ref="AP1672" r:id="rId5" display="http://cdsbib.u-strasbg.fr/cgi-bin/cdsbib?1990RMxAA..21..381G" xr:uid="{00000000-0004-0000-0000-000004000000}"/>
    <hyperlink ref="AP1674" r:id="rId6" display="http://cdsbib.u-strasbg.fr/cgi-bin/cdsbib?1990RMxAA..21..381G" xr:uid="{00000000-0004-0000-0000-000005000000}"/>
    <hyperlink ref="AP1650" r:id="rId7" display="http://cdsbib.u-strasbg.fr/cgi-bin/cdsbib?1990RMxAA..21..381G" xr:uid="{00000000-0004-0000-0000-000006000000}"/>
    <hyperlink ref="I64824" r:id="rId8" display="http://vsolj.cetus-net.org/bulletin.html" xr:uid="{00000000-0004-0000-0000-000007000000}"/>
    <hyperlink ref="AQ1811" r:id="rId9" display="http://cdsbib.u-strasbg.fr/cgi-bin/cdsbib?1990RMxAA..21..381G" xr:uid="{00000000-0004-0000-0000-000008000000}"/>
    <hyperlink ref="AQ3455" r:id="rId10" display="http://cdsbib.u-strasbg.fr/cgi-bin/cdsbib?1990RMxAA..21..381G" xr:uid="{00000000-0004-0000-0000-000009000000}"/>
    <hyperlink ref="AQ1812" r:id="rId11" display="http://cdsbib.u-strasbg.fr/cgi-bin/cdsbib?1990RMxAA..21..381G" xr:uid="{00000000-0004-0000-0000-00000A000000}"/>
    <hyperlink ref="H64821" r:id="rId12" display="https://www.aavso.org/ejaavso" xr:uid="{00000000-0004-0000-0000-00000B000000}"/>
    <hyperlink ref="H2662" r:id="rId13" display="http://vsolj.cetus-net.org/bulletin.html" xr:uid="{00000000-0004-0000-0000-00000C000000}"/>
    <hyperlink ref="AP5900" r:id="rId14" display="http://cdsbib.u-strasbg.fr/cgi-bin/cdsbib?1990RMxAA..21..381G" xr:uid="{00000000-0004-0000-0000-00000D000000}"/>
    <hyperlink ref="AP5903" r:id="rId15" display="http://cdsbib.u-strasbg.fr/cgi-bin/cdsbib?1990RMxAA..21..381G" xr:uid="{00000000-0004-0000-0000-00000E000000}"/>
    <hyperlink ref="AP5901" r:id="rId16" display="http://cdsbib.u-strasbg.fr/cgi-bin/cdsbib?1990RMxAA..21..381G" xr:uid="{00000000-0004-0000-0000-00000F000000}"/>
    <hyperlink ref="AP5879" r:id="rId17" display="http://cdsbib.u-strasbg.fr/cgi-bin/cdsbib?1990RMxAA..21..381G" xr:uid="{00000000-0004-0000-0000-000010000000}"/>
    <hyperlink ref="I2662" r:id="rId18" display="http://vsolj.cetus-net.org/bulletin.html" xr:uid="{00000000-0004-0000-0000-000011000000}"/>
    <hyperlink ref="AQ6013" r:id="rId19" display="http://cdsbib.u-strasbg.fr/cgi-bin/cdsbib?1990RMxAA..21..381G" xr:uid="{00000000-0004-0000-0000-000012000000}"/>
    <hyperlink ref="AQ565" r:id="rId20" display="http://cdsbib.u-strasbg.fr/cgi-bin/cdsbib?1990RMxAA..21..381G" xr:uid="{00000000-0004-0000-0000-000013000000}"/>
    <hyperlink ref="AQ601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2023-08-13T06:20:20Z</dcterms:modified>
</cp:coreProperties>
</file>