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- Completed all constellations\"/>
    </mc:Choice>
  </mc:AlternateContent>
  <xr:revisionPtr revIDLastSave="0" documentId="13_ncr:1_{52F4C45C-6BE6-49AD-8A65-E78B47D7220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6" i="1" l="1"/>
  <c r="F26" i="1" s="1"/>
  <c r="G26" i="1" s="1"/>
  <c r="K26" i="1" s="1"/>
  <c r="Q26" i="1"/>
  <c r="Q25" i="1"/>
  <c r="E25" i="1"/>
  <c r="F25" i="1" s="1"/>
  <c r="G25" i="1" s="1"/>
  <c r="K25" i="1" s="1"/>
  <c r="E21" i="1"/>
  <c r="F21" i="1"/>
  <c r="G21" i="1"/>
  <c r="I21" i="1" s="1"/>
  <c r="E23" i="1"/>
  <c r="F23" i="1" s="1"/>
  <c r="G23" i="1" s="1"/>
  <c r="K23" i="1" s="1"/>
  <c r="E24" i="1"/>
  <c r="F24" i="1" s="1"/>
  <c r="G24" i="1" s="1"/>
  <c r="K24" i="1" s="1"/>
  <c r="E22" i="1"/>
  <c r="F22" i="1" s="1"/>
  <c r="G22" i="1" s="1"/>
  <c r="J22" i="1" s="1"/>
  <c r="Q23" i="1"/>
  <c r="Q24" i="1"/>
  <c r="Q22" i="1"/>
  <c r="F16" i="1"/>
  <c r="C17" i="1"/>
  <c r="Q21" i="1"/>
  <c r="C12" i="1"/>
  <c r="C11" i="1"/>
  <c r="O26" i="1" l="1"/>
  <c r="O22" i="1"/>
  <c r="O25" i="1"/>
  <c r="O23" i="1"/>
  <c r="O21" i="1"/>
  <c r="C15" i="1"/>
  <c r="F18" i="1" s="1"/>
  <c r="O24" i="1"/>
  <c r="C16" i="1"/>
  <c r="D18" i="1" s="1"/>
  <c r="F17" i="1"/>
  <c r="F19" i="1" l="1"/>
  <c r="C18" i="1"/>
</calcChain>
</file>

<file path=xl/sharedStrings.xml><?xml version="1.0" encoding="utf-8"?>
<sst xmlns="http://schemas.openxmlformats.org/spreadsheetml/2006/main" count="63" uniqueCount="54">
  <si>
    <t>IBVS 6244</t>
  </si>
  <si>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</si>
  <si>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</si>
  <si>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</si>
  <si>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</si>
  <si>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</si>
  <si>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</si>
  <si>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</si>
  <si>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</si>
  <si>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</si>
  <si>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</si>
  <si>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</si>
  <si>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</si>
  <si>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</si>
  <si>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</si>
  <si>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</si>
  <si>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</si>
  <si>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</si>
  <si>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</si>
  <si>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</si>
  <si>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</si>
  <si>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</si>
  <si>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</si>
  <si>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</si>
  <si>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</si>
  <si>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</si>
  <si>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</si>
  <si>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</si>
  <si>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</si>
  <si>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</si>
  <si>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</si>
  <si>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</si>
  <si>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</si>
  <si>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</si>
  <si>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</si>
  <si>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</si>
  <si>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</si>
  <si>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</si>
  <si>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</si>
  <si>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</si>
  <si>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</si>
  <si>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</si>
  <si>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</si>
  <si>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V1826 Aql</t>
  </si>
  <si>
    <t>G1085-1771</t>
  </si>
  <si>
    <t xml:space="preserve"> V1826 Aql </t>
  </si>
  <si>
    <t>EA</t>
  </si>
  <si>
    <t>V1826 Aql / GSC 1085-1771</t>
  </si>
  <si>
    <t>OEJV 0091</t>
  </si>
  <si>
    <t>IBVS 6149</t>
  </si>
  <si>
    <t>I</t>
  </si>
  <si>
    <t>JBAV, 60</t>
  </si>
  <si>
    <t>F21</t>
  </si>
  <si>
    <t>G21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</si>
</sst>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5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8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33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5" fillId="0" borderId="0"/>
    <xf numFmtId="0" fontId="16" fillId="0" borderId="0"/>
    <xf numFmtId="0" fontId="16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33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5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6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6" fillId="24" borderId="5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5" fillId="25" borderId="5" xfId="0" applyFont="1" applyFill="1" applyBorder="1">
      <alignment vertical="top"/>
    </xf>
    <xf numFmtId="0" fontId="18" fillId="0" borderId="5" xfId="0" applyFont="1" applyBorder="1" applyAlignment="1">
      <alignment horizontal="center" vertical="center"/>
    </xf>
    <xf numFmtId="0" fontId="12" fillId="25" borderId="5" xfId="0" applyFont="1" applyFill="1" applyBorder="1">
      <alignment vertical="top"/>
    </xf>
    <xf numFmtId="0" fontId="17" fillId="0" borderId="0" xfId="0" applyFont="1" applyAlignment="1">
      <alignment horizontal="left" wrapText="1"/>
    </xf>
    <xf numFmtId="0" fontId="17" fillId="0" borderId="0" xfId="0" applyFont="1" applyAlignment="1">
      <alignment horizontal="center" wrapText="1"/>
    </xf>
    <xf numFmtId="0" fontId="17" fillId="0" borderId="0" xfId="41" applyFont="1" applyAlignment="1">
      <alignment wrapText="1"/>
    </xf>
    <xf numFmtId="0" fontId="17" fillId="0" borderId="0" xfId="41" applyFont="1" applyAlignment="1">
      <alignment horizontal="center" wrapText="1"/>
    </xf>
    <xf numFmtId="0" fontId="17" fillId="0" borderId="0" xfId="41" applyFont="1" applyAlignment="1">
      <alignment horizontal="left" wrapText="1"/>
    </xf>
    <xf numFmtId="0" fontId="18" fillId="0" borderId="0" xfId="42" applyFont="1"/>
    <xf numFmtId="0" fontId="18" fillId="0" borderId="0" xfId="42" applyFont="1" applyAlignment="1">
      <alignment horizontal="center" wrapText="1"/>
    </xf>
    <xf numFmtId="0" fontId="18" fillId="0" borderId="0" xfId="42" applyFont="1" applyAlignment="1">
      <alignment horizontal="left" wrapText="1"/>
    </xf>
    <xf numFmtId="0" fontId="34" fillId="0" borderId="0" xfId="0" applyFont="1" applyAlignment="1">
      <alignment vertical="center" wrapText="1"/>
    </xf>
    <xf numFmtId="0" fontId="34" fillId="0" borderId="0" xfId="0" applyFont="1" applyAlignment="1">
      <alignment horizontal="center" vertical="center" wrapText="1"/>
    </xf>
    <xf numFmtId="165" fontId="34" fillId="0" borderId="0" xfId="0" applyNumberFormat="1" applyFont="1" applyAlignment="1">
      <alignment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V1826 Aql - O-C Diagr.</a:t>
            </a:r>
          </a:p>
        </c:rich>
      </c:tx>
      <c:layout>
        <c:manualLayout>
          <c:xMode val="edge"/>
          <c:yMode val="edge"/>
          <c:x val="0.37142857142857144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50375939849624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1E-3</c:v>
                  </c:pt>
                  <c:pt idx="2">
                    <c:v>1.9E-3</c:v>
                  </c:pt>
                  <c:pt idx="3">
                    <c:v>1.2800000000000001E-2</c:v>
                  </c:pt>
                  <c:pt idx="4">
                    <c:v>1.9E-3</c:v>
                  </c:pt>
                  <c:pt idx="5">
                    <c:v>3.2000000000000002E-3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1E-3</c:v>
                  </c:pt>
                  <c:pt idx="2">
                    <c:v>1.9E-3</c:v>
                  </c:pt>
                  <c:pt idx="3">
                    <c:v>1.2800000000000001E-2</c:v>
                  </c:pt>
                  <c:pt idx="4">
                    <c:v>1.9E-3</c:v>
                  </c:pt>
                  <c:pt idx="5">
                    <c:v>3.2000000000000002E-3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2321</c:v>
                </c:pt>
                <c:pt idx="2">
                  <c:v>2711.5</c:v>
                </c:pt>
                <c:pt idx="3">
                  <c:v>2518</c:v>
                </c:pt>
                <c:pt idx="4">
                  <c:v>2948</c:v>
                </c:pt>
                <c:pt idx="5">
                  <c:v>3753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DE4-4515-B043-A46B22649A8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1.9E-3</c:v>
                  </c:pt>
                  <c:pt idx="3">
                    <c:v>1.2800000000000001E-2</c:v>
                  </c:pt>
                  <c:pt idx="4">
                    <c:v>1.9E-3</c:v>
                  </c:pt>
                  <c:pt idx="5">
                    <c:v>3.2000000000000002E-3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1.9E-3</c:v>
                  </c:pt>
                  <c:pt idx="3">
                    <c:v>1.2800000000000001E-2</c:v>
                  </c:pt>
                  <c:pt idx="4">
                    <c:v>1.9E-3</c:v>
                  </c:pt>
                  <c:pt idx="5">
                    <c:v>3.2000000000000002E-3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2321</c:v>
                </c:pt>
                <c:pt idx="2">
                  <c:v>2711.5</c:v>
                </c:pt>
                <c:pt idx="3">
                  <c:v>2518</c:v>
                </c:pt>
                <c:pt idx="4">
                  <c:v>2948</c:v>
                </c:pt>
                <c:pt idx="5">
                  <c:v>3753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DE4-4515-B043-A46B22649A8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1.9E-3</c:v>
                  </c:pt>
                  <c:pt idx="3">
                    <c:v>1.2800000000000001E-2</c:v>
                  </c:pt>
                  <c:pt idx="4">
                    <c:v>1.9E-3</c:v>
                  </c:pt>
                  <c:pt idx="5">
                    <c:v>3.2000000000000002E-3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1.9E-3</c:v>
                  </c:pt>
                  <c:pt idx="3">
                    <c:v>1.2800000000000001E-2</c:v>
                  </c:pt>
                  <c:pt idx="4">
                    <c:v>1.9E-3</c:v>
                  </c:pt>
                  <c:pt idx="5">
                    <c:v>3.2000000000000002E-3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2321</c:v>
                </c:pt>
                <c:pt idx="2">
                  <c:v>2711.5</c:v>
                </c:pt>
                <c:pt idx="3">
                  <c:v>2518</c:v>
                </c:pt>
                <c:pt idx="4">
                  <c:v>2948</c:v>
                </c:pt>
                <c:pt idx="5">
                  <c:v>3753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1">
                  <c:v>5.4920000038691796E-3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DE4-4515-B043-A46B22649A8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1.9E-3</c:v>
                  </c:pt>
                  <c:pt idx="3">
                    <c:v>1.2800000000000001E-2</c:v>
                  </c:pt>
                  <c:pt idx="4">
                    <c:v>1.9E-3</c:v>
                  </c:pt>
                  <c:pt idx="5">
                    <c:v>3.2000000000000002E-3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1.9E-3</c:v>
                  </c:pt>
                  <c:pt idx="3">
                    <c:v>1.2800000000000001E-2</c:v>
                  </c:pt>
                  <c:pt idx="4">
                    <c:v>1.9E-3</c:v>
                  </c:pt>
                  <c:pt idx="5">
                    <c:v>3.2000000000000002E-3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2321</c:v>
                </c:pt>
                <c:pt idx="2">
                  <c:v>2711.5</c:v>
                </c:pt>
                <c:pt idx="3">
                  <c:v>2518</c:v>
                </c:pt>
                <c:pt idx="4">
                  <c:v>2948</c:v>
                </c:pt>
                <c:pt idx="5">
                  <c:v>3753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2">
                  <c:v>1.8098000000463799E-2</c:v>
                </c:pt>
                <c:pt idx="3">
                  <c:v>3.8360000035027042E-3</c:v>
                </c:pt>
                <c:pt idx="4">
                  <c:v>8.5960000069462694E-3</c:v>
                </c:pt>
                <c:pt idx="5">
                  <c:v>1.2856000001193024E-2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DE4-4515-B043-A46B22649A8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1.9E-3</c:v>
                  </c:pt>
                  <c:pt idx="3">
                    <c:v>1.2800000000000001E-2</c:v>
                  </c:pt>
                  <c:pt idx="4">
                    <c:v>1.9E-3</c:v>
                  </c:pt>
                  <c:pt idx="5">
                    <c:v>3.2000000000000002E-3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1.9E-3</c:v>
                  </c:pt>
                  <c:pt idx="3">
                    <c:v>1.2800000000000001E-2</c:v>
                  </c:pt>
                  <c:pt idx="4">
                    <c:v>1.9E-3</c:v>
                  </c:pt>
                  <c:pt idx="5">
                    <c:v>3.2000000000000002E-3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2321</c:v>
                </c:pt>
                <c:pt idx="2">
                  <c:v>2711.5</c:v>
                </c:pt>
                <c:pt idx="3">
                  <c:v>2518</c:v>
                </c:pt>
                <c:pt idx="4">
                  <c:v>2948</c:v>
                </c:pt>
                <c:pt idx="5">
                  <c:v>3753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DE4-4515-B043-A46B22649A8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1.9E-3</c:v>
                  </c:pt>
                  <c:pt idx="3">
                    <c:v>1.2800000000000001E-2</c:v>
                  </c:pt>
                  <c:pt idx="4">
                    <c:v>1.9E-3</c:v>
                  </c:pt>
                  <c:pt idx="5">
                    <c:v>3.2000000000000002E-3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1.9E-3</c:v>
                  </c:pt>
                  <c:pt idx="3">
                    <c:v>1.2800000000000001E-2</c:v>
                  </c:pt>
                  <c:pt idx="4">
                    <c:v>1.9E-3</c:v>
                  </c:pt>
                  <c:pt idx="5">
                    <c:v>3.2000000000000002E-3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2321</c:v>
                </c:pt>
                <c:pt idx="2">
                  <c:v>2711.5</c:v>
                </c:pt>
                <c:pt idx="3">
                  <c:v>2518</c:v>
                </c:pt>
                <c:pt idx="4">
                  <c:v>2948</c:v>
                </c:pt>
                <c:pt idx="5">
                  <c:v>3753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DE4-4515-B043-A46B22649A8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1.9E-3</c:v>
                  </c:pt>
                  <c:pt idx="3">
                    <c:v>1.2800000000000001E-2</c:v>
                  </c:pt>
                  <c:pt idx="4">
                    <c:v>1.9E-3</c:v>
                  </c:pt>
                  <c:pt idx="5">
                    <c:v>3.2000000000000002E-3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1.9E-3</c:v>
                  </c:pt>
                  <c:pt idx="3">
                    <c:v>1.2800000000000001E-2</c:v>
                  </c:pt>
                  <c:pt idx="4">
                    <c:v>1.9E-3</c:v>
                  </c:pt>
                  <c:pt idx="5">
                    <c:v>3.2000000000000002E-3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2321</c:v>
                </c:pt>
                <c:pt idx="2">
                  <c:v>2711.5</c:v>
                </c:pt>
                <c:pt idx="3">
                  <c:v>2518</c:v>
                </c:pt>
                <c:pt idx="4">
                  <c:v>2948</c:v>
                </c:pt>
                <c:pt idx="5">
                  <c:v>3753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DE4-4515-B043-A46B22649A8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2321</c:v>
                </c:pt>
                <c:pt idx="2">
                  <c:v>2711.5</c:v>
                </c:pt>
                <c:pt idx="3">
                  <c:v>2518</c:v>
                </c:pt>
                <c:pt idx="4">
                  <c:v>2948</c:v>
                </c:pt>
                <c:pt idx="5">
                  <c:v>3753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-4.5051651722863816E-4</c:v>
                </c:pt>
                <c:pt idx="1">
                  <c:v>7.9499838550833226E-3</c:v>
                </c:pt>
                <c:pt idx="2">
                  <c:v>9.3633381831263306E-3</c:v>
                </c:pt>
                <c:pt idx="3">
                  <c:v>8.6629948733278114E-3</c:v>
                </c:pt>
                <c:pt idx="4">
                  <c:v>1.0219313339546744E-2</c:v>
                </c:pt>
                <c:pt idx="5">
                  <c:v>1.3132886282119397E-2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DE4-4515-B043-A46B22649A8C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2321</c:v>
                </c:pt>
                <c:pt idx="2">
                  <c:v>2711.5</c:v>
                </c:pt>
                <c:pt idx="3">
                  <c:v>2518</c:v>
                </c:pt>
                <c:pt idx="4">
                  <c:v>2948</c:v>
                </c:pt>
                <c:pt idx="5">
                  <c:v>3753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DE4-4515-B043-A46B22649A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3947256"/>
        <c:axId val="1"/>
      </c:scatterChart>
      <c:valAx>
        <c:axId val="8539472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39472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95488721804511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73148BA3-8091-79EE-4544-C43C1BB05F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12" sqref="F12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1" t="s">
        <v>47</v>
      </c>
      <c r="F1" s="38" t="s">
        <v>43</v>
      </c>
      <c r="G1" s="31">
        <v>0</v>
      </c>
      <c r="H1" s="39"/>
      <c r="I1" s="32" t="s">
        <v>44</v>
      </c>
      <c r="J1" s="40" t="s">
        <v>45</v>
      </c>
      <c r="K1" s="33">
        <v>20.134259999999998</v>
      </c>
      <c r="L1" s="34">
        <v>13.562480000000001</v>
      </c>
      <c r="M1" s="35">
        <v>52843.678999999996</v>
      </c>
      <c r="N1" s="35">
        <v>1.746548</v>
      </c>
      <c r="O1" s="32" t="s">
        <v>46</v>
      </c>
    </row>
    <row r="2" spans="1:15" x14ac:dyDescent="0.2">
      <c r="A2" t="s">
        <v>25</v>
      </c>
      <c r="B2" t="s">
        <v>46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2</v>
      </c>
      <c r="C4" s="27">
        <v>52843.678999999996</v>
      </c>
      <c r="D4" s="28">
        <v>1.746548</v>
      </c>
    </row>
    <row r="5" spans="1:15" ht="13.5" thickTop="1" x14ac:dyDescent="0.2">
      <c r="A5" s="9" t="s">
        <v>30</v>
      </c>
      <c r="B5" s="10"/>
      <c r="C5" s="11">
        <v>-9.5</v>
      </c>
      <c r="D5" s="10" t="s">
        <v>31</v>
      </c>
      <c r="E5" s="10"/>
    </row>
    <row r="6" spans="1:15" x14ac:dyDescent="0.2">
      <c r="A6" s="5" t="s">
        <v>3</v>
      </c>
    </row>
    <row r="7" spans="1:15" x14ac:dyDescent="0.2">
      <c r="A7" t="s">
        <v>4</v>
      </c>
      <c r="C7" s="8">
        <v>52843.678999999996</v>
      </c>
      <c r="D7" s="32" t="s">
        <v>48</v>
      </c>
    </row>
    <row r="8" spans="1:15" x14ac:dyDescent="0.2">
      <c r="A8" t="s">
        <v>5</v>
      </c>
      <c r="C8" s="8">
        <v>1.746548</v>
      </c>
      <c r="D8" s="29" t="s">
        <v>48</v>
      </c>
    </row>
    <row r="9" spans="1:15" x14ac:dyDescent="0.2">
      <c r="A9" s="24" t="s">
        <v>34</v>
      </c>
      <c r="C9" s="25">
        <v>21</v>
      </c>
      <c r="D9" s="22" t="s">
        <v>52</v>
      </c>
      <c r="E9" s="23" t="s">
        <v>53</v>
      </c>
    </row>
    <row r="10" spans="1:15" ht="13.5" thickBot="1" x14ac:dyDescent="0.25">
      <c r="A10" s="10"/>
      <c r="B10" s="10"/>
      <c r="C10" s="4" t="s">
        <v>21</v>
      </c>
      <c r="D10" s="4" t="s">
        <v>22</v>
      </c>
      <c r="E10" s="10"/>
    </row>
    <row r="11" spans="1:15" x14ac:dyDescent="0.2">
      <c r="A11" s="10" t="s">
        <v>17</v>
      </c>
      <c r="B11" s="10"/>
      <c r="C11" s="21">
        <f ca="1">INTERCEPT(INDIRECT($E$9):G992,INDIRECT($D$9):F992)</f>
        <v>-4.5051651722863816E-4</v>
      </c>
      <c r="D11" s="3"/>
      <c r="E11" s="10"/>
    </row>
    <row r="12" spans="1:15" x14ac:dyDescent="0.2">
      <c r="A12" s="10" t="s">
        <v>18</v>
      </c>
      <c r="B12" s="10"/>
      <c r="C12" s="21">
        <f ca="1">SLOPE(INDIRECT($E$9):G992,INDIRECT($D$9):F992)</f>
        <v>3.6193452702765884E-6</v>
      </c>
      <c r="D12" s="3"/>
      <c r="E12" s="10"/>
    </row>
    <row r="13" spans="1:15" x14ac:dyDescent="0.2">
      <c r="A13" s="10" t="s">
        <v>20</v>
      </c>
      <c r="B13" s="10"/>
      <c r="C13" s="3" t="s">
        <v>15</v>
      </c>
    </row>
    <row r="14" spans="1:15" x14ac:dyDescent="0.2">
      <c r="A14" s="10"/>
      <c r="B14" s="10"/>
      <c r="C14" s="10"/>
    </row>
    <row r="15" spans="1:15" x14ac:dyDescent="0.2">
      <c r="A15" s="12" t="s">
        <v>19</v>
      </c>
      <c r="B15" s="10"/>
      <c r="C15" s="13">
        <f ca="1">(C7+C11)+(C8+C12)*INT(MAX(F21:F3533))</f>
        <v>59398.486776886275</v>
      </c>
      <c r="E15" s="14" t="s">
        <v>36</v>
      </c>
      <c r="F15" s="36">
        <v>1</v>
      </c>
    </row>
    <row r="16" spans="1:15" x14ac:dyDescent="0.2">
      <c r="A16" s="16" t="s">
        <v>6</v>
      </c>
      <c r="B16" s="10"/>
      <c r="C16" s="17">
        <f ca="1">+C8+C12</f>
        <v>1.7465516193452704</v>
      </c>
      <c r="E16" s="14" t="s">
        <v>32</v>
      </c>
      <c r="F16" s="37">
        <f ca="1">NOW()+15018.5+$C$5/24</f>
        <v>59970.760655208331</v>
      </c>
    </row>
    <row r="17" spans="1:21" ht="13.5" thickBot="1" x14ac:dyDescent="0.25">
      <c r="A17" s="14" t="s">
        <v>29</v>
      </c>
      <c r="B17" s="10"/>
      <c r="C17" s="10">
        <f>COUNT(C21:C2191)</f>
        <v>6</v>
      </c>
      <c r="E17" s="14" t="s">
        <v>37</v>
      </c>
      <c r="F17" s="15">
        <f ca="1">ROUND(2*(F16-$C$7)/$C$8,0)/2+F15</f>
        <v>4081.5</v>
      </c>
    </row>
    <row r="18" spans="1:21" ht="14.25" thickTop="1" thickBot="1" x14ac:dyDescent="0.25">
      <c r="A18" s="16" t="s">
        <v>7</v>
      </c>
      <c r="B18" s="10"/>
      <c r="C18" s="19">
        <f ca="1">+C15</f>
        <v>59398.486776886275</v>
      </c>
      <c r="D18" s="20">
        <f ca="1">+C16</f>
        <v>1.7465516193452704</v>
      </c>
      <c r="E18" s="14" t="s">
        <v>38</v>
      </c>
      <c r="F18" s="23">
        <f ca="1">ROUND(2*(F16-$C$15)/$C$16,0)/2+F15</f>
        <v>328.5</v>
      </c>
    </row>
    <row r="19" spans="1:21" ht="13.5" thickTop="1" x14ac:dyDescent="0.2">
      <c r="E19" s="14" t="s">
        <v>33</v>
      </c>
      <c r="F19" s="18">
        <f ca="1">+$C$15+$C$16*F18-15018.5-$C$5/24</f>
        <v>44954.124817174532</v>
      </c>
    </row>
    <row r="20" spans="1:21" ht="13.5" thickBot="1" x14ac:dyDescent="0.25">
      <c r="A20" s="4" t="s">
        <v>8</v>
      </c>
      <c r="B20" s="4" t="s">
        <v>9</v>
      </c>
      <c r="C20" s="4" t="s">
        <v>10</v>
      </c>
      <c r="D20" s="4" t="s">
        <v>14</v>
      </c>
      <c r="E20" s="4" t="s">
        <v>11</v>
      </c>
      <c r="F20" s="4" t="s">
        <v>12</v>
      </c>
      <c r="G20" s="4" t="s">
        <v>13</v>
      </c>
      <c r="H20" s="7" t="s">
        <v>39</v>
      </c>
      <c r="I20" s="7" t="s">
        <v>40</v>
      </c>
      <c r="J20" s="7" t="s">
        <v>41</v>
      </c>
      <c r="K20" s="7" t="s">
        <v>42</v>
      </c>
      <c r="L20" s="7" t="s">
        <v>26</v>
      </c>
      <c r="M20" s="7" t="s">
        <v>27</v>
      </c>
      <c r="N20" s="7" t="s">
        <v>28</v>
      </c>
      <c r="O20" s="7" t="s">
        <v>24</v>
      </c>
      <c r="P20" s="6" t="s">
        <v>23</v>
      </c>
      <c r="Q20" s="4" t="s">
        <v>16</v>
      </c>
      <c r="U20" s="26" t="s">
        <v>35</v>
      </c>
    </row>
    <row r="21" spans="1:21" x14ac:dyDescent="0.2">
      <c r="A21" t="s">
        <v>48</v>
      </c>
      <c r="C21" s="8">
        <v>52843.678999999996</v>
      </c>
      <c r="D21" s="8" t="s">
        <v>15</v>
      </c>
      <c r="E21">
        <f t="shared" ref="E21:E26" si="0">+(C21-C$7)/C$8</f>
        <v>0</v>
      </c>
      <c r="F21">
        <f t="shared" ref="F21:F26" si="1">ROUND(2*E21,0)/2</f>
        <v>0</v>
      </c>
      <c r="G21">
        <f t="shared" ref="G21:G26" si="2">+C21-(C$7+F21*C$8)</f>
        <v>0</v>
      </c>
      <c r="I21">
        <f>+G21</f>
        <v>0</v>
      </c>
      <c r="O21">
        <f t="shared" ref="O21:O26" ca="1" si="3">+C$11+C$12*$F21</f>
        <v>-4.5051651722863816E-4</v>
      </c>
      <c r="Q21" s="2">
        <f t="shared" ref="Q21:Q26" si="4">+C21-15018.5</f>
        <v>37825.178999999996</v>
      </c>
    </row>
    <row r="22" spans="1:21" x14ac:dyDescent="0.2">
      <c r="A22" s="41" t="s">
        <v>49</v>
      </c>
      <c r="B22" s="42" t="s">
        <v>50</v>
      </c>
      <c r="C22" s="41">
        <v>56897.422400000003</v>
      </c>
      <c r="D22" s="41">
        <v>1E-3</v>
      </c>
      <c r="E22">
        <f t="shared" si="0"/>
        <v>2321.0031444884462</v>
      </c>
      <c r="F22">
        <f t="shared" si="1"/>
        <v>2321</v>
      </c>
      <c r="G22">
        <f t="shared" si="2"/>
        <v>5.4920000038691796E-3</v>
      </c>
      <c r="J22">
        <f>+G22</f>
        <v>5.4920000038691796E-3</v>
      </c>
      <c r="O22">
        <f t="shared" ca="1" si="3"/>
        <v>7.9499838550833226E-3</v>
      </c>
      <c r="Q22" s="2">
        <f t="shared" si="4"/>
        <v>41878.922400000003</v>
      </c>
    </row>
    <row r="23" spans="1:21" x14ac:dyDescent="0.2">
      <c r="A23" s="43" t="s">
        <v>1</v>
      </c>
      <c r="B23" s="44" t="s">
        <v>50</v>
      </c>
      <c r="C23" s="45">
        <v>57579.462</v>
      </c>
      <c r="D23" s="45">
        <v>1.9E-3</v>
      </c>
      <c r="E23">
        <f t="shared" si="0"/>
        <v>2711.5103621543772</v>
      </c>
      <c r="F23">
        <f t="shared" si="1"/>
        <v>2711.5</v>
      </c>
      <c r="G23">
        <f t="shared" si="2"/>
        <v>1.8098000000463799E-2</v>
      </c>
      <c r="K23">
        <f>+G23</f>
        <v>1.8098000000463799E-2</v>
      </c>
      <c r="O23">
        <f t="shared" ca="1" si="3"/>
        <v>9.3633381831263306E-3</v>
      </c>
      <c r="Q23" s="2">
        <f t="shared" si="4"/>
        <v>42560.962</v>
      </c>
    </row>
    <row r="24" spans="1:21" x14ac:dyDescent="0.2">
      <c r="A24" s="43" t="s">
        <v>1</v>
      </c>
      <c r="B24" s="44" t="s">
        <v>50</v>
      </c>
      <c r="C24" s="45">
        <v>57241.490700000002</v>
      </c>
      <c r="D24" s="45">
        <v>1.2800000000000001E-2</v>
      </c>
      <c r="E24">
        <f t="shared" si="0"/>
        <v>2518.0021963324257</v>
      </c>
      <c r="F24">
        <f t="shared" si="1"/>
        <v>2518</v>
      </c>
      <c r="G24">
        <f t="shared" si="2"/>
        <v>3.8360000035027042E-3</v>
      </c>
      <c r="K24">
        <f>+G24</f>
        <v>3.8360000035027042E-3</v>
      </c>
      <c r="O24">
        <f t="shared" ca="1" si="3"/>
        <v>8.6629948733278114E-3</v>
      </c>
      <c r="Q24" s="2">
        <f t="shared" si="4"/>
        <v>42222.990700000002</v>
      </c>
    </row>
    <row r="25" spans="1:21" x14ac:dyDescent="0.2">
      <c r="A25" s="46" t="s">
        <v>0</v>
      </c>
      <c r="B25" s="47" t="s">
        <v>50</v>
      </c>
      <c r="C25" s="48">
        <v>57992.511100000003</v>
      </c>
      <c r="D25" s="48">
        <v>1.9E-3</v>
      </c>
      <c r="E25">
        <f t="shared" si="0"/>
        <v>2948.0049217084252</v>
      </c>
      <c r="F25">
        <f t="shared" si="1"/>
        <v>2948</v>
      </c>
      <c r="G25">
        <f t="shared" si="2"/>
        <v>8.5960000069462694E-3</v>
      </c>
      <c r="K25">
        <f>+G25</f>
        <v>8.5960000069462694E-3</v>
      </c>
      <c r="O25">
        <f t="shared" ca="1" si="3"/>
        <v>1.0219313339546744E-2</v>
      </c>
      <c r="Q25" s="2">
        <f t="shared" si="4"/>
        <v>42974.011100000003</v>
      </c>
    </row>
    <row r="26" spans="1:21" x14ac:dyDescent="0.2">
      <c r="A26" s="49" t="s">
        <v>51</v>
      </c>
      <c r="B26" s="50" t="s">
        <v>50</v>
      </c>
      <c r="C26" s="51">
        <v>59398.486499999999</v>
      </c>
      <c r="D26" s="49">
        <v>3.2000000000000002E-3</v>
      </c>
      <c r="E26">
        <f t="shared" si="0"/>
        <v>3753.0073608054304</v>
      </c>
      <c r="F26">
        <f t="shared" si="1"/>
        <v>3753</v>
      </c>
      <c r="G26">
        <f t="shared" si="2"/>
        <v>1.2856000001193024E-2</v>
      </c>
      <c r="K26">
        <f>+G26</f>
        <v>1.2856000001193024E-2</v>
      </c>
      <c r="O26">
        <f t="shared" ca="1" si="3"/>
        <v>1.3132886282119397E-2</v>
      </c>
      <c r="Q26" s="2">
        <f t="shared" si="4"/>
        <v>44379.986499999999</v>
      </c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hyperlinks>
    <hyperlink ref="H3324" r:id="rId1" display="http://vsolj.cetus-net.org/bulletin.html" xr:uid="{00000000-0004-0000-0000-000000000000}"/>
    <hyperlink ref="H64810" r:id="rId2" display="http://vsolj.cetus-net.org/bulletin.html" xr:uid="{00000000-0004-0000-0000-000001000000}"/>
    <hyperlink ref="H64803" r:id="rId3" display="https://www.aavso.org/ejaavso" xr:uid="{00000000-0004-0000-0000-000002000000}"/>
    <hyperlink ref="AP1661" r:id="rId4" display="http://cdsbib.u-strasbg.fr/cgi-bin/cdsbib?1990RMxAA..21..381G" xr:uid="{00000000-0004-0000-0000-000003000000}"/>
    <hyperlink ref="AP1658" r:id="rId5" display="http://cdsbib.u-strasbg.fr/cgi-bin/cdsbib?1990RMxAA..21..381G" xr:uid="{00000000-0004-0000-0000-000004000000}"/>
    <hyperlink ref="AP1660" r:id="rId6" display="http://cdsbib.u-strasbg.fr/cgi-bin/cdsbib?1990RMxAA..21..381G" xr:uid="{00000000-0004-0000-0000-000005000000}"/>
    <hyperlink ref="AP1636" r:id="rId7" display="http://cdsbib.u-strasbg.fr/cgi-bin/cdsbib?1990RMxAA..21..381G" xr:uid="{00000000-0004-0000-0000-000006000000}"/>
    <hyperlink ref="I64810" r:id="rId8" display="http://vsolj.cetus-net.org/bulletin.html" xr:uid="{00000000-0004-0000-0000-000007000000}"/>
    <hyperlink ref="AQ1797" r:id="rId9" display="http://cdsbib.u-strasbg.fr/cgi-bin/cdsbib?1990RMxAA..21..381G" xr:uid="{00000000-0004-0000-0000-000008000000}"/>
    <hyperlink ref="AQ3441" r:id="rId10" display="http://cdsbib.u-strasbg.fr/cgi-bin/cdsbib?1990RMxAA..21..381G" xr:uid="{00000000-0004-0000-0000-000009000000}"/>
    <hyperlink ref="AQ1798" r:id="rId11" display="http://cdsbib.u-strasbg.fr/cgi-bin/cdsbib?1990RMxAA..21..381G" xr:uid="{00000000-0004-0000-0000-00000A000000}"/>
    <hyperlink ref="H64807" r:id="rId12" display="https://www.aavso.org/ejaavso" xr:uid="{00000000-0004-0000-0000-00000B000000}"/>
    <hyperlink ref="H2648" r:id="rId13" display="http://vsolj.cetus-net.org/bulletin.html" xr:uid="{00000000-0004-0000-0000-00000C000000}"/>
    <hyperlink ref="AP5886" r:id="rId14" display="http://cdsbib.u-strasbg.fr/cgi-bin/cdsbib?1990RMxAA..21..381G" xr:uid="{00000000-0004-0000-0000-00000D000000}"/>
    <hyperlink ref="AP5889" r:id="rId15" display="http://cdsbib.u-strasbg.fr/cgi-bin/cdsbib?1990RMxAA..21..381G" xr:uid="{00000000-0004-0000-0000-00000E000000}"/>
    <hyperlink ref="AP5887" r:id="rId16" display="http://cdsbib.u-strasbg.fr/cgi-bin/cdsbib?1990RMxAA..21..381G" xr:uid="{00000000-0004-0000-0000-00000F000000}"/>
    <hyperlink ref="AP5865" r:id="rId17" display="http://cdsbib.u-strasbg.fr/cgi-bin/cdsbib?1990RMxAA..21..381G" xr:uid="{00000000-0004-0000-0000-000010000000}"/>
    <hyperlink ref="I2648" r:id="rId18" display="http://vsolj.cetus-net.org/bulletin.html" xr:uid="{00000000-0004-0000-0000-000011000000}"/>
    <hyperlink ref="AQ5999" r:id="rId19" display="http://cdsbib.u-strasbg.fr/cgi-bin/cdsbib?1990RMxAA..21..381G" xr:uid="{00000000-0004-0000-0000-000012000000}"/>
    <hyperlink ref="AQ551" r:id="rId20" display="http://cdsbib.u-strasbg.fr/cgi-bin/cdsbib?1990RMxAA..21..381G" xr:uid="{00000000-0004-0000-0000-000013000000}"/>
    <hyperlink ref="AQ6000" r:id="rId21" display="http://cdsbib.u-strasbg.fr/cgi-bin/cdsbib?1990RMxAA..21..381G" xr:uid="{00000000-0004-0000-0000-000014000000}"/>
  </hyperlinks>
  <pageMargins left="0.75" right="0.75" top="1" bottom="1" header="0.5" footer="0.5"/>
  <headerFooter alignWithMargins="0"/>
  <drawing r:id="rId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2023-01-26T05:15:20Z</dcterms:modified>
</cp:coreProperties>
</file>