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C7BE4E-72B6-4EFD-AB8D-2FC00304C972}" xr6:coauthVersionLast="47" xr6:coauthVersionMax="47" xr10:uidLastSave="{00000000-0000-0000-0000-000000000000}"/>
  <bookViews>
    <workbookView xWindow="14520" yWindow="150" windowWidth="1399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9" i="1" l="1"/>
  <c r="F139" i="1" s="1"/>
  <c r="G139" i="1" s="1"/>
  <c r="K139" i="1" s="1"/>
  <c r="Q139" i="1"/>
  <c r="E141" i="1"/>
  <c r="F141" i="1"/>
  <c r="G141" i="1" s="1"/>
  <c r="K141" i="1" s="1"/>
  <c r="Q141" i="1"/>
  <c r="E122" i="1"/>
  <c r="F122" i="1" s="1"/>
  <c r="G122" i="1" s="1"/>
  <c r="K122" i="1" s="1"/>
  <c r="Q122" i="1"/>
  <c r="E124" i="1"/>
  <c r="F124" i="1" s="1"/>
  <c r="G124" i="1" s="1"/>
  <c r="K124" i="1" s="1"/>
  <c r="Q124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8" i="1"/>
  <c r="F138" i="1" s="1"/>
  <c r="G138" i="1" s="1"/>
  <c r="K138" i="1" s="1"/>
  <c r="Q138" i="1"/>
  <c r="E140" i="1"/>
  <c r="F140" i="1" s="1"/>
  <c r="G140" i="1" s="1"/>
  <c r="K140" i="1" s="1"/>
  <c r="Q140" i="1"/>
  <c r="E137" i="1"/>
  <c r="F137" i="1" s="1"/>
  <c r="G137" i="1" s="1"/>
  <c r="K137" i="1" s="1"/>
  <c r="Q137" i="1"/>
  <c r="Q121" i="1"/>
  <c r="Q123" i="1"/>
  <c r="Q114" i="1"/>
  <c r="Q115" i="1"/>
  <c r="Q116" i="1"/>
  <c r="Q117" i="1"/>
  <c r="Q128" i="1"/>
  <c r="Q129" i="1"/>
  <c r="Q130" i="1"/>
  <c r="Q118" i="1"/>
  <c r="Q119" i="1"/>
  <c r="Q120" i="1"/>
  <c r="Q125" i="1"/>
  <c r="Q126" i="1"/>
  <c r="Q127" i="1"/>
  <c r="Q131" i="1"/>
  <c r="Q132" i="1"/>
  <c r="Q113" i="1"/>
  <c r="F11" i="1"/>
  <c r="Q112" i="1"/>
  <c r="Q111" i="1"/>
  <c r="Q110" i="1"/>
  <c r="Q109" i="1"/>
  <c r="Q108" i="1"/>
  <c r="Q107" i="1"/>
  <c r="Q105" i="1"/>
  <c r="Q106" i="1"/>
  <c r="Q104" i="1"/>
  <c r="Q99" i="1"/>
  <c r="Q100" i="1"/>
  <c r="Q102" i="1"/>
  <c r="Q103" i="1"/>
  <c r="Q101" i="1"/>
  <c r="Q58" i="1"/>
  <c r="Q59" i="1"/>
  <c r="Q60" i="1"/>
  <c r="Q61" i="1"/>
  <c r="Q30" i="1"/>
  <c r="Q54" i="1"/>
  <c r="Q78" i="1"/>
  <c r="Q80" i="1"/>
  <c r="Q81" i="1"/>
  <c r="Q83" i="1"/>
  <c r="Q84" i="1"/>
  <c r="Q86" i="1"/>
  <c r="Q88" i="1"/>
  <c r="Q89" i="1"/>
  <c r="Q90" i="1"/>
  <c r="Q91" i="1"/>
  <c r="Q92" i="1"/>
  <c r="Q94" i="1"/>
  <c r="Q95" i="1"/>
  <c r="Q96" i="1"/>
  <c r="Q97" i="1"/>
  <c r="Q98" i="1"/>
  <c r="G79" i="2"/>
  <c r="C79" i="2"/>
  <c r="G78" i="2"/>
  <c r="C78" i="2"/>
  <c r="G77" i="2"/>
  <c r="C77" i="2"/>
  <c r="G76" i="2"/>
  <c r="C76" i="2"/>
  <c r="G75" i="2"/>
  <c r="C75" i="2"/>
  <c r="G61" i="2"/>
  <c r="C61" i="2"/>
  <c r="G74" i="2"/>
  <c r="C74" i="2"/>
  <c r="G73" i="2"/>
  <c r="C73" i="2"/>
  <c r="G72" i="2"/>
  <c r="C72" i="2"/>
  <c r="G71" i="2"/>
  <c r="C71" i="2"/>
  <c r="G70" i="2"/>
  <c r="C70" i="2"/>
  <c r="G60" i="2"/>
  <c r="C60" i="2"/>
  <c r="G69" i="2"/>
  <c r="C69" i="2"/>
  <c r="G59" i="2"/>
  <c r="C59" i="2"/>
  <c r="G68" i="2"/>
  <c r="C68" i="2"/>
  <c r="G67" i="2"/>
  <c r="C67" i="2"/>
  <c r="G58" i="2"/>
  <c r="C58" i="2"/>
  <c r="G66" i="2"/>
  <c r="C66" i="2"/>
  <c r="G65" i="2"/>
  <c r="C65" i="2"/>
  <c r="G64" i="2"/>
  <c r="C64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63" i="2"/>
  <c r="C63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62" i="2"/>
  <c r="C62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61" i="2"/>
  <c r="B61" i="2"/>
  <c r="D61" i="2"/>
  <c r="A61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0" i="2"/>
  <c r="B60" i="2"/>
  <c r="D60" i="2"/>
  <c r="A60" i="2"/>
  <c r="H69" i="2"/>
  <c r="B69" i="2"/>
  <c r="D69" i="2"/>
  <c r="A69" i="2"/>
  <c r="H59" i="2"/>
  <c r="B59" i="2"/>
  <c r="D59" i="2"/>
  <c r="A59" i="2"/>
  <c r="H68" i="2"/>
  <c r="B68" i="2"/>
  <c r="D68" i="2"/>
  <c r="A68" i="2"/>
  <c r="H67" i="2"/>
  <c r="B67" i="2"/>
  <c r="D67" i="2"/>
  <c r="A67" i="2"/>
  <c r="H58" i="2"/>
  <c r="B58" i="2"/>
  <c r="D58" i="2"/>
  <c r="A58" i="2"/>
  <c r="H66" i="2"/>
  <c r="B66" i="2"/>
  <c r="D66" i="2"/>
  <c r="A66" i="2"/>
  <c r="H65" i="2"/>
  <c r="B65" i="2"/>
  <c r="D65" i="2"/>
  <c r="A65" i="2"/>
  <c r="H64" i="2"/>
  <c r="B64" i="2"/>
  <c r="D64" i="2"/>
  <c r="A64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63" i="2"/>
  <c r="D63" i="2"/>
  <c r="B63" i="2"/>
  <c r="A63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62" i="2"/>
  <c r="D62" i="2"/>
  <c r="B62" i="2"/>
  <c r="A62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68" i="1"/>
  <c r="Q69" i="1"/>
  <c r="Q70" i="1"/>
  <c r="Q71" i="1"/>
  <c r="Q72" i="1"/>
  <c r="Q73" i="1"/>
  <c r="Q74" i="1"/>
  <c r="Q75" i="1"/>
  <c r="G11" i="1"/>
  <c r="Q85" i="1"/>
  <c r="Q93" i="1"/>
  <c r="Q21" i="1"/>
  <c r="Q27" i="1"/>
  <c r="Q28" i="1"/>
  <c r="Q29" i="1"/>
  <c r="Q31" i="1"/>
  <c r="Q32" i="1"/>
  <c r="Q33" i="1"/>
  <c r="Q34" i="1"/>
  <c r="Q35" i="1"/>
  <c r="Q37" i="1"/>
  <c r="C7" i="1"/>
  <c r="C8" i="1"/>
  <c r="E14" i="1"/>
  <c r="E15" i="1" s="1"/>
  <c r="C17" i="1"/>
  <c r="Q87" i="1"/>
  <c r="Q82" i="1"/>
  <c r="Q64" i="1"/>
  <c r="Q66" i="1"/>
  <c r="Q77" i="1"/>
  <c r="Q79" i="1"/>
  <c r="Q76" i="1"/>
  <c r="Q67" i="1"/>
  <c r="Q57" i="1"/>
  <c r="Q65" i="1"/>
  <c r="Q23" i="1"/>
  <c r="Q24" i="1"/>
  <c r="Q25" i="1"/>
  <c r="Q26" i="1"/>
  <c r="Q36" i="1"/>
  <c r="Q38" i="1"/>
  <c r="Q39" i="1"/>
  <c r="Q40" i="1"/>
  <c r="Q42" i="1"/>
  <c r="Q44" i="1"/>
  <c r="Q45" i="1"/>
  <c r="Q46" i="1"/>
  <c r="Q47" i="1"/>
  <c r="Q48" i="1"/>
  <c r="Q49" i="1"/>
  <c r="Q50" i="1"/>
  <c r="Q51" i="1"/>
  <c r="Q52" i="1"/>
  <c r="Q53" i="1"/>
  <c r="Q55" i="1"/>
  <c r="Q56" i="1"/>
  <c r="Q62" i="1"/>
  <c r="Q63" i="1"/>
  <c r="Q41" i="1"/>
  <c r="Q43" i="1"/>
  <c r="Q22" i="1"/>
  <c r="E50" i="1"/>
  <c r="E36" i="2" s="1"/>
  <c r="E46" i="2"/>
  <c r="E76" i="1"/>
  <c r="F76" i="1" s="1"/>
  <c r="G76" i="1" s="1"/>
  <c r="K76" i="1" s="1"/>
  <c r="E44" i="1"/>
  <c r="F44" i="1" s="1"/>
  <c r="G44" i="1" s="1"/>
  <c r="K44" i="1" s="1"/>
  <c r="E38" i="1"/>
  <c r="F38" i="1" s="1"/>
  <c r="G38" i="1" s="1"/>
  <c r="K38" i="1" s="1"/>
  <c r="E23" i="1"/>
  <c r="F23" i="1" s="1"/>
  <c r="G23" i="1" s="1"/>
  <c r="K23" i="1" s="1"/>
  <c r="E26" i="1"/>
  <c r="E15" i="2" s="1"/>
  <c r="F26" i="1"/>
  <c r="G26" i="1" s="1"/>
  <c r="K26" i="1" s="1"/>
  <c r="E46" i="1"/>
  <c r="F46" i="1" s="1"/>
  <c r="G46" i="1" s="1"/>
  <c r="K46" i="1" s="1"/>
  <c r="E92" i="1"/>
  <c r="E74" i="2" s="1"/>
  <c r="E131" i="1"/>
  <c r="F131" i="1" s="1"/>
  <c r="G131" i="1" s="1"/>
  <c r="K131" i="1" s="1"/>
  <c r="E12" i="2"/>
  <c r="E52" i="1"/>
  <c r="F52" i="1"/>
  <c r="G52" i="1" s="1"/>
  <c r="K52" i="1" s="1"/>
  <c r="E35" i="1"/>
  <c r="E23" i="2" s="1"/>
  <c r="E40" i="1"/>
  <c r="F40" i="1" s="1"/>
  <c r="G40" i="1" s="1"/>
  <c r="K40" i="1" s="1"/>
  <c r="E38" i="2"/>
  <c r="E65" i="1"/>
  <c r="F65" i="1" s="1"/>
  <c r="G65" i="1" s="1"/>
  <c r="J65" i="1" s="1"/>
  <c r="E121" i="1"/>
  <c r="F121" i="1"/>
  <c r="E117" i="1"/>
  <c r="F117" i="1" s="1"/>
  <c r="G117" i="1" s="1"/>
  <c r="K117" i="1" s="1"/>
  <c r="E126" i="1"/>
  <c r="F126" i="1"/>
  <c r="G126" i="1" s="1"/>
  <c r="K126" i="1" s="1"/>
  <c r="E112" i="1"/>
  <c r="F112" i="1"/>
  <c r="G112" i="1" s="1"/>
  <c r="K112" i="1" s="1"/>
  <c r="E82" i="1"/>
  <c r="F82" i="1"/>
  <c r="G82" i="1" s="1"/>
  <c r="K82" i="1" s="1"/>
  <c r="E90" i="1"/>
  <c r="E72" i="2" s="1"/>
  <c r="E98" i="1"/>
  <c r="F98" i="1" s="1"/>
  <c r="G98" i="1" s="1"/>
  <c r="K98" i="1" s="1"/>
  <c r="E106" i="1"/>
  <c r="F106" i="1"/>
  <c r="G106" i="1" s="1"/>
  <c r="I106" i="1" s="1"/>
  <c r="E58" i="1"/>
  <c r="F58" i="1" s="1"/>
  <c r="G58" i="1" s="1"/>
  <c r="K58" i="1" s="1"/>
  <c r="E68" i="1"/>
  <c r="F68" i="1" s="1"/>
  <c r="G68" i="1" s="1"/>
  <c r="K68" i="1" s="1"/>
  <c r="E63" i="1"/>
  <c r="F63" i="1" s="1"/>
  <c r="G63" i="1" s="1"/>
  <c r="J63" i="1" s="1"/>
  <c r="E33" i="1"/>
  <c r="F33" i="1"/>
  <c r="G33" i="1" s="1"/>
  <c r="J33" i="1" s="1"/>
  <c r="E57" i="1"/>
  <c r="F57" i="1"/>
  <c r="G57" i="1" s="1"/>
  <c r="K57" i="1" s="1"/>
  <c r="E130" i="1"/>
  <c r="F130" i="1" s="1"/>
  <c r="G130" i="1" s="1"/>
  <c r="K130" i="1" s="1"/>
  <c r="E132" i="1"/>
  <c r="F132" i="1"/>
  <c r="G132" i="1" s="1"/>
  <c r="K132" i="1" s="1"/>
  <c r="E107" i="1"/>
  <c r="F107" i="1" s="1"/>
  <c r="G107" i="1" s="1"/>
  <c r="K107" i="1" s="1"/>
  <c r="E77" i="1"/>
  <c r="F77" i="1"/>
  <c r="G77" i="1" s="1"/>
  <c r="K77" i="1" s="1"/>
  <c r="E85" i="1"/>
  <c r="F85" i="1"/>
  <c r="G85" i="1" s="1"/>
  <c r="K85" i="1" s="1"/>
  <c r="E93" i="1"/>
  <c r="E61" i="2" s="1"/>
  <c r="F93" i="1"/>
  <c r="G93" i="1" s="1"/>
  <c r="J93" i="1" s="1"/>
  <c r="E101" i="1"/>
  <c r="F101" i="1" s="1"/>
  <c r="G101" i="1" s="1"/>
  <c r="K101" i="1" s="1"/>
  <c r="E71" i="1"/>
  <c r="F71" i="1" s="1"/>
  <c r="G71" i="1" s="1"/>
  <c r="K71" i="1" s="1"/>
  <c r="E66" i="1"/>
  <c r="F66" i="1"/>
  <c r="G66" i="1" s="1"/>
  <c r="K66" i="1" s="1"/>
  <c r="E27" i="1"/>
  <c r="F27" i="1" s="1"/>
  <c r="G27" i="1" s="1"/>
  <c r="J27" i="1" s="1"/>
  <c r="E37" i="1"/>
  <c r="F37" i="1" s="1"/>
  <c r="G37" i="1" s="1"/>
  <c r="J37" i="1" s="1"/>
  <c r="G121" i="1"/>
  <c r="K121" i="1" s="1"/>
  <c r="E115" i="1"/>
  <c r="F115" i="1" s="1"/>
  <c r="G115" i="1" s="1"/>
  <c r="K115" i="1" s="1"/>
  <c r="E120" i="1"/>
  <c r="F120" i="1" s="1"/>
  <c r="G120" i="1" s="1"/>
  <c r="K120" i="1" s="1"/>
  <c r="E110" i="1"/>
  <c r="F110" i="1"/>
  <c r="G110" i="1" s="1"/>
  <c r="K110" i="1" s="1"/>
  <c r="E80" i="1"/>
  <c r="F80" i="1"/>
  <c r="G80" i="1" s="1"/>
  <c r="K80" i="1" s="1"/>
  <c r="E88" i="1"/>
  <c r="F88" i="1" s="1"/>
  <c r="G88" i="1" s="1"/>
  <c r="K88" i="1" s="1"/>
  <c r="E96" i="1"/>
  <c r="F96" i="1"/>
  <c r="G96" i="1"/>
  <c r="K96" i="1" s="1"/>
  <c r="E104" i="1"/>
  <c r="F104" i="1"/>
  <c r="G104" i="1" s="1"/>
  <c r="I104" i="1" s="1"/>
  <c r="E61" i="1"/>
  <c r="F61" i="1"/>
  <c r="G61" i="1" s="1"/>
  <c r="K61" i="1" s="1"/>
  <c r="E74" i="1"/>
  <c r="E54" i="2" s="1"/>
  <c r="E31" i="1"/>
  <c r="F31" i="1" s="1"/>
  <c r="G31" i="1" s="1"/>
  <c r="J31" i="1" s="1"/>
  <c r="E62" i="1"/>
  <c r="F62" i="1"/>
  <c r="G62" i="1" s="1"/>
  <c r="J62" i="1" s="1"/>
  <c r="E53" i="1"/>
  <c r="F53" i="1" s="1"/>
  <c r="G53" i="1" s="1"/>
  <c r="K53" i="1" s="1"/>
  <c r="E51" i="1"/>
  <c r="F51" i="1"/>
  <c r="G51" i="1" s="1"/>
  <c r="K51" i="1" s="1"/>
  <c r="E49" i="1"/>
  <c r="F49" i="1" s="1"/>
  <c r="G49" i="1" s="1"/>
  <c r="K49" i="1" s="1"/>
  <c r="E47" i="1"/>
  <c r="E33" i="2" s="1"/>
  <c r="F47" i="1"/>
  <c r="G47" i="1" s="1"/>
  <c r="K47" i="1" s="1"/>
  <c r="E45" i="1"/>
  <c r="F45" i="1"/>
  <c r="G45" i="1" s="1"/>
  <c r="K45" i="1" s="1"/>
  <c r="E41" i="1"/>
  <c r="F41" i="1" s="1"/>
  <c r="G41" i="1" s="1"/>
  <c r="I41" i="1" s="1"/>
  <c r="E39" i="1"/>
  <c r="F39" i="1"/>
  <c r="G39" i="1" s="1"/>
  <c r="K39" i="1" s="1"/>
  <c r="E128" i="1"/>
  <c r="F128" i="1" s="1"/>
  <c r="G128" i="1" s="1"/>
  <c r="K128" i="1" s="1"/>
  <c r="E127" i="1"/>
  <c r="F127" i="1"/>
  <c r="G127" i="1" s="1"/>
  <c r="K127" i="1" s="1"/>
  <c r="E113" i="1"/>
  <c r="F113" i="1" s="1"/>
  <c r="G113" i="1" s="1"/>
  <c r="K113" i="1" s="1"/>
  <c r="E83" i="1"/>
  <c r="F83" i="1"/>
  <c r="G83" i="1"/>
  <c r="K83" i="1" s="1"/>
  <c r="E91" i="1"/>
  <c r="F91" i="1"/>
  <c r="G91" i="1" s="1"/>
  <c r="K91" i="1" s="1"/>
  <c r="E99" i="1"/>
  <c r="F99" i="1" s="1"/>
  <c r="G99" i="1" s="1"/>
  <c r="K99" i="1" s="1"/>
  <c r="E69" i="1"/>
  <c r="F69" i="1" s="1"/>
  <c r="G69" i="1" s="1"/>
  <c r="K69" i="1" s="1"/>
  <c r="E64" i="1"/>
  <c r="F64" i="1"/>
  <c r="G64" i="1" s="1"/>
  <c r="K64" i="1" s="1"/>
  <c r="E54" i="1"/>
  <c r="E63" i="2" s="1"/>
  <c r="E34" i="1"/>
  <c r="F34" i="1" s="1"/>
  <c r="G34" i="1" s="1"/>
  <c r="J34" i="1" s="1"/>
  <c r="E123" i="1"/>
  <c r="F123" i="1" s="1"/>
  <c r="G123" i="1" s="1"/>
  <c r="K123" i="1" s="1"/>
  <c r="E118" i="1"/>
  <c r="F118" i="1"/>
  <c r="G118" i="1" s="1"/>
  <c r="K118" i="1" s="1"/>
  <c r="E108" i="1"/>
  <c r="F108" i="1"/>
  <c r="G108" i="1" s="1"/>
  <c r="K108" i="1" s="1"/>
  <c r="E78" i="1"/>
  <c r="F78" i="1" s="1"/>
  <c r="G78" i="1" s="1"/>
  <c r="K78" i="1" s="1"/>
  <c r="E86" i="1"/>
  <c r="F86" i="1" s="1"/>
  <c r="G86" i="1" s="1"/>
  <c r="K86" i="1" s="1"/>
  <c r="E94" i="1"/>
  <c r="F94" i="1"/>
  <c r="G94" i="1" s="1"/>
  <c r="K94" i="1" s="1"/>
  <c r="E102" i="1"/>
  <c r="F102" i="1" s="1"/>
  <c r="G102" i="1" s="1"/>
  <c r="K102" i="1" s="1"/>
  <c r="E59" i="1"/>
  <c r="F59" i="1" s="1"/>
  <c r="G59" i="1" s="1"/>
  <c r="K59" i="1" s="1"/>
  <c r="E72" i="1"/>
  <c r="F72" i="1" s="1"/>
  <c r="G72" i="1" s="1"/>
  <c r="K72" i="1" s="1"/>
  <c r="E28" i="1"/>
  <c r="F28" i="1" s="1"/>
  <c r="G28" i="1" s="1"/>
  <c r="J28" i="1" s="1"/>
  <c r="E22" i="1"/>
  <c r="F22" i="1" s="1"/>
  <c r="G22" i="1" s="1"/>
  <c r="J22" i="1" s="1"/>
  <c r="E116" i="1"/>
  <c r="F116" i="1" s="1"/>
  <c r="G116" i="1" s="1"/>
  <c r="K116" i="1" s="1"/>
  <c r="E125" i="1"/>
  <c r="F125" i="1" s="1"/>
  <c r="G125" i="1" s="1"/>
  <c r="K125" i="1" s="1"/>
  <c r="E111" i="1"/>
  <c r="F111" i="1"/>
  <c r="G111" i="1" s="1"/>
  <c r="K111" i="1" s="1"/>
  <c r="E81" i="1"/>
  <c r="F81" i="1" s="1"/>
  <c r="G81" i="1" s="1"/>
  <c r="K81" i="1" s="1"/>
  <c r="E89" i="1"/>
  <c r="F89" i="1"/>
  <c r="G89" i="1" s="1"/>
  <c r="K89" i="1" s="1"/>
  <c r="E97" i="1"/>
  <c r="F97" i="1" s="1"/>
  <c r="G97" i="1" s="1"/>
  <c r="K97" i="1" s="1"/>
  <c r="E105" i="1"/>
  <c r="F105" i="1"/>
  <c r="G105" i="1" s="1"/>
  <c r="I105" i="1" s="1"/>
  <c r="E67" i="1"/>
  <c r="E47" i="2" s="1"/>
  <c r="E75" i="1"/>
  <c r="E55" i="2" s="1"/>
  <c r="E32" i="1"/>
  <c r="E20" i="2" s="1"/>
  <c r="E36" i="1"/>
  <c r="F36" i="1"/>
  <c r="G36" i="1"/>
  <c r="K36" i="1" s="1"/>
  <c r="E114" i="1"/>
  <c r="F114" i="1"/>
  <c r="G114" i="1" s="1"/>
  <c r="K114" i="1" s="1"/>
  <c r="E119" i="1"/>
  <c r="F119" i="1"/>
  <c r="G119" i="1" s="1"/>
  <c r="K119" i="1" s="1"/>
  <c r="E109" i="1"/>
  <c r="F109" i="1" s="1"/>
  <c r="G109" i="1" s="1"/>
  <c r="K109" i="1" s="1"/>
  <c r="E79" i="1"/>
  <c r="F79" i="1"/>
  <c r="G79" i="1" s="1"/>
  <c r="K79" i="1" s="1"/>
  <c r="E87" i="1"/>
  <c r="F87" i="1" s="1"/>
  <c r="G87" i="1" s="1"/>
  <c r="K87" i="1" s="1"/>
  <c r="E95" i="1"/>
  <c r="F95" i="1" s="1"/>
  <c r="G95" i="1" s="1"/>
  <c r="K95" i="1" s="1"/>
  <c r="E103" i="1"/>
  <c r="F103" i="1" s="1"/>
  <c r="G103" i="1" s="1"/>
  <c r="K103" i="1" s="1"/>
  <c r="E60" i="1"/>
  <c r="F60" i="1" s="1"/>
  <c r="G60" i="1" s="1"/>
  <c r="K60" i="1" s="1"/>
  <c r="E73" i="1"/>
  <c r="E53" i="2" s="1"/>
  <c r="E30" i="1"/>
  <c r="F30" i="1"/>
  <c r="G30" i="1" s="1"/>
  <c r="J30" i="1" s="1"/>
  <c r="E29" i="1"/>
  <c r="F29" i="1" s="1"/>
  <c r="G29" i="1" s="1"/>
  <c r="J29" i="1" s="1"/>
  <c r="E56" i="1"/>
  <c r="F56" i="1" s="1"/>
  <c r="G56" i="1" s="1"/>
  <c r="J56" i="1" s="1"/>
  <c r="E55" i="1"/>
  <c r="F55" i="1" s="1"/>
  <c r="G55" i="1" s="1"/>
  <c r="K55" i="1" s="1"/>
  <c r="E42" i="1"/>
  <c r="F42" i="1"/>
  <c r="G42" i="1" s="1"/>
  <c r="K42" i="1" s="1"/>
  <c r="E24" i="1"/>
  <c r="E13" i="2" s="1"/>
  <c r="E48" i="1"/>
  <c r="F48" i="1" s="1"/>
  <c r="G48" i="1" s="1"/>
  <c r="K48" i="1" s="1"/>
  <c r="E39" i="2"/>
  <c r="E75" i="2"/>
  <c r="E84" i="1"/>
  <c r="E68" i="2" s="1"/>
  <c r="E129" i="1"/>
  <c r="F129" i="1" s="1"/>
  <c r="G129" i="1" s="1"/>
  <c r="K129" i="1" s="1"/>
  <c r="E29" i="2"/>
  <c r="E65" i="2"/>
  <c r="E59" i="2"/>
  <c r="E21" i="1"/>
  <c r="F21" i="1" s="1"/>
  <c r="G21" i="1" s="1"/>
  <c r="J21" i="1" s="1"/>
  <c r="E25" i="1"/>
  <c r="F25" i="1"/>
  <c r="G25" i="1" s="1"/>
  <c r="K25" i="1" s="1"/>
  <c r="E21" i="2"/>
  <c r="E43" i="1"/>
  <c r="E30" i="2" s="1"/>
  <c r="E45" i="2"/>
  <c r="E73" i="2"/>
  <c r="E70" i="1"/>
  <c r="F70" i="1" s="1"/>
  <c r="G70" i="1" s="1"/>
  <c r="K70" i="1" s="1"/>
  <c r="E100" i="1"/>
  <c r="F100" i="1"/>
  <c r="G100" i="1" s="1"/>
  <c r="K100" i="1" s="1"/>
  <c r="E79" i="2"/>
  <c r="E42" i="2"/>
  <c r="E51" i="2"/>
  <c r="E24" i="2"/>
  <c r="E37" i="2"/>
  <c r="E41" i="2"/>
  <c r="E70" i="2"/>
  <c r="E18" i="2"/>
  <c r="E35" i="2"/>
  <c r="E71" i="2"/>
  <c r="E57" i="2"/>
  <c r="E31" i="2"/>
  <c r="E77" i="2"/>
  <c r="E14" i="2"/>
  <c r="F75" i="1"/>
  <c r="G75" i="1" s="1"/>
  <c r="K75" i="1" s="1"/>
  <c r="E44" i="2"/>
  <c r="E16" i="2"/>
  <c r="E78" i="2"/>
  <c r="E69" i="2"/>
  <c r="E62" i="2"/>
  <c r="E17" i="2"/>
  <c r="E27" i="2"/>
  <c r="E67" i="2"/>
  <c r="E58" i="2"/>
  <c r="E22" i="2"/>
  <c r="E43" i="2"/>
  <c r="E52" i="2"/>
  <c r="E56" i="2"/>
  <c r="E40" i="2" l="1"/>
  <c r="F84" i="1"/>
  <c r="G84" i="1" s="1"/>
  <c r="K84" i="1" s="1"/>
  <c r="F54" i="1"/>
  <c r="G54" i="1" s="1"/>
  <c r="K54" i="1" s="1"/>
  <c r="F74" i="1"/>
  <c r="G74" i="1" s="1"/>
  <c r="K74" i="1" s="1"/>
  <c r="F90" i="1"/>
  <c r="G90" i="1" s="1"/>
  <c r="K90" i="1" s="1"/>
  <c r="F35" i="1"/>
  <c r="G35" i="1" s="1"/>
  <c r="J35" i="1" s="1"/>
  <c r="E11" i="2"/>
  <c r="E64" i="2"/>
  <c r="F43" i="1"/>
  <c r="G43" i="1" s="1"/>
  <c r="I43" i="1" s="1"/>
  <c r="E48" i="2"/>
  <c r="E49" i="2"/>
  <c r="F32" i="1"/>
  <c r="G32" i="1" s="1"/>
  <c r="J32" i="1" s="1"/>
  <c r="E60" i="2"/>
  <c r="E19" i="2"/>
  <c r="E76" i="2"/>
  <c r="F24" i="1"/>
  <c r="G24" i="1" s="1"/>
  <c r="K24" i="1" s="1"/>
  <c r="F92" i="1"/>
  <c r="G92" i="1" s="1"/>
  <c r="K92" i="1" s="1"/>
  <c r="E28" i="2"/>
  <c r="F67" i="1"/>
  <c r="G67" i="1" s="1"/>
  <c r="E26" i="2"/>
  <c r="F50" i="1"/>
  <c r="G50" i="1" s="1"/>
  <c r="K50" i="1" s="1"/>
  <c r="E50" i="2"/>
  <c r="E25" i="2"/>
  <c r="F73" i="1"/>
  <c r="G73" i="1" s="1"/>
  <c r="K73" i="1" s="1"/>
  <c r="E32" i="2"/>
  <c r="E66" i="2"/>
  <c r="E34" i="2"/>
  <c r="C11" i="1"/>
  <c r="C12" i="1"/>
  <c r="O141" i="1" l="1"/>
  <c r="O139" i="1"/>
  <c r="O137" i="1"/>
  <c r="O100" i="1"/>
  <c r="O106" i="1"/>
  <c r="O108" i="1"/>
  <c r="O91" i="1"/>
  <c r="O121" i="1"/>
  <c r="O97" i="1"/>
  <c r="O105" i="1"/>
  <c r="O109" i="1"/>
  <c r="O68" i="1"/>
  <c r="O135" i="1"/>
  <c r="O134" i="1"/>
  <c r="O104" i="1"/>
  <c r="O61" i="1"/>
  <c r="O58" i="1"/>
  <c r="O98" i="1"/>
  <c r="O60" i="1"/>
  <c r="O130" i="1"/>
  <c r="O86" i="1"/>
  <c r="O81" i="1"/>
  <c r="O125" i="1"/>
  <c r="O133" i="1"/>
  <c r="O140" i="1"/>
  <c r="O69" i="1"/>
  <c r="O59" i="1"/>
  <c r="O30" i="1"/>
  <c r="O111" i="1"/>
  <c r="O115" i="1"/>
  <c r="O107" i="1"/>
  <c r="O114" i="1"/>
  <c r="O96" i="1"/>
  <c r="O117" i="1"/>
  <c r="O138" i="1"/>
  <c r="O101" i="1"/>
  <c r="O85" i="1"/>
  <c r="O84" i="1"/>
  <c r="O103" i="1"/>
  <c r="O77" i="1"/>
  <c r="O73" i="1"/>
  <c r="O126" i="1"/>
  <c r="O119" i="1"/>
  <c r="O113" i="1"/>
  <c r="O124" i="1"/>
  <c r="O102" i="1"/>
  <c r="O87" i="1"/>
  <c r="O70" i="1"/>
  <c r="O72" i="1"/>
  <c r="O83" i="1"/>
  <c r="O123" i="1"/>
  <c r="O128" i="1"/>
  <c r="O120" i="1"/>
  <c r="O110" i="1"/>
  <c r="O131" i="1"/>
  <c r="O136" i="1"/>
  <c r="O92" i="1"/>
  <c r="O54" i="1"/>
  <c r="C15" i="1"/>
  <c r="C18" i="1" s="1"/>
  <c r="O93" i="1"/>
  <c r="O88" i="1"/>
  <c r="O99" i="1"/>
  <c r="O90" i="1"/>
  <c r="O80" i="1"/>
  <c r="O112" i="1"/>
  <c r="O82" i="1"/>
  <c r="O122" i="1"/>
  <c r="O129" i="1"/>
  <c r="O116" i="1"/>
  <c r="O89" i="1"/>
  <c r="O118" i="1"/>
  <c r="O95" i="1"/>
  <c r="O78" i="1"/>
  <c r="O71" i="1"/>
  <c r="O75" i="1"/>
  <c r="O132" i="1"/>
  <c r="O94" i="1"/>
  <c r="O127" i="1"/>
  <c r="O79" i="1"/>
  <c r="O74" i="1"/>
  <c r="C16" i="1"/>
  <c r="D18" i="1" s="1"/>
  <c r="K67" i="1"/>
  <c r="E16" i="1" l="1"/>
  <c r="E17" i="1" s="1"/>
</calcChain>
</file>

<file path=xl/sharedStrings.xml><?xml version="1.0" encoding="utf-8"?>
<sst xmlns="http://schemas.openxmlformats.org/spreadsheetml/2006/main" count="928" uniqueCount="374">
  <si>
    <t>VSB-066</t>
  </si>
  <si>
    <t>OEJV 0191</t>
  </si>
  <si>
    <t>OEJV 0181</t>
  </si>
  <si>
    <t>VSB 060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</si>
  <si>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</si>
  <si>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</si>
  <si>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</si>
  <si>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</si>
  <si>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</si>
  <si>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</si>
  <si>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</si>
  <si>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</si>
  <si>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</si>
  <si>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</si>
  <si>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</si>
  <si>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</si>
  <si>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</si>
  <si>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</si>
  <si>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</si>
  <si>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</si>
  <si>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</si>
  <si>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</si>
  <si>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</si>
  <si>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</si>
  <si>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</si>
  <si>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</si>
  <si>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</si>
  <si>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Martignoni M</t>
  </si>
  <si>
    <t>BBSAG Bull.113</t>
  </si>
  <si>
    <t>B</t>
  </si>
  <si>
    <t>IBVS 5407</t>
  </si>
  <si>
    <t>II</t>
  </si>
  <si>
    <t>pe V</t>
  </si>
  <si>
    <t>Schirmer &amp; Geyer (1992)</t>
  </si>
  <si>
    <t>vis</t>
  </si>
  <si>
    <t>Martignoni (1996)</t>
  </si>
  <si>
    <t>this paper</t>
  </si>
  <si>
    <t>CCD R</t>
  </si>
  <si>
    <t>IBVS 4951</t>
  </si>
  <si>
    <t>IBVS 5594</t>
  </si>
  <si>
    <t>IBVS 5588</t>
  </si>
  <si>
    <t>I</t>
  </si>
  <si>
    <t>IBVS 5677</t>
  </si>
  <si>
    <t>IBVS 5690</t>
  </si>
  <si>
    <t>HV Aqr / GSC 5198-0659</t>
  </si>
  <si>
    <t># of data points:</t>
  </si>
  <si>
    <t>EW/KW/RS</t>
  </si>
  <si>
    <t>IBVS 5806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</si>
  <si>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</si>
  <si>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</si>
  <si>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</si>
  <si>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</si>
  <si>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</si>
  <si>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</si>
  <si>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</si>
  <si>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</si>
  <si>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IBVS 5920</t>
  </si>
  <si>
    <t>Checked by ToMcat 2010-12-11</t>
  </si>
  <si>
    <t>Period is solid</t>
  </si>
  <si>
    <t>IBVS 6011</t>
  </si>
  <si>
    <t>Add cycle</t>
  </si>
  <si>
    <t>Old Cycle</t>
  </si>
  <si>
    <t>IBVS 3798</t>
  </si>
  <si>
    <t>OEJV 0160</t>
  </si>
  <si>
    <t>IBVS 6070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</si>
  <si>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</si>
  <si>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</si>
  <si>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</si>
  <si>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</si>
  <si>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</si>
  <si>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</si>
  <si>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</si>
  <si>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</si>
  <si>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</si>
  <si>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</si>
  <si>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</si>
  <si>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2448835.7737 </t>
  </si>
  <si>
    <t> 01.08.1992 06:34 </t>
  </si>
  <si>
    <t> 0.0063 </t>
  </si>
  <si>
    <t>E </t>
  </si>
  <si>
    <t>?</t>
  </si>
  <si>
    <t> R.M.Robb </t>
  </si>
  <si>
    <t>IBVS 3798 </t>
  </si>
  <si>
    <t>2448840.4544 </t>
  </si>
  <si>
    <t> 05.08.1992 22:54 </t>
  </si>
  <si>
    <t> Schirmer&amp;Geyer </t>
  </si>
  <si>
    <t>IBVS 3785 </t>
  </si>
  <si>
    <t>2448841.5749 </t>
  </si>
  <si>
    <t> 07.08.1992 01:47 </t>
  </si>
  <si>
    <t> 0.0034 </t>
  </si>
  <si>
    <t>2448842.5161 </t>
  </si>
  <si>
    <t> 08.08.1992 00:23 </t>
  </si>
  <si>
    <t> 0.0085 </t>
  </si>
  <si>
    <t>2448843.4507 </t>
  </si>
  <si>
    <t> 08.08.1992 22:49 </t>
  </si>
  <si>
    <t> 0.0069 </t>
  </si>
  <si>
    <t>2448844.7616 </t>
  </si>
  <si>
    <t> 10.08.1992 06:16 </t>
  </si>
  <si>
    <t> 0.0072 </t>
  </si>
  <si>
    <t>2448844.9481 </t>
  </si>
  <si>
    <t> 10.08.1992 10:45 </t>
  </si>
  <si>
    <t> 0.0065 </t>
  </si>
  <si>
    <t>2448845.8848 </t>
  </si>
  <si>
    <t> 11.08.1992 09:14 </t>
  </si>
  <si>
    <t> 0.0070 </t>
  </si>
  <si>
    <t>2448850.5641 </t>
  </si>
  <si>
    <t> 16.08.1992 01:32 </t>
  </si>
  <si>
    <t> 0.0056 </t>
  </si>
  <si>
    <t>2448852.8126 </t>
  </si>
  <si>
    <t> 18.08.1992 07:30 </t>
  </si>
  <si>
    <t> 0.0074 </t>
  </si>
  <si>
    <t>2448853.9351 </t>
  </si>
  <si>
    <t> 19.08.1992 10:26 </t>
  </si>
  <si>
    <t>2448858.8033 </t>
  </si>
  <si>
    <t> 24.08.1992 07:16 </t>
  </si>
  <si>
    <t> 0.0067 </t>
  </si>
  <si>
    <t>2448859.7404 </t>
  </si>
  <si>
    <t> 25.08.1992 05:46 </t>
  </si>
  <si>
    <t> 0.0077 </t>
  </si>
  <si>
    <t>2448859.9275 </t>
  </si>
  <si>
    <t> 25.08.1992 10:15 </t>
  </si>
  <si>
    <t> 0.0076 </t>
  </si>
  <si>
    <t>2448862.5514 </t>
  </si>
  <si>
    <t> 28.08.1992 01:14 </t>
  </si>
  <si>
    <t> 0.0103 </t>
  </si>
  <si>
    <t>2448866.8560 </t>
  </si>
  <si>
    <t> 01.09.1992 08:32 </t>
  </si>
  <si>
    <t> 0.0086 </t>
  </si>
  <si>
    <t>2448882.3932 </t>
  </si>
  <si>
    <t> 16.09.1992 21:26 </t>
  </si>
  <si>
    <t> 0.0058 </t>
  </si>
  <si>
    <t>2448883.3281 </t>
  </si>
  <si>
    <t> 17.09.1992 19:52 </t>
  </si>
  <si>
    <t> 0.0045 </t>
  </si>
  <si>
    <t>2448883.5173 </t>
  </si>
  <si>
    <t> 18.09.1992 00:24 </t>
  </si>
  <si>
    <t>2449217.523 </t>
  </si>
  <si>
    <t> 18.08.1993 00:33 </t>
  </si>
  <si>
    <t> -0.005 </t>
  </si>
  <si>
    <t>V </t>
  </si>
  <si>
    <t> M.Martignoni </t>
  </si>
  <si>
    <t> BBS 113 </t>
  </si>
  <si>
    <t>2449219.412 </t>
  </si>
  <si>
    <t> 19.08.1993 21:53 </t>
  </si>
  <si>
    <t> 0.012 </t>
  </si>
  <si>
    <t>2449934.625 </t>
  </si>
  <si>
    <t> 05.08.1995 03:00 </t>
  </si>
  <si>
    <t> 0.010 </t>
  </si>
  <si>
    <t> P.Molik &amp; M.Wolf </t>
  </si>
  <si>
    <t>IBVS 4951 </t>
  </si>
  <si>
    <t>2449935.550 </t>
  </si>
  <si>
    <t> 06.08.1995 01:12 </t>
  </si>
  <si>
    <t> -0.001 </t>
  </si>
  <si>
    <t>2449983.481 </t>
  </si>
  <si>
    <t> 22.09.1995 23:32 </t>
  </si>
  <si>
    <t>2449989.490 </t>
  </si>
  <si>
    <t> 28.09.1995 23:45 </t>
  </si>
  <si>
    <t> 0.017 </t>
  </si>
  <si>
    <t>2449999.386 </t>
  </si>
  <si>
    <t> 08.10.1995 21:15 </t>
  </si>
  <si>
    <t> -0.011 </t>
  </si>
  <si>
    <t>2450000.341 </t>
  </si>
  <si>
    <t> 09.10.1995 20:11 </t>
  </si>
  <si>
    <t> 0.008 </t>
  </si>
  <si>
    <t>2450015.325 </t>
  </si>
  <si>
    <t> 24.10.1995 19:48 </t>
  </si>
  <si>
    <t> 0.014 </t>
  </si>
  <si>
    <t>2450017.379 </t>
  </si>
  <si>
    <t> 26.10.1995 21:05 </t>
  </si>
  <si>
    <t>2451774.5178 </t>
  </si>
  <si>
    <t> 18.08.2000 00:25 </t>
  </si>
  <si>
    <t> 0.0017 </t>
  </si>
  <si>
    <t>R</t>
  </si>
  <si>
    <t>2451775.4539 </t>
  </si>
  <si>
    <t> 18.08.2000 22:53 </t>
  </si>
  <si>
    <t> 0.0016 </t>
  </si>
  <si>
    <t>2452491.4263 </t>
  </si>
  <si>
    <t> 04.08.2002 22:13 </t>
  </si>
  <si>
    <t> 0.0098 </t>
  </si>
  <si>
    <t> T.Tanriverdi et al. </t>
  </si>
  <si>
    <t>IBVS 5407 </t>
  </si>
  <si>
    <t>2452510.5124 </t>
  </si>
  <si>
    <t> 24.08.2002 00:17 </t>
  </si>
  <si>
    <t> -0.0015 </t>
  </si>
  <si>
    <t> Sarounova &amp; Wolf </t>
  </si>
  <si>
    <t>IBVS 5594 </t>
  </si>
  <si>
    <t>2452545.3387 </t>
  </si>
  <si>
    <t> 27.09.2002 20:07 </t>
  </si>
  <si>
    <t> 0.0002 </t>
  </si>
  <si>
    <t>2452596.2606 </t>
  </si>
  <si>
    <t> 17.11.2002 18:15 </t>
  </si>
  <si>
    <t> -0.0043 </t>
  </si>
  <si>
    <t>2453250.6336 </t>
  </si>
  <si>
    <t> 02.09.2004 03:12 </t>
  </si>
  <si>
    <t> 0.0029 </t>
  </si>
  <si>
    <t>C </t>
  </si>
  <si>
    <t>-I</t>
  </si>
  <si>
    <t> W.Ogloza et al. </t>
  </si>
  <si>
    <t>IBVS 5843 </t>
  </si>
  <si>
    <t>2453251.3796 </t>
  </si>
  <si>
    <t> 02.09.2004 21:06 </t>
  </si>
  <si>
    <t>2006</t>
  </si>
  <si>
    <t> -0.0000 </t>
  </si>
  <si>
    <t> O.Aksu et al. </t>
  </si>
  <si>
    <t>IBVS 5588 </t>
  </si>
  <si>
    <t>2453280.5840 </t>
  </si>
  <si>
    <t> 02.10.2004 02:00 </t>
  </si>
  <si>
    <t>2084</t>
  </si>
  <si>
    <t> -0.0034 </t>
  </si>
  <si>
    <t>2453562.9286 </t>
  </si>
  <si>
    <t> 11.07.2005 10:17 </t>
  </si>
  <si>
    <t>2838</t>
  </si>
  <si>
    <t> -0.0004 </t>
  </si>
  <si>
    <t> T.Krajci </t>
  </si>
  <si>
    <t>IBVS 5690 </t>
  </si>
  <si>
    <t>2453575.4741 </t>
  </si>
  <si>
    <t> 23.07.2005 23:22 </t>
  </si>
  <si>
    <t>2871.5</t>
  </si>
  <si>
    <t> 0.0008 </t>
  </si>
  <si>
    <t>BVRI</t>
  </si>
  <si>
    <t> M.Petropoulou et al. </t>
  </si>
  <si>
    <t>IBVS 6153 </t>
  </si>
  <si>
    <t>2453576.4089 </t>
  </si>
  <si>
    <t> 24.07.2005 21:48 </t>
  </si>
  <si>
    <t>2874</t>
  </si>
  <si>
    <t> -0.0006 </t>
  </si>
  <si>
    <t>2453576.5953 </t>
  </si>
  <si>
    <t> 25.07.2005 02:17 </t>
  </si>
  <si>
    <t>2874.5</t>
  </si>
  <si>
    <t> -0.0014 </t>
  </si>
  <si>
    <t>2453577.3462 </t>
  </si>
  <si>
    <t> 25.07.2005 20:18 </t>
  </si>
  <si>
    <t>2876.5</t>
  </si>
  <si>
    <t> 0.0006 </t>
  </si>
  <si>
    <t>2453577.5321 </t>
  </si>
  <si>
    <t> 26.07.2005 00:46 </t>
  </si>
  <si>
    <t>2877</t>
  </si>
  <si>
    <t> -0.0007 </t>
  </si>
  <si>
    <t>2453578.4697 </t>
  </si>
  <si>
    <t> 26.07.2005 23:16 </t>
  </si>
  <si>
    <t>2879.5</t>
  </si>
  <si>
    <t> 0.0007 </t>
  </si>
  <si>
    <t>2453579.4047 </t>
  </si>
  <si>
    <t> 27.07.2005 21:42 </t>
  </si>
  <si>
    <t>2882</t>
  </si>
  <si>
    <t>2453579.5922 </t>
  </si>
  <si>
    <t> 28.07.2005 02:12 </t>
  </si>
  <si>
    <t>2882.5</t>
  </si>
  <si>
    <t> -0.0001 </t>
  </si>
  <si>
    <t>2453631.6426 </t>
  </si>
  <si>
    <t> 18.09.2005 03:25 </t>
  </si>
  <si>
    <t>3021.5</t>
  </si>
  <si>
    <t> 0.0005 </t>
  </si>
  <si>
    <t> S.Dvorak </t>
  </si>
  <si>
    <t>IBVS 5677 </t>
  </si>
  <si>
    <t>2453986.6397 </t>
  </si>
  <si>
    <t> 08.09.2006 03:21 </t>
  </si>
  <si>
    <t>3969.5</t>
  </si>
  <si>
    <t> 0.0112 </t>
  </si>
  <si>
    <t>2454012.6534 </t>
  </si>
  <si>
    <t> 04.10.2006 03:40 </t>
  </si>
  <si>
    <t>4039</t>
  </si>
  <si>
    <t> 0.0000 </t>
  </si>
  <si>
    <t>o</t>
  </si>
  <si>
    <t>IBVS 5806 </t>
  </si>
  <si>
    <t>2454060.9594 </t>
  </si>
  <si>
    <t> 21.11.2006 11:01 </t>
  </si>
  <si>
    <t>4168</t>
  </si>
  <si>
    <t> 0.0009 </t>
  </si>
  <si>
    <t> K.Nagai et al. </t>
  </si>
  <si>
    <t>VSB 45 </t>
  </si>
  <si>
    <t>2455080.9770 </t>
  </si>
  <si>
    <t> 06.09.2009 11:26 </t>
  </si>
  <si>
    <t>6892</t>
  </si>
  <si>
    <t> -0.0059 </t>
  </si>
  <si>
    <t>Rc</t>
  </si>
  <si>
    <t> K.Nakajima </t>
  </si>
  <si>
    <t>VSB 50 </t>
  </si>
  <si>
    <t>2455102.6932 </t>
  </si>
  <si>
    <t> 28.09.2009 04:38 </t>
  </si>
  <si>
    <t>6950</t>
  </si>
  <si>
    <t> -0.0083 </t>
  </si>
  <si>
    <t> R.Diethelm </t>
  </si>
  <si>
    <t>IBVS 5920 </t>
  </si>
  <si>
    <t>2455426.0393 </t>
  </si>
  <si>
    <t> 17.08.2010 12:56 </t>
  </si>
  <si>
    <t>7813.5</t>
  </si>
  <si>
    <t> -0.0069 </t>
  </si>
  <si>
    <t> K.Nagai </t>
  </si>
  <si>
    <t>VSB 51 </t>
  </si>
  <si>
    <t>2455435.0242 </t>
  </si>
  <si>
    <t> 26.08.2010 12:34 </t>
  </si>
  <si>
    <t>7837.5</t>
  </si>
  <si>
    <t> -0.0090 </t>
  </si>
  <si>
    <t>2455776.52892 </t>
  </si>
  <si>
    <t> 03.08.2011 00:41 </t>
  </si>
  <si>
    <t>8749.5</t>
  </si>
  <si>
    <t> -0.01028 </t>
  </si>
  <si>
    <t> M.Mašek </t>
  </si>
  <si>
    <t>OEJV 0160 </t>
  </si>
  <si>
    <t>2455805.3636 </t>
  </si>
  <si>
    <t> 31.08.2011 20:43 </t>
  </si>
  <si>
    <t>8826.5</t>
  </si>
  <si>
    <t> -0.0089 </t>
  </si>
  <si>
    <t>-U;-I</t>
  </si>
  <si>
    <t> M.&amp; K.Rätz </t>
  </si>
  <si>
    <t>BAVM 225 </t>
  </si>
  <si>
    <t>2455855.7243 </t>
  </si>
  <si>
    <t> 21.10.2011 05:22 </t>
  </si>
  <si>
    <t>8961</t>
  </si>
  <si>
    <t> -0.0128 </t>
  </si>
  <si>
    <t>IBVS 6011 </t>
  </si>
  <si>
    <t>2456141.0580 </t>
  </si>
  <si>
    <t> 01.08.2012 13:23 </t>
  </si>
  <si>
    <t>9723</t>
  </si>
  <si>
    <t> -0.0164 </t>
  </si>
  <si>
    <t>VSB 55 </t>
  </si>
  <si>
    <t>2456141.0609 </t>
  </si>
  <si>
    <t> 01.08.2012 13:27 </t>
  </si>
  <si>
    <t> -0.0135 </t>
  </si>
  <si>
    <t>Ic</t>
  </si>
  <si>
    <t>2456156.0367 </t>
  </si>
  <si>
    <t> 16.08.2012 12:52 </t>
  </si>
  <si>
    <t>9763</t>
  </si>
  <si>
    <t> -0.0160 </t>
  </si>
  <si>
    <t>cB</t>
  </si>
  <si>
    <t>2456156.0401 </t>
  </si>
  <si>
    <t> 16.08.2012 12:57 </t>
  </si>
  <si>
    <t> -0.0126 </t>
  </si>
  <si>
    <t>cG</t>
  </si>
  <si>
    <t>2456156.0412 </t>
  </si>
  <si>
    <t> 16.08.2012 12:59 </t>
  </si>
  <si>
    <t> -0.0115 </t>
  </si>
  <si>
    <t>cR</t>
  </si>
  <si>
    <t>2456156.4124 </t>
  </si>
  <si>
    <t> 16.08.2012 21:53 </t>
  </si>
  <si>
    <t>9764</t>
  </si>
  <si>
    <t> -0.0147 </t>
  </si>
  <si>
    <t>BAVM 231 </t>
  </si>
  <si>
    <t>2456167.0874 </t>
  </si>
  <si>
    <t> 27.08.2012 14:05 </t>
  </si>
  <si>
    <t>9792.5</t>
  </si>
  <si>
    <t> -0.0118 </t>
  </si>
  <si>
    <t> H.Itoh </t>
  </si>
  <si>
    <t>2456168.0232 </t>
  </si>
  <si>
    <t> 28.08.2012 12:33 </t>
  </si>
  <si>
    <t>9795</t>
  </si>
  <si>
    <t> -0.0121 </t>
  </si>
  <si>
    <t>2456180.9432 </t>
  </si>
  <si>
    <t> 10.09.2012 10:38 </t>
  </si>
  <si>
    <t>9829.5</t>
  </si>
  <si>
    <t> -0.0110 </t>
  </si>
  <si>
    <t>2456514.0189 </t>
  </si>
  <si>
    <t> 09.08.2013 12:27 </t>
  </si>
  <si>
    <t>10719</t>
  </si>
  <si>
    <t> -0.0159 </t>
  </si>
  <si>
    <t>VSB 56 </t>
  </si>
  <si>
    <t>2456531.9933 </t>
  </si>
  <si>
    <t> 27.08.2013 11:50 </t>
  </si>
  <si>
    <t>10767</t>
  </si>
  <si>
    <t> -0.0155 </t>
  </si>
  <si>
    <t>s5</t>
  </si>
  <si>
    <t>s6</t>
  </si>
  <si>
    <t>s7</t>
  </si>
  <si>
    <t>IBVS 6158</t>
  </si>
  <si>
    <t>VSB_061</t>
  </si>
  <si>
    <t>JAVSO..48..256</t>
  </si>
  <si>
    <t>VSB 067</t>
  </si>
  <si>
    <t>VSB 069</t>
  </si>
  <si>
    <t>JAVSO, 48, 256</t>
  </si>
  <si>
    <t>VSB, 91</t>
  </si>
  <si>
    <t>JAAVSO, 50, 255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</si>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</sst>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2" fillId="0" borderId="0" xfId="0" applyFont="1" applyAlignment="1">
      <alignment horizontal="right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/>
    <xf numFmtId="0" fontId="18" fillId="0" borderId="0" xfId="0" applyFont="1" applyAlignment="1"/>
    <xf numFmtId="0" fontId="5" fillId="0" borderId="0" xfId="0" applyFont="1" applyAlignment="1">
      <alignment horizontal="center" wrapText="1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0" fillId="24" borderId="20" xfId="38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22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3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3" fillId="0" borderId="0" xfId="43" applyFo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Aqr - O-C Diagr.</a:t>
            </a:r>
          </a:p>
        </c:rich>
      </c:tx>
      <c:layout>
        <c:manualLayout>
          <c:xMode val="edge"/>
          <c:yMode val="edge"/>
          <c:x val="0.34504175614411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906854902912253"/>
          <c:w val="0.7500007566349317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E-428E-B92D-382D3CA59E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2E-3</c:v>
                  </c:pt>
                  <c:pt idx="82">
                    <c:v>4.0000000000000001E-3</c:v>
                  </c:pt>
                  <c:pt idx="83">
                    <c:v>4.0000000000000001E-3</c:v>
                  </c:pt>
                  <c:pt idx="84">
                    <c:v>6.0000000000000001E-3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6">
                    <c:v>1E-3</c:v>
                  </c:pt>
                  <c:pt idx="119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2E-3</c:v>
                  </c:pt>
                  <c:pt idx="82">
                    <c:v>4.0000000000000001E-3</c:v>
                  </c:pt>
                  <c:pt idx="83">
                    <c:v>4.0000000000000001E-3</c:v>
                  </c:pt>
                  <c:pt idx="84">
                    <c:v>6.0000000000000001E-3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6">
                    <c:v>1E-3</c:v>
                  </c:pt>
                  <c:pt idx="1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0">
                  <c:v>-1.0723200000938959E-2</c:v>
                </c:pt>
                <c:pt idx="22">
                  <c:v>5.9887999959755689E-3</c:v>
                </c:pt>
                <c:pt idx="83">
                  <c:v>-1.2035200001264457E-2</c:v>
                </c:pt>
                <c:pt idx="84">
                  <c:v>-1.0838400005013682E-2</c:v>
                </c:pt>
                <c:pt idx="85">
                  <c:v>-7.8031999946688302E-3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E-428E-B92D-382D3CA59E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0">
                  <c:v>-5.0000000192085281E-4</c:v>
                </c:pt>
                <c:pt idx="1">
                  <c:v>0</c:v>
                </c:pt>
                <c:pt idx="6">
                  <c:v>4.1760000021895394E-4</c:v>
                </c:pt>
                <c:pt idx="7">
                  <c:v>-3.1119999766815454E-4</c:v>
                </c:pt>
                <c:pt idx="8">
                  <c:v>2.4480000138282776E-4</c:v>
                </c:pt>
                <c:pt idx="9">
                  <c:v>-1.175199999124743E-3</c:v>
                </c:pt>
                <c:pt idx="10">
                  <c:v>5.7920000108424574E-4</c:v>
                </c:pt>
                <c:pt idx="11">
                  <c:v>-2.9359999462030828E-4</c:v>
                </c:pt>
                <c:pt idx="12">
                  <c:v>-4.2400002712383866E-5</c:v>
                </c:pt>
                <c:pt idx="13">
                  <c:v>9.1360000078566372E-4</c:v>
                </c:pt>
                <c:pt idx="14">
                  <c:v>7.8479999501723796E-4</c:v>
                </c:pt>
                <c:pt idx="16">
                  <c:v>1.8191999988630414E-3</c:v>
                </c:pt>
                <c:pt idx="35">
                  <c:v>9.780000000318978E-3</c:v>
                </c:pt>
                <c:pt idx="41">
                  <c:v>2.8559999918797985E-4</c:v>
                </c:pt>
                <c:pt idx="42">
                  <c:v>-4.0479999952367507E-3</c:v>
                </c:pt>
                <c:pt idx="44">
                  <c:v>1.3808000003336929E-3</c:v>
                </c:pt>
                <c:pt idx="72">
                  <c:v>-7.8799999973853119E-3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DE-428E-B92D-382D3CA59E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">
                  <c:v>-5.199999941396527E-4</c:v>
                </c:pt>
                <c:pt idx="3">
                  <c:v>-3.392799997527618E-3</c:v>
                </c:pt>
                <c:pt idx="4">
                  <c:v>1.6632000042591244E-3</c:v>
                </c:pt>
                <c:pt idx="5">
                  <c:v>1.1919999815290794E-4</c:v>
                </c:pt>
                <c:pt idx="15">
                  <c:v>3.4815999970305711E-3</c:v>
                </c:pt>
                <c:pt idx="17">
                  <c:v>-9.7120000282302499E-4</c:v>
                </c:pt>
                <c:pt idx="18">
                  <c:v>-2.2152000019559637E-3</c:v>
                </c:pt>
                <c:pt idx="19">
                  <c:v>-2.4400000256719068E-4</c:v>
                </c:pt>
                <c:pt idx="21">
                  <c:v>-1.0723200000938959E-2</c:v>
                </c:pt>
                <c:pt idx="23">
                  <c:v>5.9887999959755689E-3</c:v>
                </c:pt>
                <c:pt idx="24">
                  <c:v>4.9728000012692064E-3</c:v>
                </c:pt>
                <c:pt idx="25">
                  <c:v>-6.1711999951512553E-3</c:v>
                </c:pt>
                <c:pt idx="26">
                  <c:v>-5.7440000018686987E-3</c:v>
                </c:pt>
                <c:pt idx="27">
                  <c:v>1.1934399997699074E-2</c:v>
                </c:pt>
                <c:pt idx="28">
                  <c:v>-1.519199999893317E-2</c:v>
                </c:pt>
                <c:pt idx="29">
                  <c:v>3.6640000034822151E-3</c:v>
                </c:pt>
                <c:pt idx="30">
                  <c:v>9.3599999963771552E-3</c:v>
                </c:pt>
                <c:pt idx="31">
                  <c:v>3.8432000001193956E-3</c:v>
                </c:pt>
                <c:pt idx="32">
                  <c:v>3.5519999801181257E-4</c:v>
                </c:pt>
                <c:pt idx="33">
                  <c:v>3.1119999766815454E-4</c:v>
                </c:pt>
                <c:pt idx="34">
                  <c:v>3.2119999377755448E-4</c:v>
                </c:pt>
                <c:pt idx="36">
                  <c:v>-1.4576000030501746E-3</c:v>
                </c:pt>
                <c:pt idx="37">
                  <c:v>3.5847999970428646E-3</c:v>
                </c:pt>
                <c:pt idx="38">
                  <c:v>3.2560000036028214E-3</c:v>
                </c:pt>
                <c:pt idx="39">
                  <c:v>3.5120000029564835E-3</c:v>
                </c:pt>
                <c:pt idx="40">
                  <c:v>3.3239999975194223E-3</c:v>
                </c:pt>
                <c:pt idx="43">
                  <c:v>4.2959999991580844E-3</c:v>
                </c:pt>
                <c:pt idx="45">
                  <c:v>-1.9119999997201376E-3</c:v>
                </c:pt>
                <c:pt idx="46">
                  <c:v>1.6575999979977496E-3</c:v>
                </c:pt>
                <c:pt idx="47">
                  <c:v>2.8279999969527125E-3</c:v>
                </c:pt>
                <c:pt idx="48">
                  <c:v>1.4840000003459863E-3</c:v>
                </c:pt>
                <c:pt idx="49">
                  <c:v>6.5519999770913273E-4</c:v>
                </c:pt>
                <c:pt idx="50">
                  <c:v>2.639999998791609E-3</c:v>
                </c:pt>
                <c:pt idx="51">
                  <c:v>1.3111999942339025E-3</c:v>
                </c:pt>
                <c:pt idx="52">
                  <c:v>2.7671999996528029E-3</c:v>
                </c:pt>
                <c:pt idx="53">
                  <c:v>1.6231999979936518E-3</c:v>
                </c:pt>
                <c:pt idx="54">
                  <c:v>1.8943999966722913E-3</c:v>
                </c:pt>
                <c:pt idx="55">
                  <c:v>2.68800000048941E-3</c:v>
                </c:pt>
                <c:pt idx="56">
                  <c:v>1.3983199998619966E-2</c:v>
                </c:pt>
                <c:pt idx="57">
                  <c:v>2.8800000000046566E-3</c:v>
                </c:pt>
                <c:pt idx="58">
                  <c:v>2.880000181903597E-3</c:v>
                </c:pt>
                <c:pt idx="59">
                  <c:v>3.8495999979204498E-3</c:v>
                </c:pt>
                <c:pt idx="60">
                  <c:v>-1.0527999984333292E-3</c:v>
                </c:pt>
                <c:pt idx="61">
                  <c:v>-3.393599996343255E-3</c:v>
                </c:pt>
                <c:pt idx="62">
                  <c:v>-1.4312000057543628E-3</c:v>
                </c:pt>
                <c:pt idx="63">
                  <c:v>-3.5136000005877577E-3</c:v>
                </c:pt>
                <c:pt idx="64">
                  <c:v>-4.12480000522919E-3</c:v>
                </c:pt>
                <c:pt idx="65">
                  <c:v>-2.6800000050570816E-3</c:v>
                </c:pt>
                <c:pt idx="66">
                  <c:v>-6.5271999992546625E-3</c:v>
                </c:pt>
                <c:pt idx="67">
                  <c:v>-9.5184000019798987E-3</c:v>
                </c:pt>
                <c:pt idx="68">
                  <c:v>-6.6184000024804845E-3</c:v>
                </c:pt>
                <c:pt idx="69">
                  <c:v>-9.122400006162934E-3</c:v>
                </c:pt>
                <c:pt idx="70">
                  <c:v>-5.7224000047426671E-3</c:v>
                </c:pt>
                <c:pt idx="71">
                  <c:v>-4.6224000034271739E-3</c:v>
                </c:pt>
                <c:pt idx="73">
                  <c:v>-4.921600004308857E-3</c:v>
                </c:pt>
                <c:pt idx="74">
                  <c:v>-5.2655999970738776E-3</c:v>
                </c:pt>
                <c:pt idx="75">
                  <c:v>-4.0527999954065308E-3</c:v>
                </c:pt>
                <c:pt idx="76">
                  <c:v>-8.3879999947384931E-3</c:v>
                </c:pt>
                <c:pt idx="77">
                  <c:v>-7.9527999987476505E-3</c:v>
                </c:pt>
                <c:pt idx="78">
                  <c:v>-7.5616000249283388E-3</c:v>
                </c:pt>
                <c:pt idx="79">
                  <c:v>-7.5616000249283388E-3</c:v>
                </c:pt>
                <c:pt idx="80">
                  <c:v>-7.561600003100466E-3</c:v>
                </c:pt>
                <c:pt idx="81">
                  <c:v>-1.1086400001659058E-2</c:v>
                </c:pt>
                <c:pt idx="82">
                  <c:v>-8.2127999994554557E-3</c:v>
                </c:pt>
                <c:pt idx="86">
                  <c:v>-1.0756799907539971E-2</c:v>
                </c:pt>
                <c:pt idx="87">
                  <c:v>-1.0556799781625159E-2</c:v>
                </c:pt>
                <c:pt idx="88">
                  <c:v>-1.0356800121371634E-2</c:v>
                </c:pt>
                <c:pt idx="89">
                  <c:v>-1.0417600104119629E-2</c:v>
                </c:pt>
                <c:pt idx="90">
                  <c:v>-1.0317599808331579E-2</c:v>
                </c:pt>
                <c:pt idx="91">
                  <c:v>-1.3495200124452822E-2</c:v>
                </c:pt>
                <c:pt idx="92">
                  <c:v>-1.1395199966500513E-2</c:v>
                </c:pt>
                <c:pt idx="93">
                  <c:v>-1.0422399995150045E-2</c:v>
                </c:pt>
                <c:pt idx="94">
                  <c:v>-8.4224000020185485E-3</c:v>
                </c:pt>
                <c:pt idx="95">
                  <c:v>-1.1544000000867527E-2</c:v>
                </c:pt>
                <c:pt idx="96">
                  <c:v>-1.7548000003444031E-2</c:v>
                </c:pt>
                <c:pt idx="97">
                  <c:v>-1.7470399994635954E-2</c:v>
                </c:pt>
                <c:pt idx="98">
                  <c:v>-1.7170399994938634E-2</c:v>
                </c:pt>
                <c:pt idx="99">
                  <c:v>-1.427039999543922E-2</c:v>
                </c:pt>
                <c:pt idx="100">
                  <c:v>-1.569759999983944E-2</c:v>
                </c:pt>
                <c:pt idx="101">
                  <c:v>-1.569759999983944E-2</c:v>
                </c:pt>
                <c:pt idx="102">
                  <c:v>-1.9035999997868203E-2</c:v>
                </c:pt>
                <c:pt idx="103">
                  <c:v>-1.9035999997868203E-2</c:v>
                </c:pt>
                <c:pt idx="104">
                  <c:v>-1.1992000007012393E-2</c:v>
                </c:pt>
                <c:pt idx="105">
                  <c:v>-1.1992000007012393E-2</c:v>
                </c:pt>
                <c:pt idx="106">
                  <c:v>-9.9920000066049397E-3</c:v>
                </c:pt>
                <c:pt idx="107">
                  <c:v>-1.9391200003155973E-2</c:v>
                </c:pt>
                <c:pt idx="108">
                  <c:v>-1.8091199999616947E-2</c:v>
                </c:pt>
                <c:pt idx="109">
                  <c:v>-1.7591200004972052E-2</c:v>
                </c:pt>
                <c:pt idx="110">
                  <c:v>-1.823520000471035E-2</c:v>
                </c:pt>
                <c:pt idx="111">
                  <c:v>-1.793520000501303E-2</c:v>
                </c:pt>
                <c:pt idx="112">
                  <c:v>-9.0271998633397743E-3</c:v>
                </c:pt>
                <c:pt idx="113">
                  <c:v>-2.1643999905791134E-2</c:v>
                </c:pt>
                <c:pt idx="114">
                  <c:v>-2.0444000081624836E-2</c:v>
                </c:pt>
                <c:pt idx="115">
                  <c:v>-2.0343999785836786E-2</c:v>
                </c:pt>
                <c:pt idx="116">
                  <c:v>-3.1971200005500577E-2</c:v>
                </c:pt>
                <c:pt idx="117">
                  <c:v>-2.3078399928635918E-2</c:v>
                </c:pt>
                <c:pt idx="118">
                  <c:v>-2.7366399830498267E-2</c:v>
                </c:pt>
                <c:pt idx="119">
                  <c:v>-2.3331999997026287E-2</c:v>
                </c:pt>
                <c:pt idx="120">
                  <c:v>-2.517359983175993E-2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DE-428E-B92D-382D3CA59E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DE-428E-B92D-382D3CA59E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DE-428E-B92D-382D3CA59E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DE-428E-B92D-382D3CA59E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29176.5</c:v>
                </c:pt>
                <c:pt idx="119">
                  <c:v>29257.5</c:v>
                </c:pt>
                <c:pt idx="120">
                  <c:v>29411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9">
                  <c:v>1.9301341454661277E-2</c:v>
                </c:pt>
                <c:pt idx="33">
                  <c:v>9.1141492042844593E-3</c:v>
                </c:pt>
                <c:pt idx="37">
                  <c:v>6.4711655792187017E-3</c:v>
                </c:pt>
                <c:pt idx="38">
                  <c:v>6.4705134737104205E-3</c:v>
                </c:pt>
                <c:pt idx="39">
                  <c:v>6.4672529461690109E-3</c:v>
                </c:pt>
                <c:pt idx="40">
                  <c:v>6.4607318910861952E-3</c:v>
                </c:pt>
                <c:pt idx="47">
                  <c:v>2.8448068476641317E-3</c:v>
                </c:pt>
                <c:pt idx="48">
                  <c:v>2.8415463201227238E-3</c:v>
                </c:pt>
                <c:pt idx="49">
                  <c:v>2.8408942146144409E-3</c:v>
                </c:pt>
                <c:pt idx="50">
                  <c:v>2.838285792581316E-3</c:v>
                </c:pt>
                <c:pt idx="51">
                  <c:v>2.837633687073033E-3</c:v>
                </c:pt>
                <c:pt idx="52">
                  <c:v>2.8343731595316252E-3</c:v>
                </c:pt>
                <c:pt idx="53">
                  <c:v>2.8311126319902173E-3</c:v>
                </c:pt>
                <c:pt idx="54">
                  <c:v>2.8304605264819344E-3</c:v>
                </c:pt>
                <c:pt idx="56">
                  <c:v>1.4127831514775049E-3</c:v>
                </c:pt>
                <c:pt idx="57">
                  <c:v>1.3221404858263473E-3</c:v>
                </c:pt>
                <c:pt idx="58">
                  <c:v>1.3221404858263473E-3</c:v>
                </c:pt>
                <c:pt idx="59">
                  <c:v>1.153897264689667E-3</c:v>
                </c:pt>
                <c:pt idx="60">
                  <c:v>-2.3987735444290711E-3</c:v>
                </c:pt>
                <c:pt idx="61">
                  <c:v>-2.4744177833897485E-3</c:v>
                </c:pt>
                <c:pt idx="62">
                  <c:v>-3.600603996192258E-3</c:v>
                </c:pt>
                <c:pt idx="63">
                  <c:v>-3.6319050605897775E-3</c:v>
                </c:pt>
                <c:pt idx="64">
                  <c:v>-4.8213455076956124E-3</c:v>
                </c:pt>
                <c:pt idx="65">
                  <c:v>-4.9217697559709936E-3</c:v>
                </c:pt>
                <c:pt idx="66">
                  <c:v>-5.0971861376987726E-3</c:v>
                </c:pt>
                <c:pt idx="67">
                  <c:v>-6.090994932320095E-3</c:v>
                </c:pt>
                <c:pt idx="68">
                  <c:v>-6.090994932320095E-3</c:v>
                </c:pt>
                <c:pt idx="69">
                  <c:v>-6.143163372982631E-3</c:v>
                </c:pt>
                <c:pt idx="70">
                  <c:v>-6.143163372982631E-3</c:v>
                </c:pt>
                <c:pt idx="71">
                  <c:v>-6.143163372982631E-3</c:v>
                </c:pt>
                <c:pt idx="72">
                  <c:v>-6.1444675839991934E-3</c:v>
                </c:pt>
                <c:pt idx="73">
                  <c:v>-6.1816375979712526E-3</c:v>
                </c:pt>
                <c:pt idx="74">
                  <c:v>-6.1848981255126605E-3</c:v>
                </c:pt>
                <c:pt idx="75">
                  <c:v>-6.2298934055840978E-3</c:v>
                </c:pt>
                <c:pt idx="76">
                  <c:v>-7.3899891048172517E-3</c:v>
                </c:pt>
                <c:pt idx="77">
                  <c:v>-7.4525912336122976E-3</c:v>
                </c:pt>
                <c:pt idx="78">
                  <c:v>-9.9638495460051477E-3</c:v>
                </c:pt>
                <c:pt idx="79">
                  <c:v>-9.9638495460051477E-3</c:v>
                </c:pt>
                <c:pt idx="80">
                  <c:v>-9.9638495460051477E-3</c:v>
                </c:pt>
                <c:pt idx="81">
                  <c:v>-1.0156872776456535E-2</c:v>
                </c:pt>
                <c:pt idx="82">
                  <c:v>-1.1414132196423666E-2</c:v>
                </c:pt>
                <c:pt idx="83">
                  <c:v>-1.2619223175728257E-2</c:v>
                </c:pt>
                <c:pt idx="84">
                  <c:v>-1.2709865841379418E-2</c:v>
                </c:pt>
                <c:pt idx="85">
                  <c:v>-1.2772467970174457E-2</c:v>
                </c:pt>
                <c:pt idx="86">
                  <c:v>-1.378127519148626E-2</c:v>
                </c:pt>
                <c:pt idx="87">
                  <c:v>-1.378127519148626E-2</c:v>
                </c:pt>
                <c:pt idx="88">
                  <c:v>-1.378127519148626E-2</c:v>
                </c:pt>
                <c:pt idx="89">
                  <c:v>-1.3791708879618766E-2</c:v>
                </c:pt>
                <c:pt idx="90">
                  <c:v>-1.3791708879618766E-2</c:v>
                </c:pt>
                <c:pt idx="91">
                  <c:v>-1.3809315728342375E-2</c:v>
                </c:pt>
                <c:pt idx="92">
                  <c:v>-1.3809315728342375E-2</c:v>
                </c:pt>
                <c:pt idx="93">
                  <c:v>-1.5028100923320881E-2</c:v>
                </c:pt>
                <c:pt idx="94">
                  <c:v>-1.5028100923320881E-2</c:v>
                </c:pt>
                <c:pt idx="95">
                  <c:v>-1.5048968299585894E-2</c:v>
                </c:pt>
                <c:pt idx="96">
                  <c:v>-1.5101136740248433E-2</c:v>
                </c:pt>
                <c:pt idx="97">
                  <c:v>-1.6143201342482601E-2</c:v>
                </c:pt>
                <c:pt idx="98">
                  <c:v>-1.6143201342482601E-2</c:v>
                </c:pt>
                <c:pt idx="99">
                  <c:v>-1.6143201342482601E-2</c:v>
                </c:pt>
                <c:pt idx="100">
                  <c:v>-1.6220801897968123E-2</c:v>
                </c:pt>
                <c:pt idx="101">
                  <c:v>-1.6220801897968123E-2</c:v>
                </c:pt>
                <c:pt idx="102">
                  <c:v>-1.6248842434824239E-2</c:v>
                </c:pt>
                <c:pt idx="103">
                  <c:v>-1.6248842434824239E-2</c:v>
                </c:pt>
                <c:pt idx="104">
                  <c:v>-1.6327095095818041E-2</c:v>
                </c:pt>
                <c:pt idx="105">
                  <c:v>-1.6327095095818041E-2</c:v>
                </c:pt>
                <c:pt idx="106">
                  <c:v>-1.6327095095818041E-2</c:v>
                </c:pt>
                <c:pt idx="107">
                  <c:v>-1.6365569320806662E-2</c:v>
                </c:pt>
                <c:pt idx="108">
                  <c:v>-1.6365569320806662E-2</c:v>
                </c:pt>
                <c:pt idx="109">
                  <c:v>-1.6365569320806662E-2</c:v>
                </c:pt>
                <c:pt idx="110">
                  <c:v>-1.6368829848348074E-2</c:v>
                </c:pt>
                <c:pt idx="111">
                  <c:v>-1.6368829848348074E-2</c:v>
                </c:pt>
                <c:pt idx="112">
                  <c:v>-1.7487190795051198E-2</c:v>
                </c:pt>
                <c:pt idx="113">
                  <c:v>-1.7494363955642293E-2</c:v>
                </c:pt>
                <c:pt idx="114">
                  <c:v>-1.7494363955642293E-2</c:v>
                </c:pt>
                <c:pt idx="115">
                  <c:v>-1.7494363955642293E-2</c:v>
                </c:pt>
                <c:pt idx="116">
                  <c:v>-1.7571964511127823E-2</c:v>
                </c:pt>
                <c:pt idx="117">
                  <c:v>-1.7633262428906303E-2</c:v>
                </c:pt>
                <c:pt idx="118">
                  <c:v>-1.8699454934946888E-2</c:v>
                </c:pt>
                <c:pt idx="119">
                  <c:v>-1.8805096027288526E-2</c:v>
                </c:pt>
                <c:pt idx="120">
                  <c:v>-1.9005292418331009E-2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DE-428E-B92D-382D3CA5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04784"/>
        <c:axId val="1"/>
      </c:scatterChart>
      <c:valAx>
        <c:axId val="80060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0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76054749354678"/>
          <c:y val="0.91925596256989606"/>
          <c:w val="0.838843842866749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9525</xdr:rowOff>
    </xdr:from>
    <xdr:to>
      <xdr:col>13</xdr:col>
      <xdr:colOff>76200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D4F800-BAAE-7728-775C-F19A3B87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798" TargetMode="External"/><Relationship Id="rId18" Type="http://schemas.openxmlformats.org/officeDocument/2006/relationships/hyperlink" Target="http://www.konkoly.hu/cgi-bin/IBVS?3785" TargetMode="External"/><Relationship Id="rId26" Type="http://schemas.openxmlformats.org/officeDocument/2006/relationships/hyperlink" Target="http://www.konkoly.hu/cgi-bin/IBVS?4951" TargetMode="External"/><Relationship Id="rId39" Type="http://schemas.openxmlformats.org/officeDocument/2006/relationships/hyperlink" Target="http://www.konkoly.hu/cgi-bin/IBVS?6153" TargetMode="External"/><Relationship Id="rId21" Type="http://schemas.openxmlformats.org/officeDocument/2006/relationships/hyperlink" Target="http://www.konkoly.hu/cgi-bin/IBVS?4951" TargetMode="External"/><Relationship Id="rId34" Type="http://schemas.openxmlformats.org/officeDocument/2006/relationships/hyperlink" Target="http://www.konkoly.hu/cgi-bin/IBVS?5407" TargetMode="External"/><Relationship Id="rId42" Type="http://schemas.openxmlformats.org/officeDocument/2006/relationships/hyperlink" Target="http://www.konkoly.hu/cgi-bin/IBVS?6153" TargetMode="External"/><Relationship Id="rId47" Type="http://schemas.openxmlformats.org/officeDocument/2006/relationships/hyperlink" Target="http://www.konkoly.hu/cgi-bin/IBVS?5677" TargetMode="External"/><Relationship Id="rId50" Type="http://schemas.openxmlformats.org/officeDocument/2006/relationships/hyperlink" Target="http://vsolj.cetus-net.org/no45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3798" TargetMode="External"/><Relationship Id="rId2" Type="http://schemas.openxmlformats.org/officeDocument/2006/relationships/hyperlink" Target="http://www.konkoly.hu/cgi-bin/IBVS?3798" TargetMode="External"/><Relationship Id="rId16" Type="http://schemas.openxmlformats.org/officeDocument/2006/relationships/hyperlink" Target="http://www.konkoly.hu/cgi-bin/IBVS?3785" TargetMode="External"/><Relationship Id="rId29" Type="http://schemas.openxmlformats.org/officeDocument/2006/relationships/hyperlink" Target="http://www.konkoly.hu/cgi-bin/IBVS?495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785" TargetMode="External"/><Relationship Id="rId11" Type="http://schemas.openxmlformats.org/officeDocument/2006/relationships/hyperlink" Target="http://www.konkoly.hu/cgi-bin/IBVS?3798" TargetMode="External"/><Relationship Id="rId24" Type="http://schemas.openxmlformats.org/officeDocument/2006/relationships/hyperlink" Target="http://www.konkoly.hu/cgi-bin/IBVS?4951" TargetMode="External"/><Relationship Id="rId32" Type="http://schemas.openxmlformats.org/officeDocument/2006/relationships/hyperlink" Target="http://www.konkoly.hu/cgi-bin/IBVS?5594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6153" TargetMode="External"/><Relationship Id="rId45" Type="http://schemas.openxmlformats.org/officeDocument/2006/relationships/hyperlink" Target="http://www.konkoly.hu/cgi-bin/IBVS?6153" TargetMode="External"/><Relationship Id="rId53" Type="http://schemas.openxmlformats.org/officeDocument/2006/relationships/hyperlink" Target="http://vsolj.cetus-net.org/vsoljno51.pdf" TargetMode="External"/><Relationship Id="rId58" Type="http://schemas.openxmlformats.org/officeDocument/2006/relationships/hyperlink" Target="http://vsolj.cetus-net.org/vsoljno55.pdf" TargetMode="External"/><Relationship Id="rId66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785" TargetMode="External"/><Relationship Id="rId15" Type="http://schemas.openxmlformats.org/officeDocument/2006/relationships/hyperlink" Target="http://www.konkoly.hu/cgi-bin/IBVS?3798" TargetMode="External"/><Relationship Id="rId23" Type="http://schemas.openxmlformats.org/officeDocument/2006/relationships/hyperlink" Target="http://www.konkoly.hu/cgi-bin/IBVS?4951" TargetMode="External"/><Relationship Id="rId28" Type="http://schemas.openxmlformats.org/officeDocument/2006/relationships/hyperlink" Target="http://www.konkoly.hu/cgi-bin/IBVS?4951" TargetMode="External"/><Relationship Id="rId36" Type="http://schemas.openxmlformats.org/officeDocument/2006/relationships/hyperlink" Target="http://www.konkoly.hu/cgi-bin/IBVS?5588" TargetMode="External"/><Relationship Id="rId49" Type="http://schemas.openxmlformats.org/officeDocument/2006/relationships/hyperlink" Target="http://www.konkoly.hu/cgi-bin/IBVS?5806" TargetMode="External"/><Relationship Id="rId57" Type="http://schemas.openxmlformats.org/officeDocument/2006/relationships/hyperlink" Target="http://www.konkoly.hu/cgi-bin/IBVS?6011" TargetMode="External"/><Relationship Id="rId61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3785" TargetMode="External"/><Relationship Id="rId19" Type="http://schemas.openxmlformats.org/officeDocument/2006/relationships/hyperlink" Target="http://www.konkoly.hu/cgi-bin/IBVS?3785" TargetMode="External"/><Relationship Id="rId31" Type="http://schemas.openxmlformats.org/officeDocument/2006/relationships/hyperlink" Target="http://www.konkoly.hu/cgi-bin/IBVS?5407" TargetMode="External"/><Relationship Id="rId44" Type="http://schemas.openxmlformats.org/officeDocument/2006/relationships/hyperlink" Target="http://www.konkoly.hu/cgi-bin/IBVS?6153" TargetMode="External"/><Relationship Id="rId52" Type="http://schemas.openxmlformats.org/officeDocument/2006/relationships/hyperlink" Target="http://www.konkoly.hu/cgi-bin/IBVS?5920" TargetMode="External"/><Relationship Id="rId60" Type="http://schemas.openxmlformats.org/officeDocument/2006/relationships/hyperlink" Target="http://vsolj.cetus-net.org/vsoljno55.pdf" TargetMode="External"/><Relationship Id="rId65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3785" TargetMode="External"/><Relationship Id="rId9" Type="http://schemas.openxmlformats.org/officeDocument/2006/relationships/hyperlink" Target="http://www.konkoly.hu/cgi-bin/IBVS?3798" TargetMode="External"/><Relationship Id="rId14" Type="http://schemas.openxmlformats.org/officeDocument/2006/relationships/hyperlink" Target="http://www.konkoly.hu/cgi-bin/IBVS?3798" TargetMode="External"/><Relationship Id="rId22" Type="http://schemas.openxmlformats.org/officeDocument/2006/relationships/hyperlink" Target="http://www.konkoly.hu/cgi-bin/IBVS?4951" TargetMode="External"/><Relationship Id="rId27" Type="http://schemas.openxmlformats.org/officeDocument/2006/relationships/hyperlink" Target="http://www.konkoly.hu/cgi-bin/IBVS?4951" TargetMode="External"/><Relationship Id="rId30" Type="http://schemas.openxmlformats.org/officeDocument/2006/relationships/hyperlink" Target="http://www.konkoly.hu/cgi-bin/IBVS?4951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6153" TargetMode="External"/><Relationship Id="rId48" Type="http://schemas.openxmlformats.org/officeDocument/2006/relationships/hyperlink" Target="http://www.konkoly.hu/cgi-bin/IBVS?5843" TargetMode="External"/><Relationship Id="rId56" Type="http://schemas.openxmlformats.org/officeDocument/2006/relationships/hyperlink" Target="http://www.bav-astro.de/sfs/BAVM_link.php?BAVMnr=225" TargetMode="External"/><Relationship Id="rId64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3798" TargetMode="External"/><Relationship Id="rId51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3785" TargetMode="External"/><Relationship Id="rId12" Type="http://schemas.openxmlformats.org/officeDocument/2006/relationships/hyperlink" Target="http://www.konkoly.hu/cgi-bin/IBVS?3798" TargetMode="External"/><Relationship Id="rId17" Type="http://schemas.openxmlformats.org/officeDocument/2006/relationships/hyperlink" Target="http://www.konkoly.hu/cgi-bin/IBVS?3798" TargetMode="External"/><Relationship Id="rId25" Type="http://schemas.openxmlformats.org/officeDocument/2006/relationships/hyperlink" Target="http://www.konkoly.hu/cgi-bin/IBVS?4951" TargetMode="External"/><Relationship Id="rId33" Type="http://schemas.openxmlformats.org/officeDocument/2006/relationships/hyperlink" Target="http://www.konkoly.hu/cgi-bin/IBVS?5407" TargetMode="External"/><Relationship Id="rId38" Type="http://schemas.openxmlformats.org/officeDocument/2006/relationships/hyperlink" Target="http://www.konkoly.hu/cgi-bin/IBVS?5690" TargetMode="External"/><Relationship Id="rId46" Type="http://schemas.openxmlformats.org/officeDocument/2006/relationships/hyperlink" Target="http://www.konkoly.hu/cgi-bin/IBVS?6153" TargetMode="External"/><Relationship Id="rId59" Type="http://schemas.openxmlformats.org/officeDocument/2006/relationships/hyperlink" Target="http://vsolj.cetus-net.org/vsoljno55.pdf" TargetMode="External"/><Relationship Id="rId67" Type="http://schemas.openxmlformats.org/officeDocument/2006/relationships/hyperlink" Target="http://vsolj.cetus-net.org/vsoljno56.pdf" TargetMode="External"/><Relationship Id="rId20" Type="http://schemas.openxmlformats.org/officeDocument/2006/relationships/hyperlink" Target="http://www.konkoly.hu/cgi-bin/IBVS?3785" TargetMode="External"/><Relationship Id="rId41" Type="http://schemas.openxmlformats.org/officeDocument/2006/relationships/hyperlink" Target="http://www.konkoly.hu/cgi-bin/IBVS?6153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4"/>
  <sheetViews>
    <sheetView tabSelected="1" workbookViewId="0">
      <pane xSplit="14" ySplit="22" topLeftCell="O124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44</v>
      </c>
      <c r="B1" s="10"/>
      <c r="C1" s="11"/>
    </row>
    <row r="2" spans="1:7">
      <c r="A2" t="s">
        <v>26</v>
      </c>
      <c r="B2" s="12" t="s">
        <v>46</v>
      </c>
    </row>
    <row r="3" spans="1:7" ht="13.5" thickBot="1"/>
    <row r="4" spans="1:7" ht="13.5" thickBot="1">
      <c r="A4" s="3" t="s">
        <v>30</v>
      </c>
      <c r="C4" s="6">
        <v>48835.7742</v>
      </c>
      <c r="D4" s="7">
        <v>0.3744576</v>
      </c>
    </row>
    <row r="5" spans="1:7">
      <c r="D5" s="42" t="s">
        <v>58</v>
      </c>
    </row>
    <row r="6" spans="1:7">
      <c r="A6" s="3" t="s">
        <v>4</v>
      </c>
    </row>
    <row r="7" spans="1:7">
      <c r="A7" t="s">
        <v>5</v>
      </c>
      <c r="C7">
        <f>+C4</f>
        <v>48835.7742</v>
      </c>
    </row>
    <row r="8" spans="1:7">
      <c r="A8" t="s">
        <v>6</v>
      </c>
      <c r="C8">
        <f>+D4</f>
        <v>0.3744576</v>
      </c>
      <c r="D8" s="41" t="s">
        <v>57</v>
      </c>
    </row>
    <row r="9" spans="1:7">
      <c r="A9" s="14" t="s">
        <v>48</v>
      </c>
      <c r="B9" s="15"/>
      <c r="C9" s="16">
        <v>-9.5</v>
      </c>
      <c r="D9" s="15" t="s">
        <v>49</v>
      </c>
      <c r="E9" s="15"/>
    </row>
    <row r="10" spans="1:7" ht="13.5" thickBot="1">
      <c r="A10" s="15"/>
      <c r="B10" s="15"/>
      <c r="C10" s="2" t="s">
        <v>22</v>
      </c>
      <c r="D10" s="2" t="s">
        <v>23</v>
      </c>
      <c r="E10" s="15"/>
    </row>
    <row r="11" spans="1:7">
      <c r="A11" s="15" t="s">
        <v>18</v>
      </c>
      <c r="B11" s="15"/>
      <c r="C11" s="17">
        <f ca="1">INTERCEPT(INDIRECT($G$11):G990,INDIRECT($F$11):F990)</f>
        <v>1.9352857789815534E-2</v>
      </c>
      <c r="D11" s="18"/>
      <c r="E11" s="15"/>
      <c r="F11" s="19" t="str">
        <f>"F"&amp;E19</f>
        <v>F63</v>
      </c>
      <c r="G11" s="20" t="str">
        <f>"G"&amp;E19</f>
        <v>G63</v>
      </c>
    </row>
    <row r="12" spans="1:7">
      <c r="A12" s="15" t="s">
        <v>19</v>
      </c>
      <c r="B12" s="15"/>
      <c r="C12" s="17">
        <f ca="1">SLOPE(INDIRECT($G$11):G990,INDIRECT($F$11):F990)</f>
        <v>-1.3042110165634132E-6</v>
      </c>
      <c r="D12" s="18"/>
      <c r="E12" s="15"/>
    </row>
    <row r="13" spans="1:7">
      <c r="A13" s="15" t="s">
        <v>21</v>
      </c>
      <c r="B13" s="15"/>
      <c r="C13" s="18" t="s">
        <v>16</v>
      </c>
      <c r="D13" s="23" t="s">
        <v>60</v>
      </c>
      <c r="E13" s="16">
        <v>1</v>
      </c>
    </row>
    <row r="14" spans="1:7">
      <c r="A14" s="15"/>
      <c r="B14" s="15"/>
      <c r="C14" s="15"/>
      <c r="D14" s="23" t="s">
        <v>50</v>
      </c>
      <c r="E14" s="24">
        <f ca="1">NOW()+15018.5+$C$9/24</f>
        <v>60175.763440856477</v>
      </c>
    </row>
    <row r="15" spans="1:7">
      <c r="A15" s="21" t="s">
        <v>20</v>
      </c>
      <c r="B15" s="15"/>
      <c r="C15" s="22">
        <f ca="1">(C7+C11)+(C8+C12)*INT(MAX(F21:F3531))</f>
        <v>59848.92766830758</v>
      </c>
      <c r="D15" s="23" t="s">
        <v>61</v>
      </c>
      <c r="E15" s="24">
        <f ca="1">ROUND(2*(E14-$C$7)/$C$8,0)/2+E13</f>
        <v>30285</v>
      </c>
    </row>
    <row r="16" spans="1:7">
      <c r="A16" s="25" t="s">
        <v>7</v>
      </c>
      <c r="B16" s="15"/>
      <c r="C16" s="26">
        <f ca="1">+C8+C12</f>
        <v>0.37445629578898343</v>
      </c>
      <c r="D16" s="23" t="s">
        <v>51</v>
      </c>
      <c r="E16" s="20">
        <f ca="1">ROUND(2*(E14-$C$15)/$C$16,0)/2+E13</f>
        <v>874</v>
      </c>
    </row>
    <row r="17" spans="1:28" ht="13.5" thickBot="1">
      <c r="A17" s="23" t="s">
        <v>45</v>
      </c>
      <c r="B17" s="15"/>
      <c r="C17" s="15">
        <f>COUNT(C21:C2189)</f>
        <v>121</v>
      </c>
      <c r="D17" s="23" t="s">
        <v>52</v>
      </c>
      <c r="E17" s="27">
        <f ca="1">+$C$15+$C$16*E16-15018.5-$C$9/24</f>
        <v>45158.098304160485</v>
      </c>
    </row>
    <row r="18" spans="1:28">
      <c r="A18" s="25" t="s">
        <v>8</v>
      </c>
      <c r="B18" s="15"/>
      <c r="C18" s="28">
        <f ca="1">+C15</f>
        <v>59848.92766830758</v>
      </c>
      <c r="D18" s="29">
        <f ca="1">+C16</f>
        <v>0.37445629578898343</v>
      </c>
      <c r="E18" s="30" t="s">
        <v>53</v>
      </c>
    </row>
    <row r="19" spans="1:28" ht="13.5" thickTop="1">
      <c r="A19" s="31" t="s">
        <v>54</v>
      </c>
      <c r="E19" s="32">
        <v>63</v>
      </c>
    </row>
    <row r="20" spans="1:28" ht="13.5" thickBot="1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73</v>
      </c>
      <c r="I20" s="5" t="s">
        <v>34</v>
      </c>
      <c r="J20" s="5" t="s">
        <v>70</v>
      </c>
      <c r="K20" s="5" t="s">
        <v>68</v>
      </c>
      <c r="L20" s="5" t="s">
        <v>361</v>
      </c>
      <c r="M20" s="5" t="s">
        <v>362</v>
      </c>
      <c r="N20" s="5" t="s">
        <v>363</v>
      </c>
      <c r="O20" s="5" t="s">
        <v>25</v>
      </c>
      <c r="P20" s="4" t="s">
        <v>24</v>
      </c>
      <c r="Q20" s="2" t="s">
        <v>17</v>
      </c>
    </row>
    <row r="21" spans="1:28">
      <c r="A21" s="39" t="s">
        <v>62</v>
      </c>
      <c r="B21" s="44"/>
      <c r="C21" s="45">
        <v>48835.773699999998</v>
      </c>
      <c r="D21" s="45">
        <v>1.1999999999999999E-3</v>
      </c>
      <c r="E21" s="8">
        <f>+(C21-C$7)/C$8</f>
        <v>-1.3352646652674504E-3</v>
      </c>
      <c r="F21" s="8">
        <f>ROUND(2*E21,0)/2</f>
        <v>0</v>
      </c>
      <c r="G21" s="8">
        <f>+C21-(C$7+F21*C$8)</f>
        <v>-5.0000000192085281E-4</v>
      </c>
      <c r="H21" s="8"/>
      <c r="I21" s="8"/>
      <c r="J21" s="8">
        <f>+G21</f>
        <v>-5.0000000192085281E-4</v>
      </c>
      <c r="K21" s="8"/>
      <c r="L21" s="8"/>
      <c r="M21" s="8"/>
      <c r="N21" s="8"/>
      <c r="O21" s="8"/>
      <c r="P21" s="8"/>
      <c r="Q21" s="35">
        <f>+C21-15018.5</f>
        <v>33817.273699999998</v>
      </c>
      <c r="R21" s="8"/>
      <c r="S21" s="8"/>
      <c r="T21" s="8"/>
      <c r="U21" s="8"/>
    </row>
    <row r="22" spans="1:28">
      <c r="A22" s="46" t="s">
        <v>30</v>
      </c>
      <c r="B22" s="46"/>
      <c r="C22" s="39">
        <v>48835.7742</v>
      </c>
      <c r="D22" s="39" t="s">
        <v>16</v>
      </c>
      <c r="E22" s="8">
        <f>+(C22-C$7)/C$8</f>
        <v>0</v>
      </c>
      <c r="F22" s="8">
        <f>ROUND(2*E22,0)/2</f>
        <v>0</v>
      </c>
      <c r="G22" s="8">
        <f>+C22-(C$7+F22*C$8)</f>
        <v>0</v>
      </c>
      <c r="I22" s="8"/>
      <c r="J22" s="8">
        <f>+G22</f>
        <v>0</v>
      </c>
      <c r="K22" s="8"/>
      <c r="L22" s="8"/>
      <c r="M22" s="8"/>
      <c r="N22" s="8"/>
      <c r="O22" s="8"/>
      <c r="P22" s="8"/>
      <c r="Q22" s="35">
        <f>+C22-15018.5</f>
        <v>33817.2742</v>
      </c>
      <c r="R22" s="8"/>
      <c r="S22" s="8"/>
      <c r="T22" s="8"/>
      <c r="U22" s="8"/>
    </row>
    <row r="23" spans="1:28">
      <c r="A23" s="46" t="s">
        <v>38</v>
      </c>
      <c r="B23" s="47"/>
      <c r="C23" s="39">
        <v>48840.454400000002</v>
      </c>
      <c r="D23" s="39"/>
      <c r="E23" s="8">
        <f>+(C23-C$7)/C$8</f>
        <v>12.498611324760171</v>
      </c>
      <c r="F23" s="8">
        <f>ROUND(2*E23,0)/2</f>
        <v>12.5</v>
      </c>
      <c r="G23" s="8">
        <f>+C23-(C$7+F23*C$8)</f>
        <v>-5.199999941396527E-4</v>
      </c>
      <c r="H23" s="8"/>
      <c r="I23" s="8"/>
      <c r="K23" s="8">
        <f>+G23</f>
        <v>-5.199999941396527E-4</v>
      </c>
      <c r="L23" s="8"/>
      <c r="M23" s="8"/>
      <c r="N23" s="8"/>
      <c r="O23" s="8"/>
      <c r="P23" s="8"/>
      <c r="Q23" s="35">
        <f>+C23-15018.5</f>
        <v>33821.954400000002</v>
      </c>
      <c r="R23" s="8"/>
      <c r="S23" s="8"/>
      <c r="T23" s="8"/>
      <c r="U23" s="8"/>
      <c r="AA23" s="9" t="s">
        <v>32</v>
      </c>
      <c r="AB23" s="9" t="s">
        <v>33</v>
      </c>
    </row>
    <row r="24" spans="1:28">
      <c r="A24" s="46" t="s">
        <v>38</v>
      </c>
      <c r="B24" s="47"/>
      <c r="C24" s="39">
        <v>48841.5749</v>
      </c>
      <c r="D24" s="39"/>
      <c r="E24" s="8">
        <f>+(C24-C$7)/C$8</f>
        <v>15.490939428121578</v>
      </c>
      <c r="F24" s="8">
        <f>ROUND(2*E24,0)/2</f>
        <v>15.5</v>
      </c>
      <c r="G24" s="8">
        <f>+C24-(C$7+F24*C$8)</f>
        <v>-3.392799997527618E-3</v>
      </c>
      <c r="H24" s="8"/>
      <c r="I24" s="8"/>
      <c r="K24" s="8">
        <f>+G24</f>
        <v>-3.392799997527618E-3</v>
      </c>
      <c r="L24" s="8"/>
      <c r="M24" s="8"/>
      <c r="N24" s="8"/>
      <c r="O24" s="8"/>
      <c r="P24" s="8"/>
      <c r="Q24" s="35">
        <f>+C24-15018.5</f>
        <v>33823.0749</v>
      </c>
      <c r="R24" s="8"/>
      <c r="S24" s="8"/>
      <c r="T24" s="8"/>
      <c r="U24" s="8"/>
      <c r="AA24" s="9" t="s">
        <v>32</v>
      </c>
      <c r="AB24" s="9" t="s">
        <v>33</v>
      </c>
    </row>
    <row r="25" spans="1:28">
      <c r="A25" s="46" t="s">
        <v>38</v>
      </c>
      <c r="B25" s="47"/>
      <c r="C25" s="39">
        <v>48842.516100000001</v>
      </c>
      <c r="D25" s="39"/>
      <c r="E25" s="8">
        <f>+(C25-C$7)/C$8</f>
        <v>18.004441624367875</v>
      </c>
      <c r="F25" s="8">
        <f>ROUND(2*E25,0)/2</f>
        <v>18</v>
      </c>
      <c r="G25" s="8">
        <f>+C25-(C$7+F25*C$8)</f>
        <v>1.6632000042591244E-3</v>
      </c>
      <c r="H25" s="8"/>
      <c r="I25" s="8"/>
      <c r="K25" s="8">
        <f>+G25</f>
        <v>1.6632000042591244E-3</v>
      </c>
      <c r="L25" s="8"/>
      <c r="M25" s="8"/>
      <c r="N25" s="8"/>
      <c r="O25" s="8"/>
      <c r="P25" s="8"/>
      <c r="Q25" s="35">
        <f>+C25-15018.5</f>
        <v>33824.016100000001</v>
      </c>
      <c r="R25" s="8"/>
      <c r="S25" s="8"/>
      <c r="T25" s="8"/>
      <c r="U25" s="8"/>
      <c r="AA25" s="9" t="s">
        <v>32</v>
      </c>
      <c r="AB25" s="9" t="s">
        <v>33</v>
      </c>
    </row>
    <row r="26" spans="1:28">
      <c r="A26" s="46" t="s">
        <v>38</v>
      </c>
      <c r="B26" s="47"/>
      <c r="C26" s="39">
        <v>48843.450700000001</v>
      </c>
      <c r="D26" s="39"/>
      <c r="E26" s="8">
        <f>+(C26-C$7)/C$8</f>
        <v>20.500318327098707</v>
      </c>
      <c r="F26" s="8">
        <f>ROUND(2*E26,0)/2</f>
        <v>20.5</v>
      </c>
      <c r="G26" s="8">
        <f>+C26-(C$7+F26*C$8)</f>
        <v>1.1919999815290794E-4</v>
      </c>
      <c r="H26" s="8"/>
      <c r="I26" s="8"/>
      <c r="K26" s="8">
        <f>+G26</f>
        <v>1.1919999815290794E-4</v>
      </c>
      <c r="L26" s="8"/>
      <c r="M26" s="8"/>
      <c r="N26" s="8"/>
      <c r="O26" s="8"/>
      <c r="P26" s="8"/>
      <c r="Q26" s="35">
        <f>+C26-15018.5</f>
        <v>33824.950700000001</v>
      </c>
      <c r="R26" s="8"/>
      <c r="S26" s="8"/>
      <c r="T26" s="8"/>
      <c r="U26" s="8"/>
      <c r="AA26" s="9" t="s">
        <v>32</v>
      </c>
      <c r="AB26" s="9" t="s">
        <v>33</v>
      </c>
    </row>
    <row r="27" spans="1:28">
      <c r="A27" s="39" t="s">
        <v>62</v>
      </c>
      <c r="B27" s="44"/>
      <c r="C27" s="45">
        <v>48844.761599999998</v>
      </c>
      <c r="D27" s="45">
        <v>2.9999999999999997E-4</v>
      </c>
      <c r="E27" s="8">
        <f>+(C27-C$7)/C$8</f>
        <v>24.001115213039235</v>
      </c>
      <c r="F27" s="8">
        <f>ROUND(2*E27,0)/2</f>
        <v>24</v>
      </c>
      <c r="G27" s="8">
        <f>+C27-(C$7+F27*C$8)</f>
        <v>4.1760000021895394E-4</v>
      </c>
      <c r="H27" s="8"/>
      <c r="I27" s="8"/>
      <c r="J27" s="8">
        <f>+G27</f>
        <v>4.1760000021895394E-4</v>
      </c>
      <c r="K27" s="8"/>
      <c r="L27" s="8"/>
      <c r="M27" s="8"/>
      <c r="N27" s="8"/>
      <c r="O27" s="8"/>
      <c r="P27" s="8"/>
      <c r="Q27" s="35">
        <f>+C27-15018.5</f>
        <v>33826.261599999998</v>
      </c>
      <c r="R27" s="8"/>
      <c r="S27" s="8"/>
      <c r="T27" s="8"/>
      <c r="U27" s="8"/>
    </row>
    <row r="28" spans="1:28">
      <c r="A28" s="39" t="s">
        <v>62</v>
      </c>
      <c r="B28" s="44"/>
      <c r="C28" s="45">
        <v>48844.948100000001</v>
      </c>
      <c r="D28" s="45">
        <v>2.9999999999999997E-4</v>
      </c>
      <c r="E28" s="8">
        <f>+(C28-C$7)/C$8</f>
        <v>24.49916893127979</v>
      </c>
      <c r="F28" s="8">
        <f>ROUND(2*E28,0)/2</f>
        <v>24.5</v>
      </c>
      <c r="G28" s="8">
        <f>+C28-(C$7+F28*C$8)</f>
        <v>-3.1119999766815454E-4</v>
      </c>
      <c r="H28" s="8"/>
      <c r="I28" s="8"/>
      <c r="J28" s="8">
        <f>+G28</f>
        <v>-3.1119999766815454E-4</v>
      </c>
      <c r="K28" s="8"/>
      <c r="L28" s="8"/>
      <c r="M28" s="8"/>
      <c r="N28" s="8"/>
      <c r="O28" s="8"/>
      <c r="P28" s="8"/>
      <c r="Q28" s="35">
        <f>+C28-15018.5</f>
        <v>33826.448100000001</v>
      </c>
      <c r="R28" s="8"/>
      <c r="S28" s="8"/>
      <c r="T28" s="8"/>
      <c r="U28" s="8"/>
    </row>
    <row r="29" spans="1:28">
      <c r="A29" s="39" t="s">
        <v>62</v>
      </c>
      <c r="B29" s="44"/>
      <c r="C29" s="45">
        <v>48845.8848</v>
      </c>
      <c r="D29" s="45">
        <v>5.9999999999999995E-4</v>
      </c>
      <c r="E29" s="8">
        <f>+(C29-C$7)/C$8</f>
        <v>27.000653745577541</v>
      </c>
      <c r="F29" s="8">
        <f>ROUND(2*E29,0)/2</f>
        <v>27</v>
      </c>
      <c r="G29" s="8">
        <f>+C29-(C$7+F29*C$8)</f>
        <v>2.4480000138282776E-4</v>
      </c>
      <c r="H29" s="8"/>
      <c r="I29" s="8"/>
      <c r="J29" s="8">
        <f>+G29</f>
        <v>2.4480000138282776E-4</v>
      </c>
      <c r="K29" s="8"/>
      <c r="L29" s="8"/>
      <c r="M29" s="8"/>
      <c r="N29" s="8"/>
      <c r="O29" s="8"/>
      <c r="P29" s="8"/>
      <c r="Q29" s="35">
        <f>+C29-15018.5</f>
        <v>33827.3848</v>
      </c>
      <c r="R29" s="8"/>
      <c r="S29" s="8"/>
      <c r="T29" s="8"/>
      <c r="U29" s="8"/>
    </row>
    <row r="30" spans="1:28">
      <c r="A30" s="73" t="s">
        <v>86</v>
      </c>
      <c r="B30" s="26" t="s">
        <v>31</v>
      </c>
      <c r="C30" s="74">
        <v>48850.564100000003</v>
      </c>
      <c r="D30" s="74" t="s">
        <v>34</v>
      </c>
      <c r="E30" s="8">
        <f>+(C30-C$7)/C$8</f>
        <v>39.496861593951891</v>
      </c>
      <c r="F30" s="8">
        <f>ROUND(2*E30,0)/2</f>
        <v>39.5</v>
      </c>
      <c r="G30" s="8">
        <f>+C30-(C$7+F30*C$8)</f>
        <v>-1.175199999124743E-3</v>
      </c>
      <c r="H30" s="8"/>
      <c r="I30" s="8"/>
      <c r="J30" s="8">
        <f>+G30</f>
        <v>-1.175199999124743E-3</v>
      </c>
      <c r="K30" s="8"/>
      <c r="L30" s="8"/>
      <c r="M30" s="8"/>
      <c r="N30" s="8"/>
      <c r="O30" s="8">
        <f ca="1">+C$11+C$12*$F30</f>
        <v>1.9301341454661277E-2</v>
      </c>
      <c r="P30" s="8"/>
      <c r="Q30" s="35">
        <f>+C30-15018.5</f>
        <v>33832.064100000003</v>
      </c>
      <c r="R30" s="8"/>
      <c r="S30" s="8"/>
      <c r="T30" s="8"/>
      <c r="U30" s="8"/>
      <c r="AA30" s="9"/>
      <c r="AB30" s="9"/>
    </row>
    <row r="31" spans="1:28">
      <c r="A31" s="39" t="s">
        <v>62</v>
      </c>
      <c r="B31" s="44"/>
      <c r="C31" s="45">
        <v>48852.812599999997</v>
      </c>
      <c r="D31" s="45">
        <v>4.0000000000000002E-4</v>
      </c>
      <c r="E31" s="8">
        <f>+(C31-C$7)/C$8</f>
        <v>45.501546770575992</v>
      </c>
      <c r="F31" s="8">
        <f>ROUND(2*E31,0)/2</f>
        <v>45.5</v>
      </c>
      <c r="G31" s="8">
        <f>+C31-(C$7+F31*C$8)</f>
        <v>5.7920000108424574E-4</v>
      </c>
      <c r="H31" s="8"/>
      <c r="I31" s="8"/>
      <c r="J31" s="8">
        <f>+G31</f>
        <v>5.7920000108424574E-4</v>
      </c>
      <c r="K31" s="8"/>
      <c r="L31" s="8"/>
      <c r="M31" s="8"/>
      <c r="N31" s="8"/>
      <c r="O31" s="8"/>
      <c r="P31" s="8"/>
      <c r="Q31" s="35">
        <f>+C31-15018.5</f>
        <v>33834.312599999997</v>
      </c>
      <c r="R31" s="8"/>
      <c r="S31" s="8"/>
      <c r="T31" s="8"/>
      <c r="U31" s="8"/>
    </row>
    <row r="32" spans="1:28">
      <c r="A32" s="39" t="s">
        <v>62</v>
      </c>
      <c r="B32" s="44"/>
      <c r="C32" s="45">
        <v>48853.935100000002</v>
      </c>
      <c r="D32" s="45">
        <v>4.0000000000000002E-4</v>
      </c>
      <c r="E32" s="8">
        <f>+(C32-C$7)/C$8</f>
        <v>48.499215932598467</v>
      </c>
      <c r="F32" s="8">
        <f>ROUND(2*E32,0)/2</f>
        <v>48.5</v>
      </c>
      <c r="G32" s="8">
        <f>+C32-(C$7+F32*C$8)</f>
        <v>-2.9359999462030828E-4</v>
      </c>
      <c r="H32" s="8"/>
      <c r="I32" s="8"/>
      <c r="J32" s="8">
        <f>+G32</f>
        <v>-2.9359999462030828E-4</v>
      </c>
      <c r="K32" s="8"/>
      <c r="L32" s="8"/>
      <c r="M32" s="8"/>
      <c r="N32" s="8"/>
      <c r="O32" s="8"/>
      <c r="P32" s="8"/>
      <c r="Q32" s="35">
        <f>+C32-15018.5</f>
        <v>33835.435100000002</v>
      </c>
      <c r="R32" s="8"/>
      <c r="S32" s="8"/>
      <c r="T32" s="8"/>
      <c r="U32" s="8"/>
    </row>
    <row r="33" spans="1:31">
      <c r="A33" s="39" t="s">
        <v>62</v>
      </c>
      <c r="B33" s="44"/>
      <c r="C33" s="45">
        <v>48858.8033</v>
      </c>
      <c r="D33" s="45">
        <v>2.9999999999999997E-4</v>
      </c>
      <c r="E33" s="8">
        <f>+(C33-C$7)/C$8</f>
        <v>61.499886769556134</v>
      </c>
      <c r="F33" s="8">
        <f>ROUND(2*E33,0)/2</f>
        <v>61.5</v>
      </c>
      <c r="G33" s="8">
        <f>+C33-(C$7+F33*C$8)</f>
        <v>-4.2400002712383866E-5</v>
      </c>
      <c r="H33" s="8"/>
      <c r="I33" s="8"/>
      <c r="J33" s="8">
        <f>+G33</f>
        <v>-4.2400002712383866E-5</v>
      </c>
      <c r="K33" s="8"/>
      <c r="L33" s="8"/>
      <c r="M33" s="8"/>
      <c r="N33" s="8"/>
      <c r="O33" s="8"/>
      <c r="P33" s="8"/>
      <c r="Q33" s="35">
        <f>+C33-15018.5</f>
        <v>33840.3033</v>
      </c>
      <c r="R33" s="8"/>
      <c r="S33" s="8"/>
      <c r="T33" s="8"/>
      <c r="U33" s="8"/>
    </row>
    <row r="34" spans="1:31">
      <c r="A34" s="39" t="s">
        <v>62</v>
      </c>
      <c r="B34" s="44"/>
      <c r="C34" s="45">
        <v>48859.740400000002</v>
      </c>
      <c r="D34" s="45">
        <v>4.0000000000000002E-4</v>
      </c>
      <c r="E34" s="8">
        <f>+(C34-C$7)/C$8</f>
        <v>64.002439795593872</v>
      </c>
      <c r="F34" s="8">
        <f>ROUND(2*E34,0)/2</f>
        <v>64</v>
      </c>
      <c r="G34" s="8">
        <f>+C34-(C$7+F34*C$8)</f>
        <v>9.1360000078566372E-4</v>
      </c>
      <c r="H34" s="8"/>
      <c r="I34" s="8"/>
      <c r="J34" s="8">
        <f>+G34</f>
        <v>9.1360000078566372E-4</v>
      </c>
      <c r="K34" s="8"/>
      <c r="L34" s="8"/>
      <c r="M34" s="8"/>
      <c r="N34" s="8"/>
      <c r="O34" s="8"/>
      <c r="P34" s="8"/>
      <c r="Q34" s="35">
        <f>+C34-15018.5</f>
        <v>33841.240400000002</v>
      </c>
      <c r="R34" s="8"/>
      <c r="S34" s="8"/>
      <c r="T34" s="8"/>
      <c r="U34" s="8"/>
    </row>
    <row r="35" spans="1:31">
      <c r="A35" s="39" t="s">
        <v>62</v>
      </c>
      <c r="B35" s="44"/>
      <c r="C35" s="45">
        <v>48859.927499999998</v>
      </c>
      <c r="D35" s="45">
        <v>5.0000000000000001E-4</v>
      </c>
      <c r="E35" s="8">
        <f>+(C35-C$7)/C$8</f>
        <v>64.502095831405541</v>
      </c>
      <c r="F35" s="8">
        <f>ROUND(2*E35,0)/2</f>
        <v>64.5</v>
      </c>
      <c r="G35" s="8">
        <f>+C35-(C$7+F35*C$8)</f>
        <v>7.8479999501723796E-4</v>
      </c>
      <c r="H35" s="8"/>
      <c r="I35" s="8"/>
      <c r="J35" s="8">
        <f>+G35</f>
        <v>7.8479999501723796E-4</v>
      </c>
      <c r="K35" s="8"/>
      <c r="L35" s="8"/>
      <c r="M35" s="8"/>
      <c r="N35" s="8"/>
      <c r="O35" s="8"/>
      <c r="P35" s="8"/>
      <c r="Q35" s="35">
        <f>+C35-15018.5</f>
        <v>33841.427499999998</v>
      </c>
      <c r="R35" s="8"/>
      <c r="S35" s="8"/>
      <c r="T35" s="8"/>
      <c r="U35" s="8"/>
    </row>
    <row r="36" spans="1:31">
      <c r="A36" s="46" t="s">
        <v>38</v>
      </c>
      <c r="B36" s="47"/>
      <c r="C36" s="39">
        <v>48862.551399999997</v>
      </c>
      <c r="D36" s="39"/>
      <c r="E36" s="8">
        <f>+(C36-C$7)/C$8</f>
        <v>71.509297714872957</v>
      </c>
      <c r="F36" s="8">
        <f>ROUND(2*E36,0)/2</f>
        <v>71.5</v>
      </c>
      <c r="G36" s="8">
        <f>+C36-(C$7+F36*C$8)</f>
        <v>3.4815999970305711E-3</v>
      </c>
      <c r="H36" s="8"/>
      <c r="I36" s="8"/>
      <c r="K36" s="8">
        <f>+G36</f>
        <v>3.4815999970305711E-3</v>
      </c>
      <c r="L36" s="8"/>
      <c r="M36" s="8"/>
      <c r="N36" s="8"/>
      <c r="O36" s="8"/>
      <c r="P36" s="8"/>
      <c r="Q36" s="35">
        <f>+C36-15018.5</f>
        <v>33844.051399999997</v>
      </c>
      <c r="R36" s="8"/>
      <c r="S36" s="8"/>
      <c r="T36" s="8"/>
      <c r="U36" s="8"/>
      <c r="AA36" s="9" t="s">
        <v>32</v>
      </c>
      <c r="AB36" s="9" t="s">
        <v>33</v>
      </c>
    </row>
    <row r="37" spans="1:31">
      <c r="A37" s="39" t="s">
        <v>62</v>
      </c>
      <c r="B37" s="44"/>
      <c r="C37" s="45">
        <v>48866.856</v>
      </c>
      <c r="D37" s="45">
        <v>4.0000000000000002E-4</v>
      </c>
      <c r="E37" s="8">
        <f>+(C37-C$7)/C$8</f>
        <v>83.004858226939263</v>
      </c>
      <c r="F37" s="8">
        <f>ROUND(2*E37,0)/2</f>
        <v>83</v>
      </c>
      <c r="G37" s="8">
        <f>+C37-(C$7+F37*C$8)</f>
        <v>1.8191999988630414E-3</v>
      </c>
      <c r="H37" s="8"/>
      <c r="I37" s="8"/>
      <c r="J37" s="8">
        <f>+G37</f>
        <v>1.8191999988630414E-3</v>
      </c>
      <c r="K37" s="8"/>
      <c r="L37" s="8"/>
      <c r="M37" s="8"/>
      <c r="N37" s="8"/>
      <c r="O37" s="8"/>
      <c r="P37" s="8"/>
      <c r="Q37" s="35">
        <f>+C37-15018.5</f>
        <v>33848.356</v>
      </c>
      <c r="R37" s="8"/>
      <c r="S37" s="8"/>
      <c r="T37" s="8"/>
      <c r="U37" s="8"/>
    </row>
    <row r="38" spans="1:31">
      <c r="A38" s="8" t="s">
        <v>38</v>
      </c>
      <c r="B38" s="33"/>
      <c r="C38" s="34">
        <v>48882.393199999999</v>
      </c>
      <c r="D38" s="34"/>
      <c r="E38" s="8">
        <f>+(C38-C$7)/C$8</f>
        <v>124.49740638192088</v>
      </c>
      <c r="F38" s="8">
        <f>ROUND(2*E38,0)/2</f>
        <v>124.5</v>
      </c>
      <c r="G38" s="8">
        <f>+C38-(C$7+F38*C$8)</f>
        <v>-9.7120000282302499E-4</v>
      </c>
      <c r="H38" s="8"/>
      <c r="I38" s="8"/>
      <c r="K38" s="8">
        <f>+G38</f>
        <v>-9.7120000282302499E-4</v>
      </c>
      <c r="L38" s="8"/>
      <c r="M38" s="8"/>
      <c r="N38" s="8"/>
      <c r="O38" s="8"/>
      <c r="P38" s="8"/>
      <c r="Q38" s="35">
        <f>+C38-15018.5</f>
        <v>33863.893199999999</v>
      </c>
      <c r="R38" s="8"/>
      <c r="S38" s="8"/>
      <c r="T38" s="8"/>
      <c r="U38" s="8"/>
      <c r="AA38" s="9" t="s">
        <v>32</v>
      </c>
      <c r="AB38" s="9" t="s">
        <v>33</v>
      </c>
    </row>
    <row r="39" spans="1:31">
      <c r="A39" s="8" t="s">
        <v>38</v>
      </c>
      <c r="B39" s="33"/>
      <c r="C39" s="34">
        <v>48883.328099999999</v>
      </c>
      <c r="D39" s="34"/>
      <c r="E39" s="8">
        <f>+(C39-C$7)/C$8</f>
        <v>126.99408424344699</v>
      </c>
      <c r="F39" s="8">
        <f>ROUND(2*E39,0)/2</f>
        <v>127</v>
      </c>
      <c r="G39" s="8">
        <f>+C39-(C$7+F39*C$8)</f>
        <v>-2.2152000019559637E-3</v>
      </c>
      <c r="H39" s="8"/>
      <c r="I39" s="8"/>
      <c r="K39" s="8">
        <f>+G39</f>
        <v>-2.2152000019559637E-3</v>
      </c>
      <c r="L39" s="8"/>
      <c r="M39" s="8"/>
      <c r="N39" s="8"/>
      <c r="O39" s="8"/>
      <c r="P39" s="8"/>
      <c r="Q39" s="35">
        <f>+C39-15018.5</f>
        <v>33864.828099999999</v>
      </c>
      <c r="R39" s="8"/>
      <c r="S39" s="8"/>
      <c r="T39" s="8"/>
      <c r="U39" s="8"/>
      <c r="AA39" s="9" t="s">
        <v>32</v>
      </c>
      <c r="AB39" s="9" t="s">
        <v>33</v>
      </c>
    </row>
    <row r="40" spans="1:31">
      <c r="A40" s="8" t="s">
        <v>38</v>
      </c>
      <c r="B40" s="33"/>
      <c r="C40" s="34">
        <v>48883.5173</v>
      </c>
      <c r="D40" s="34"/>
      <c r="E40" s="8">
        <f>+(C40-C$7)/C$8</f>
        <v>127.49934839084501</v>
      </c>
      <c r="F40" s="8">
        <f>ROUND(2*E40,0)/2</f>
        <v>127.5</v>
      </c>
      <c r="G40" s="8">
        <f>+C40-(C$7+F40*C$8)</f>
        <v>-2.4400000256719068E-4</v>
      </c>
      <c r="H40" s="8"/>
      <c r="I40" s="8"/>
      <c r="K40" s="8">
        <f>+G40</f>
        <v>-2.4400000256719068E-4</v>
      </c>
      <c r="L40" s="8"/>
      <c r="M40" s="8"/>
      <c r="N40" s="8"/>
      <c r="O40" s="8"/>
      <c r="P40" s="8"/>
      <c r="Q40" s="35">
        <f>+C40-15018.5</f>
        <v>33865.0173</v>
      </c>
      <c r="R40" s="8"/>
      <c r="S40" s="8"/>
      <c r="T40" s="8"/>
      <c r="U40" s="8"/>
      <c r="AA40" s="9" t="s">
        <v>32</v>
      </c>
      <c r="AB40" s="9" t="s">
        <v>33</v>
      </c>
    </row>
    <row r="41" spans="1:31">
      <c r="A41" s="8" t="s">
        <v>28</v>
      </c>
      <c r="B41" s="36" t="s">
        <v>31</v>
      </c>
      <c r="C41" s="34">
        <v>49217.523000000001</v>
      </c>
      <c r="D41" s="34">
        <v>2E-3</v>
      </c>
      <c r="E41" s="8">
        <f>+(C41-C$7)/C$8</f>
        <v>1019.4713633799961</v>
      </c>
      <c r="F41" s="8">
        <f>ROUND(2*E41,0)/2</f>
        <v>1019.5</v>
      </c>
      <c r="G41" s="8">
        <f>+C41-(C$7+F41*C$8)</f>
        <v>-1.0723200000938959E-2</v>
      </c>
      <c r="H41" s="8"/>
      <c r="I41" s="8">
        <f>+G41</f>
        <v>-1.0723200000938959E-2</v>
      </c>
      <c r="J41" s="8"/>
      <c r="K41" s="8"/>
      <c r="L41" s="8"/>
      <c r="M41" s="8"/>
      <c r="N41" s="8"/>
      <c r="O41" s="8"/>
      <c r="P41" s="8"/>
      <c r="Q41" s="35">
        <f>+C41-15018.5</f>
        <v>34199.023000000001</v>
      </c>
      <c r="R41" s="8"/>
      <c r="S41" s="8"/>
      <c r="T41" s="8"/>
      <c r="U41" s="8"/>
      <c r="AA41">
        <v>17</v>
      </c>
      <c r="AC41" t="s">
        <v>27</v>
      </c>
      <c r="AE41" t="s">
        <v>29</v>
      </c>
    </row>
    <row r="42" spans="1:31">
      <c r="A42" s="8" t="s">
        <v>38</v>
      </c>
      <c r="B42" s="33"/>
      <c r="C42" s="34">
        <v>49217.523000000001</v>
      </c>
      <c r="D42" s="34"/>
      <c r="E42" s="8">
        <f>+(C42-C$7)/C$8</f>
        <v>1019.4713633799961</v>
      </c>
      <c r="F42" s="8">
        <f>ROUND(2*E42,0)/2</f>
        <v>1019.5</v>
      </c>
      <c r="G42" s="8">
        <f>+C42-(C$7+F42*C$8)</f>
        <v>-1.0723200000938959E-2</v>
      </c>
      <c r="H42" s="8"/>
      <c r="I42" s="8"/>
      <c r="K42" s="8">
        <f>+G42</f>
        <v>-1.0723200000938959E-2</v>
      </c>
      <c r="L42" s="8"/>
      <c r="M42" s="8"/>
      <c r="N42" s="8"/>
      <c r="O42" s="8"/>
      <c r="P42" s="8"/>
      <c r="Q42" s="35">
        <f>+C42-15018.5</f>
        <v>34199.023000000001</v>
      </c>
      <c r="R42" s="8"/>
      <c r="S42" s="8"/>
      <c r="T42" s="8"/>
      <c r="U42" s="8"/>
      <c r="AA42" s="9" t="s">
        <v>34</v>
      </c>
      <c r="AB42" s="9" t="s">
        <v>35</v>
      </c>
    </row>
    <row r="43" spans="1:31">
      <c r="A43" s="8" t="s">
        <v>28</v>
      </c>
      <c r="B43" s="36" t="s">
        <v>31</v>
      </c>
      <c r="C43" s="34">
        <v>49219.411999999997</v>
      </c>
      <c r="D43" s="34">
        <v>1E-3</v>
      </c>
      <c r="E43" s="8">
        <f>+(C43-C$7)/C$8</f>
        <v>1024.5159932659847</v>
      </c>
      <c r="F43" s="8">
        <f>ROUND(2*E43,0)/2</f>
        <v>1024.5</v>
      </c>
      <c r="G43" s="8">
        <f>+C43-(C$7+F43*C$8)</f>
        <v>5.9887999959755689E-3</v>
      </c>
      <c r="H43" s="8"/>
      <c r="I43" s="8">
        <f>+G43</f>
        <v>5.9887999959755689E-3</v>
      </c>
      <c r="J43" s="8"/>
      <c r="K43" s="8"/>
      <c r="L43" s="8"/>
      <c r="M43" s="8"/>
      <c r="N43" s="8"/>
      <c r="O43" s="8"/>
      <c r="P43" s="8"/>
      <c r="Q43" s="35">
        <f>+C43-15018.5</f>
        <v>34200.911999999997</v>
      </c>
      <c r="R43" s="8"/>
      <c r="S43" s="8"/>
      <c r="T43" s="8"/>
      <c r="U43" s="8"/>
      <c r="AA43">
        <v>19</v>
      </c>
      <c r="AC43" t="s">
        <v>27</v>
      </c>
      <c r="AE43" t="s">
        <v>29</v>
      </c>
    </row>
    <row r="44" spans="1:31">
      <c r="A44" s="8" t="s">
        <v>38</v>
      </c>
      <c r="B44" s="33"/>
      <c r="C44" s="34">
        <v>49219.411999999997</v>
      </c>
      <c r="D44" s="34"/>
      <c r="E44" s="8">
        <f>+(C44-C$7)/C$8</f>
        <v>1024.5159932659847</v>
      </c>
      <c r="F44" s="8">
        <f>ROUND(2*E44,0)/2</f>
        <v>1024.5</v>
      </c>
      <c r="G44" s="8">
        <f>+C44-(C$7+F44*C$8)</f>
        <v>5.9887999959755689E-3</v>
      </c>
      <c r="H44" s="8"/>
      <c r="I44" s="8"/>
      <c r="K44" s="8">
        <f>+G44</f>
        <v>5.9887999959755689E-3</v>
      </c>
      <c r="L44" s="8"/>
      <c r="M44" s="8"/>
      <c r="N44" s="8"/>
      <c r="O44" s="8"/>
      <c r="P44" s="8"/>
      <c r="Q44" s="35">
        <f>+C44-15018.5</f>
        <v>34200.911999999997</v>
      </c>
      <c r="R44" s="8"/>
      <c r="S44" s="8"/>
      <c r="T44" s="8"/>
      <c r="U44" s="8"/>
      <c r="AA44" s="9" t="s">
        <v>34</v>
      </c>
      <c r="AB44" s="9" t="s">
        <v>35</v>
      </c>
    </row>
    <row r="45" spans="1:31">
      <c r="A45" s="8" t="s">
        <v>38</v>
      </c>
      <c r="B45" s="33"/>
      <c r="C45" s="34">
        <v>49934.625</v>
      </c>
      <c r="D45" s="34"/>
      <c r="E45" s="8">
        <f>+(C45-C$7)/C$8</f>
        <v>2934.5132800082042</v>
      </c>
      <c r="F45" s="8">
        <f>ROUND(2*E45,0)/2</f>
        <v>2934.5</v>
      </c>
      <c r="G45" s="8">
        <f>+C45-(C$7+F45*C$8)</f>
        <v>4.9728000012692064E-3</v>
      </c>
      <c r="H45" s="8"/>
      <c r="I45" s="8"/>
      <c r="K45" s="8">
        <f>+G45</f>
        <v>4.9728000012692064E-3</v>
      </c>
      <c r="L45" s="8"/>
      <c r="M45" s="8"/>
      <c r="N45" s="8"/>
      <c r="O45" s="8"/>
      <c r="P45" s="8"/>
      <c r="Q45" s="35">
        <f>+C45-15018.5</f>
        <v>34916.125</v>
      </c>
      <c r="R45" s="8"/>
      <c r="S45" s="8"/>
      <c r="T45" s="8"/>
      <c r="U45" s="8"/>
      <c r="AA45" s="9" t="s">
        <v>34</v>
      </c>
      <c r="AB45" s="9" t="s">
        <v>36</v>
      </c>
    </row>
    <row r="46" spans="1:31">
      <c r="A46" s="8" t="s">
        <v>38</v>
      </c>
      <c r="B46" s="36"/>
      <c r="C46" s="34">
        <v>49935.55</v>
      </c>
      <c r="D46" s="34"/>
      <c r="E46" s="8">
        <f>+(C46-C$7)/C$8</f>
        <v>2936.9835196294671</v>
      </c>
      <c r="F46" s="8">
        <f>ROUND(2*E46,0)/2</f>
        <v>2937</v>
      </c>
      <c r="G46" s="8">
        <f>+C46-(C$7+F46*C$8)</f>
        <v>-6.1711999951512553E-3</v>
      </c>
      <c r="H46" s="8"/>
      <c r="I46" s="8"/>
      <c r="K46" s="8">
        <f>+G46</f>
        <v>-6.1711999951512553E-3</v>
      </c>
      <c r="L46" s="8"/>
      <c r="M46" s="8"/>
      <c r="N46" s="8"/>
      <c r="O46" s="8"/>
      <c r="P46" s="8"/>
      <c r="Q46" s="35">
        <f>+C46-15018.5</f>
        <v>34917.050000000003</v>
      </c>
      <c r="R46" s="8"/>
      <c r="S46" s="8"/>
      <c r="T46" s="8"/>
      <c r="U46" s="8"/>
      <c r="AA46" s="9" t="s">
        <v>34</v>
      </c>
      <c r="AB46" s="9" t="s">
        <v>36</v>
      </c>
    </row>
    <row r="47" spans="1:31">
      <c r="A47" s="8" t="s">
        <v>38</v>
      </c>
      <c r="B47" s="36"/>
      <c r="C47" s="34">
        <v>49983.481</v>
      </c>
      <c r="D47" s="34"/>
      <c r="E47" s="8">
        <f>+(C47-C$7)/C$8</f>
        <v>3064.9846604795844</v>
      </c>
      <c r="F47" s="8">
        <f>ROUND(2*E47,0)/2</f>
        <v>3065</v>
      </c>
      <c r="G47" s="8">
        <f>+C47-(C$7+F47*C$8)</f>
        <v>-5.7440000018686987E-3</v>
      </c>
      <c r="H47" s="8"/>
      <c r="I47" s="8"/>
      <c r="K47" s="8">
        <f>+G47</f>
        <v>-5.7440000018686987E-3</v>
      </c>
      <c r="L47" s="8"/>
      <c r="M47" s="8"/>
      <c r="N47" s="8"/>
      <c r="O47" s="8"/>
      <c r="P47" s="8"/>
      <c r="Q47" s="35">
        <f>+C47-15018.5</f>
        <v>34964.981</v>
      </c>
      <c r="R47" s="8"/>
      <c r="S47" s="8"/>
      <c r="T47" s="8"/>
      <c r="U47" s="8"/>
      <c r="AA47" s="9" t="s">
        <v>34</v>
      </c>
      <c r="AB47" s="9" t="s">
        <v>36</v>
      </c>
    </row>
    <row r="48" spans="1:31">
      <c r="A48" s="8" t="s">
        <v>38</v>
      </c>
      <c r="B48" s="36"/>
      <c r="C48" s="34">
        <v>49989.49</v>
      </c>
      <c r="D48" s="34"/>
      <c r="E48" s="8">
        <f>+(C48-C$7)/C$8</f>
        <v>3081.0318711651148</v>
      </c>
      <c r="F48" s="8">
        <f>ROUND(2*E48,0)/2</f>
        <v>3081</v>
      </c>
      <c r="G48" s="8">
        <f>+C48-(C$7+F48*C$8)</f>
        <v>1.1934399997699074E-2</v>
      </c>
      <c r="H48" s="8"/>
      <c r="I48" s="8"/>
      <c r="K48" s="8">
        <f>+G48</f>
        <v>1.1934399997699074E-2</v>
      </c>
      <c r="L48" s="8"/>
      <c r="M48" s="8"/>
      <c r="N48" s="8"/>
      <c r="O48" s="8"/>
      <c r="P48" s="8"/>
      <c r="Q48" s="35">
        <f>+C48-15018.5</f>
        <v>34970.99</v>
      </c>
      <c r="R48" s="8"/>
      <c r="S48" s="8"/>
      <c r="T48" s="8"/>
      <c r="U48" s="8"/>
      <c r="AA48" s="9" t="s">
        <v>34</v>
      </c>
      <c r="AB48" s="9" t="s">
        <v>36</v>
      </c>
    </row>
    <row r="49" spans="1:28">
      <c r="A49" s="8" t="s">
        <v>38</v>
      </c>
      <c r="B49" s="36"/>
      <c r="C49" s="34">
        <v>49999.385999999999</v>
      </c>
      <c r="D49" s="34"/>
      <c r="E49" s="8">
        <f>+(C49-C$7)/C$8</f>
        <v>3107.4594293185633</v>
      </c>
      <c r="F49" s="8">
        <f>ROUND(2*E49,0)/2</f>
        <v>3107.5</v>
      </c>
      <c r="G49" s="8">
        <f>+C49-(C$7+F49*C$8)</f>
        <v>-1.519199999893317E-2</v>
      </c>
      <c r="H49" s="8"/>
      <c r="I49" s="8"/>
      <c r="K49" s="8">
        <f>+G49</f>
        <v>-1.519199999893317E-2</v>
      </c>
      <c r="L49" s="8"/>
      <c r="M49" s="8"/>
      <c r="N49" s="8"/>
      <c r="O49" s="8"/>
      <c r="P49" s="8"/>
      <c r="Q49" s="35">
        <f>+C49-15018.5</f>
        <v>34980.885999999999</v>
      </c>
      <c r="R49" s="8"/>
      <c r="S49" s="8"/>
      <c r="T49" s="8"/>
      <c r="U49" s="8"/>
      <c r="AA49" s="9" t="s">
        <v>34</v>
      </c>
      <c r="AB49" s="9" t="s">
        <v>36</v>
      </c>
    </row>
    <row r="50" spans="1:28">
      <c r="A50" s="8" t="s">
        <v>38</v>
      </c>
      <c r="B50" s="36"/>
      <c r="C50" s="34">
        <v>50000.341</v>
      </c>
      <c r="D50" s="34"/>
      <c r="E50" s="8">
        <f>+(C50-C$7)/C$8</f>
        <v>3110.0097848194309</v>
      </c>
      <c r="F50" s="8">
        <f>ROUND(2*E50,0)/2</f>
        <v>3110</v>
      </c>
      <c r="G50" s="8">
        <f>+C50-(C$7+F50*C$8)</f>
        <v>3.6640000034822151E-3</v>
      </c>
      <c r="H50" s="8"/>
      <c r="I50" s="8"/>
      <c r="K50" s="8">
        <f>+G50</f>
        <v>3.6640000034822151E-3</v>
      </c>
      <c r="L50" s="8"/>
      <c r="M50" s="8"/>
      <c r="N50" s="8"/>
      <c r="O50" s="8"/>
      <c r="P50" s="8"/>
      <c r="Q50" s="35">
        <f>+C50-15018.5</f>
        <v>34981.841</v>
      </c>
      <c r="R50" s="8"/>
      <c r="S50" s="8"/>
      <c r="T50" s="8"/>
      <c r="U50" s="8"/>
      <c r="AA50" s="9" t="s">
        <v>34</v>
      </c>
      <c r="AB50" s="9" t="s">
        <v>36</v>
      </c>
    </row>
    <row r="51" spans="1:28">
      <c r="A51" s="8" t="s">
        <v>38</v>
      </c>
      <c r="B51" s="36"/>
      <c r="C51" s="34">
        <v>50015.324999999997</v>
      </c>
      <c r="D51" s="34"/>
      <c r="E51" s="8">
        <f>+(C51-C$7)/C$8</f>
        <v>3150.0249961544305</v>
      </c>
      <c r="F51" s="8">
        <f>ROUND(2*E51,0)/2</f>
        <v>3150</v>
      </c>
      <c r="G51" s="8">
        <f>+C51-(C$7+F51*C$8)</f>
        <v>9.3599999963771552E-3</v>
      </c>
      <c r="H51" s="8"/>
      <c r="I51" s="8"/>
      <c r="K51" s="8">
        <f>+G51</f>
        <v>9.3599999963771552E-3</v>
      </c>
      <c r="L51" s="8"/>
      <c r="M51" s="8"/>
      <c r="N51" s="8"/>
      <c r="O51" s="8"/>
      <c r="P51" s="8"/>
      <c r="Q51" s="35">
        <f>+C51-15018.5</f>
        <v>34996.824999999997</v>
      </c>
      <c r="R51" s="8"/>
      <c r="S51" s="8"/>
      <c r="T51" s="8"/>
      <c r="U51" s="8"/>
      <c r="AA51" s="9" t="s">
        <v>34</v>
      </c>
      <c r="AB51" s="9" t="s">
        <v>36</v>
      </c>
    </row>
    <row r="52" spans="1:28">
      <c r="A52" s="8" t="s">
        <v>38</v>
      </c>
      <c r="B52" s="36"/>
      <c r="C52" s="34">
        <v>50017.379000000001</v>
      </c>
      <c r="D52" s="34"/>
      <c r="E52" s="8">
        <f>+(C52-C$7)/C$8</f>
        <v>3155.5102633782863</v>
      </c>
      <c r="F52" s="8">
        <f>ROUND(2*E52,0)/2</f>
        <v>3155.5</v>
      </c>
      <c r="G52" s="8">
        <f>+C52-(C$7+F52*C$8)</f>
        <v>3.8432000001193956E-3</v>
      </c>
      <c r="H52" s="8"/>
      <c r="I52" s="8"/>
      <c r="K52" s="8">
        <f>+G52</f>
        <v>3.8432000001193956E-3</v>
      </c>
      <c r="L52" s="8"/>
      <c r="M52" s="8"/>
      <c r="N52" s="8"/>
      <c r="O52" s="8"/>
      <c r="P52" s="8"/>
      <c r="Q52" s="35">
        <f>+C52-15018.5</f>
        <v>34998.879000000001</v>
      </c>
      <c r="R52" s="8"/>
      <c r="S52" s="8"/>
      <c r="T52" s="8"/>
      <c r="U52" s="8"/>
      <c r="AA52" s="9" t="s">
        <v>34</v>
      </c>
      <c r="AB52" s="9" t="s">
        <v>36</v>
      </c>
    </row>
    <row r="53" spans="1:28">
      <c r="A53" s="8" t="s">
        <v>38</v>
      </c>
      <c r="B53" s="36"/>
      <c r="C53" s="34">
        <v>51774.517800000001</v>
      </c>
      <c r="D53" s="34"/>
      <c r="E53" s="8">
        <f>+(C53-C$7)/C$8</f>
        <v>7848.0009485720184</v>
      </c>
      <c r="F53" s="8">
        <f>ROUND(2*E53,0)/2</f>
        <v>7848</v>
      </c>
      <c r="G53" s="8">
        <f>+C53-(C$7+F53*C$8)</f>
        <v>3.5519999801181257E-4</v>
      </c>
      <c r="H53" s="8"/>
      <c r="I53" s="8"/>
      <c r="K53" s="8">
        <f>+G53</f>
        <v>3.5519999801181257E-4</v>
      </c>
      <c r="L53" s="8"/>
      <c r="M53" s="8"/>
      <c r="N53" s="8"/>
      <c r="O53" s="8"/>
      <c r="P53" s="8"/>
      <c r="Q53" s="35">
        <f>+C53-15018.5</f>
        <v>36756.017800000001</v>
      </c>
      <c r="R53" s="8"/>
      <c r="S53" s="8"/>
      <c r="T53" s="8"/>
      <c r="U53" s="8"/>
      <c r="AA53" s="9" t="s">
        <v>37</v>
      </c>
      <c r="AB53" s="9" t="s">
        <v>36</v>
      </c>
    </row>
    <row r="54" spans="1:28">
      <c r="A54" s="8" t="s">
        <v>38</v>
      </c>
      <c r="B54" s="26" t="s">
        <v>31</v>
      </c>
      <c r="C54" s="74">
        <v>51775.4539</v>
      </c>
      <c r="D54" s="74" t="s">
        <v>34</v>
      </c>
      <c r="E54" s="8">
        <f>+(C54-C$7)/C$8</f>
        <v>7850.5008310687263</v>
      </c>
      <c r="F54" s="8">
        <f>ROUND(2*E54,0)/2</f>
        <v>7850.5</v>
      </c>
      <c r="G54" s="8">
        <f>+C54-(C$7+F54*C$8)</f>
        <v>3.1119999766815454E-4</v>
      </c>
      <c r="H54" s="8"/>
      <c r="I54" s="8"/>
      <c r="K54" s="8">
        <f>+G54</f>
        <v>3.1119999766815454E-4</v>
      </c>
      <c r="L54" s="8"/>
      <c r="M54" s="8"/>
      <c r="N54" s="8"/>
      <c r="O54" s="8">
        <f ca="1">+C$11+C$12*$F54</f>
        <v>9.1141492042844593E-3</v>
      </c>
      <c r="P54" s="8"/>
      <c r="Q54" s="35">
        <f>+C54-15018.5</f>
        <v>36756.9539</v>
      </c>
      <c r="R54" s="8"/>
      <c r="S54" s="8"/>
      <c r="T54" s="8"/>
      <c r="U54" s="8"/>
    </row>
    <row r="55" spans="1:28">
      <c r="A55" s="8" t="s">
        <v>38</v>
      </c>
      <c r="B55" s="36"/>
      <c r="C55" s="34">
        <v>51775.453909999997</v>
      </c>
      <c r="D55" s="34"/>
      <c r="E55" s="8">
        <f>+(C55-C$7)/C$8</f>
        <v>7850.5008577740091</v>
      </c>
      <c r="F55" s="8">
        <f>ROUND(2*E55,0)/2</f>
        <v>7850.5</v>
      </c>
      <c r="G55" s="8">
        <f>+C55-(C$7+F55*C$8)</f>
        <v>3.2119999377755448E-4</v>
      </c>
      <c r="H55" s="8"/>
      <c r="I55" s="8"/>
      <c r="K55" s="8">
        <f>+G55</f>
        <v>3.2119999377755448E-4</v>
      </c>
      <c r="L55" s="8"/>
      <c r="M55" s="8"/>
      <c r="N55" s="8"/>
      <c r="O55" s="8"/>
      <c r="P55" s="8"/>
      <c r="Q55" s="35">
        <f>+C55-15018.5</f>
        <v>36756.953909999997</v>
      </c>
      <c r="R55" s="8"/>
      <c r="S55" s="8"/>
      <c r="T55" s="8"/>
      <c r="U55" s="8"/>
      <c r="AA55" s="9" t="s">
        <v>37</v>
      </c>
      <c r="AB55" s="9" t="s">
        <v>36</v>
      </c>
    </row>
    <row r="56" spans="1:28">
      <c r="A56" s="8" t="s">
        <v>30</v>
      </c>
      <c r="B56" s="37" t="s">
        <v>31</v>
      </c>
      <c r="C56" s="38">
        <v>52491.426299999999</v>
      </c>
      <c r="D56" s="38">
        <v>1E-4</v>
      </c>
      <c r="E56" s="8">
        <f>+(C56-C$7)/C$8</f>
        <v>9762.5261177767497</v>
      </c>
      <c r="F56" s="8">
        <f>ROUND(2*E56,0)/2</f>
        <v>9762.5</v>
      </c>
      <c r="G56" s="8">
        <f>+C56-(C$7+F56*C$8)</f>
        <v>9.780000000318978E-3</v>
      </c>
      <c r="H56" s="8"/>
      <c r="I56" s="8"/>
      <c r="J56" s="8">
        <f>+G56</f>
        <v>9.780000000318978E-3</v>
      </c>
      <c r="K56" s="8"/>
      <c r="L56" s="8"/>
      <c r="M56" s="8"/>
      <c r="N56" s="8"/>
      <c r="O56" s="8"/>
      <c r="P56" s="8"/>
      <c r="Q56" s="35">
        <f>+C56-15018.5</f>
        <v>37472.926299999999</v>
      </c>
      <c r="R56" s="8"/>
      <c r="S56" s="8"/>
      <c r="T56" s="8"/>
      <c r="U56" s="8"/>
    </row>
    <row r="57" spans="1:28">
      <c r="A57" s="48" t="s">
        <v>39</v>
      </c>
      <c r="B57" s="49" t="s">
        <v>31</v>
      </c>
      <c r="C57" s="50">
        <v>52510.5124</v>
      </c>
      <c r="D57" s="50">
        <v>4.0000000000000002E-4</v>
      </c>
      <c r="E57" s="8">
        <f>+(C57-C$7)/C$8</f>
        <v>9813.4961074364619</v>
      </c>
      <c r="F57" s="8">
        <f>ROUND(2*E57,0)/2</f>
        <v>9813.5</v>
      </c>
      <c r="G57" s="8">
        <f>+C57-(C$7+F57*C$8)</f>
        <v>-1.4576000030501746E-3</v>
      </c>
      <c r="H57" s="8"/>
      <c r="I57" s="8"/>
      <c r="K57" s="8">
        <f>+G57</f>
        <v>-1.4576000030501746E-3</v>
      </c>
      <c r="L57" s="8"/>
      <c r="M57" s="8"/>
      <c r="N57" s="8"/>
      <c r="O57" s="8"/>
      <c r="P57" s="8"/>
      <c r="Q57" s="35">
        <f>+C57-15018.5</f>
        <v>37492.0124</v>
      </c>
      <c r="R57" s="8"/>
      <c r="S57" s="8"/>
      <c r="T57" s="8"/>
      <c r="U57" s="8"/>
    </row>
    <row r="58" spans="1:28">
      <c r="A58" s="58" t="s">
        <v>364</v>
      </c>
      <c r="B58" s="59" t="s">
        <v>41</v>
      </c>
      <c r="C58" s="58">
        <v>52534.2955</v>
      </c>
      <c r="D58" s="58">
        <v>5.9999999999999995E-4</v>
      </c>
      <c r="E58" s="8">
        <f>+(C58-C$7)/C$8</f>
        <v>9877.0095733135076</v>
      </c>
      <c r="F58" s="8">
        <f>ROUND(2*E58,0)/2</f>
        <v>9877</v>
      </c>
      <c r="G58" s="8">
        <f>+C58-(C$7+F58*C$8)</f>
        <v>3.5847999970428646E-3</v>
      </c>
      <c r="H58" s="8"/>
      <c r="I58" s="8"/>
      <c r="K58" s="8">
        <f>+G58</f>
        <v>3.5847999970428646E-3</v>
      </c>
      <c r="L58" s="8"/>
      <c r="M58" s="8"/>
      <c r="N58" s="8"/>
      <c r="O58" s="8">
        <f ca="1">+C$11+C$12*$F58</f>
        <v>6.4711655792187017E-3</v>
      </c>
      <c r="P58" s="8"/>
      <c r="Q58" s="35">
        <f>+C58-15018.5</f>
        <v>37515.7955</v>
      </c>
      <c r="R58" s="8"/>
      <c r="S58" s="8"/>
      <c r="T58" s="8"/>
      <c r="U58" s="8"/>
    </row>
    <row r="59" spans="1:28">
      <c r="A59" s="58" t="s">
        <v>364</v>
      </c>
      <c r="B59" s="59" t="s">
        <v>31</v>
      </c>
      <c r="C59" s="58">
        <v>52534.482400000001</v>
      </c>
      <c r="D59" s="58">
        <v>4.0000000000000002E-4</v>
      </c>
      <c r="E59" s="8">
        <f>+(C59-C$7)/C$8</f>
        <v>9877.5086952434685</v>
      </c>
      <c r="F59" s="8">
        <f>ROUND(2*E59,0)/2</f>
        <v>9877.5</v>
      </c>
      <c r="G59" s="8">
        <f>+C59-(C$7+F59*C$8)</f>
        <v>3.2560000036028214E-3</v>
      </c>
      <c r="H59" s="8"/>
      <c r="I59" s="8"/>
      <c r="K59" s="8">
        <f>+G59</f>
        <v>3.2560000036028214E-3</v>
      </c>
      <c r="L59" s="8"/>
      <c r="M59" s="8"/>
      <c r="N59" s="8"/>
      <c r="O59" s="8">
        <f ca="1">+C$11+C$12*$F59</f>
        <v>6.4705134737104205E-3</v>
      </c>
      <c r="P59" s="8"/>
      <c r="Q59" s="35">
        <f>+C59-15018.5</f>
        <v>37515.982400000001</v>
      </c>
      <c r="R59" s="8"/>
      <c r="S59" s="8"/>
      <c r="T59" s="8"/>
      <c r="U59" s="8"/>
    </row>
    <row r="60" spans="1:28">
      <c r="A60" s="58" t="s">
        <v>364</v>
      </c>
      <c r="B60" s="59" t="s">
        <v>41</v>
      </c>
      <c r="C60" s="58">
        <v>52535.418799999999</v>
      </c>
      <c r="D60" s="58">
        <v>2.9999999999999997E-4</v>
      </c>
      <c r="E60" s="8">
        <f>+(C60-C$7)/C$8</f>
        <v>9880.0093788989725</v>
      </c>
      <c r="F60" s="8">
        <f>ROUND(2*E60,0)/2</f>
        <v>9880</v>
      </c>
      <c r="G60" s="8">
        <f>+C60-(C$7+F60*C$8)</f>
        <v>3.5120000029564835E-3</v>
      </c>
      <c r="H60" s="8"/>
      <c r="I60" s="8"/>
      <c r="K60" s="8">
        <f>+G60</f>
        <v>3.5120000029564835E-3</v>
      </c>
      <c r="L60" s="8"/>
      <c r="M60" s="8"/>
      <c r="N60" s="8"/>
      <c r="O60" s="8">
        <f ca="1">+C$11+C$12*$F60</f>
        <v>6.4672529461690109E-3</v>
      </c>
      <c r="P60" s="8"/>
      <c r="Q60" s="35">
        <f>+C60-15018.5</f>
        <v>37516.918799999999</v>
      </c>
      <c r="R60" s="8"/>
      <c r="S60" s="8"/>
      <c r="T60" s="8"/>
      <c r="U60" s="8"/>
    </row>
    <row r="61" spans="1:28">
      <c r="A61" s="58" t="s">
        <v>364</v>
      </c>
      <c r="B61" s="59" t="s">
        <v>41</v>
      </c>
      <c r="C61" s="58">
        <v>52537.2909</v>
      </c>
      <c r="D61" s="58">
        <v>4.0000000000000002E-4</v>
      </c>
      <c r="E61" s="8">
        <f>+(C61-C$7)/C$8</f>
        <v>9885.0088768394617</v>
      </c>
      <c r="F61" s="8">
        <f>ROUND(2*E61,0)/2</f>
        <v>9885</v>
      </c>
      <c r="G61" s="8">
        <f>+C61-(C$7+F61*C$8)</f>
        <v>3.3239999975194223E-3</v>
      </c>
      <c r="H61" s="8"/>
      <c r="I61" s="8"/>
      <c r="K61" s="8">
        <f>+G61</f>
        <v>3.3239999975194223E-3</v>
      </c>
      <c r="L61" s="8"/>
      <c r="M61" s="8"/>
      <c r="N61" s="8"/>
      <c r="O61" s="8">
        <f ca="1">+C$11+C$12*$F61</f>
        <v>6.4607318910861952E-3</v>
      </c>
      <c r="P61" s="8"/>
      <c r="Q61" s="35">
        <f>+C61-15018.5</f>
        <v>37518.7909</v>
      </c>
      <c r="R61" s="8"/>
      <c r="S61" s="8"/>
      <c r="T61" s="8"/>
      <c r="U61" s="8"/>
    </row>
    <row r="62" spans="1:28">
      <c r="A62" s="46" t="s">
        <v>30</v>
      </c>
      <c r="B62" s="43" t="s">
        <v>31</v>
      </c>
      <c r="C62" s="40">
        <v>52545.3387</v>
      </c>
      <c r="D62" s="40">
        <v>2.9999999999999997E-4</v>
      </c>
      <c r="E62" s="8">
        <f>+(C62-C$7)/C$8</f>
        <v>9906.5007627031755</v>
      </c>
      <c r="F62" s="8">
        <f>ROUND(2*E62,0)/2</f>
        <v>9906.5</v>
      </c>
      <c r="G62" s="8">
        <f>+C62-(C$7+F62*C$8)</f>
        <v>2.8559999918797985E-4</v>
      </c>
      <c r="H62" s="8"/>
      <c r="I62" s="8"/>
      <c r="J62" s="8">
        <f>+G62</f>
        <v>2.8559999918797985E-4</v>
      </c>
      <c r="K62" s="8"/>
      <c r="L62" s="8"/>
      <c r="M62" s="8"/>
      <c r="N62" s="8"/>
      <c r="O62" s="8"/>
      <c r="P62" s="8"/>
      <c r="Q62" s="35">
        <f>+C62-15018.5</f>
        <v>37526.8387</v>
      </c>
      <c r="R62" s="8"/>
      <c r="S62" s="8"/>
      <c r="T62" s="8"/>
      <c r="U62" s="8"/>
    </row>
    <row r="63" spans="1:28">
      <c r="A63" s="46" t="s">
        <v>30</v>
      </c>
      <c r="B63" s="43" t="s">
        <v>31</v>
      </c>
      <c r="C63" s="40">
        <v>52596.260600000001</v>
      </c>
      <c r="D63" s="40">
        <v>2.9999999999999997E-4</v>
      </c>
      <c r="E63" s="8">
        <f>+(C63-C$7)/C$8</f>
        <v>10042.489189697315</v>
      </c>
      <c r="F63" s="8">
        <f>ROUND(2*E63,0)/2</f>
        <v>10042.5</v>
      </c>
      <c r="G63" s="8">
        <f>+C63-(C$7+F63*C$8)</f>
        <v>-4.0479999952367507E-3</v>
      </c>
      <c r="H63" s="8"/>
      <c r="I63" s="8"/>
      <c r="J63" s="8">
        <f>+G63</f>
        <v>-4.0479999952367507E-3</v>
      </c>
      <c r="K63" s="8"/>
      <c r="L63" s="8"/>
      <c r="M63" s="8"/>
      <c r="N63" s="8"/>
      <c r="O63" s="8"/>
      <c r="P63" s="8"/>
      <c r="Q63" s="35">
        <f>+C63-15018.5</f>
        <v>37577.760600000001</v>
      </c>
      <c r="R63" s="8"/>
      <c r="S63" s="8"/>
      <c r="T63" s="8"/>
      <c r="U63" s="8"/>
    </row>
    <row r="64" spans="1:28">
      <c r="A64" s="57" t="s">
        <v>55</v>
      </c>
      <c r="B64" s="51" t="s">
        <v>41</v>
      </c>
      <c r="C64" s="39">
        <v>53250.633600000001</v>
      </c>
      <c r="D64" s="39">
        <v>8.9999999999999998E-4</v>
      </c>
      <c r="E64" s="8">
        <f>+(C64-C$7)/C$8</f>
        <v>11790.011472593964</v>
      </c>
      <c r="F64" s="8">
        <f>ROUND(2*E64,0)/2</f>
        <v>11790</v>
      </c>
      <c r="G64" s="8">
        <f>+C64-(C$7+F64*C$8)</f>
        <v>4.2959999991580844E-3</v>
      </c>
      <c r="H64" s="8"/>
      <c r="I64" s="8"/>
      <c r="K64" s="8">
        <f>+G64</f>
        <v>4.2959999991580844E-3</v>
      </c>
      <c r="L64" s="8"/>
      <c r="M64" s="8"/>
      <c r="N64" s="8"/>
      <c r="O64" s="8"/>
      <c r="P64" s="8"/>
      <c r="Q64" s="35">
        <f>+C64-15018.5</f>
        <v>38232.133600000001</v>
      </c>
      <c r="R64" s="8"/>
      <c r="S64" s="8"/>
      <c r="T64" s="8"/>
      <c r="U64" s="8"/>
    </row>
    <row r="65" spans="1:28">
      <c r="A65" s="48" t="s">
        <v>40</v>
      </c>
      <c r="B65" s="49" t="s">
        <v>41</v>
      </c>
      <c r="C65" s="50">
        <v>53251.3796</v>
      </c>
      <c r="D65" s="50">
        <v>5.0000000000000001E-4</v>
      </c>
      <c r="E65" s="8">
        <f>+(C65-C$7)/C$8</f>
        <v>11792.003687466886</v>
      </c>
      <c r="F65" s="8">
        <f>ROUND(2*E65,0)/2</f>
        <v>11792</v>
      </c>
      <c r="G65" s="8">
        <f>+C65-(C$7+F65*C$8)</f>
        <v>1.3808000003336929E-3</v>
      </c>
      <c r="H65" s="8"/>
      <c r="I65" s="8"/>
      <c r="J65" s="8">
        <f>+G65</f>
        <v>1.3808000003336929E-3</v>
      </c>
      <c r="K65" s="8"/>
      <c r="L65" s="8"/>
      <c r="M65" s="8"/>
      <c r="N65" s="8"/>
      <c r="O65" s="8"/>
      <c r="P65" s="8"/>
      <c r="Q65" s="35">
        <f>+C65-15018.5</f>
        <v>38232.8796</v>
      </c>
      <c r="R65" s="8"/>
      <c r="S65" s="8"/>
      <c r="T65" s="8"/>
      <c r="U65" s="8"/>
    </row>
    <row r="66" spans="1:28">
      <c r="A66" s="57" t="s">
        <v>55</v>
      </c>
      <c r="B66" s="51" t="s">
        <v>41</v>
      </c>
      <c r="C66" s="39">
        <v>53280.584000000003</v>
      </c>
      <c r="D66" s="39">
        <v>8.9999999999999998E-4</v>
      </c>
      <c r="E66" s="8">
        <f>+(C66-C$7)/C$8</f>
        <v>11869.994893947947</v>
      </c>
      <c r="F66" s="8">
        <f>ROUND(2*E66,0)/2</f>
        <v>11870</v>
      </c>
      <c r="G66" s="8">
        <f>+C66-(C$7+F66*C$8)</f>
        <v>-1.9119999997201376E-3</v>
      </c>
      <c r="H66" s="8"/>
      <c r="I66" s="8"/>
      <c r="K66" s="8">
        <f>+G66</f>
        <v>-1.9119999997201376E-3</v>
      </c>
      <c r="L66" s="8"/>
      <c r="M66" s="8"/>
      <c r="N66" s="8"/>
      <c r="O66" s="8"/>
      <c r="P66" s="8"/>
      <c r="Q66" s="35">
        <f>+C66-15018.5</f>
        <v>38262.084000000003</v>
      </c>
      <c r="R66" s="8"/>
      <c r="S66" s="8"/>
      <c r="T66" s="8"/>
      <c r="U66" s="8"/>
    </row>
    <row r="67" spans="1:28">
      <c r="A67" s="52" t="s">
        <v>43</v>
      </c>
      <c r="B67" s="43" t="s">
        <v>41</v>
      </c>
      <c r="C67" s="40">
        <v>53562.928599999999</v>
      </c>
      <c r="D67" s="40">
        <v>2.0000000000000001E-4</v>
      </c>
      <c r="E67" s="8">
        <f>+(C67-C$7)/C$8</f>
        <v>12624.0044266694</v>
      </c>
      <c r="F67" s="8">
        <f>ROUND(2*E67,0)/2</f>
        <v>12624</v>
      </c>
      <c r="G67" s="8">
        <f>+C67-(C$7+F67*C$8)</f>
        <v>1.6575999979977496E-3</v>
      </c>
      <c r="H67" s="8"/>
      <c r="I67" s="8"/>
      <c r="K67" s="8">
        <f>+G67</f>
        <v>1.6575999979977496E-3</v>
      </c>
      <c r="L67" s="8"/>
      <c r="M67" s="8"/>
      <c r="N67" s="8"/>
      <c r="O67" s="8"/>
      <c r="P67" s="8"/>
      <c r="Q67" s="35">
        <f>+C67-15018.5</f>
        <v>38544.428599999999</v>
      </c>
      <c r="R67" s="8"/>
      <c r="S67" s="8"/>
      <c r="T67" s="8"/>
      <c r="U67" s="8"/>
    </row>
    <row r="68" spans="1:28">
      <c r="A68" s="39" t="s">
        <v>65</v>
      </c>
      <c r="B68" s="51" t="s">
        <v>31</v>
      </c>
      <c r="C68" s="39">
        <v>53575.474099999999</v>
      </c>
      <c r="D68" s="39">
        <v>6.9999999999999999E-4</v>
      </c>
      <c r="E68" s="8">
        <f>+(C68-C$7)/C$8</f>
        <v>12657.507552256917</v>
      </c>
      <c r="F68" s="8">
        <f>ROUND(2*E68,0)/2</f>
        <v>12657.5</v>
      </c>
      <c r="G68" s="8">
        <f>+C68-(C$7+F68*C$8)</f>
        <v>2.8279999969527125E-3</v>
      </c>
      <c r="H68" s="8"/>
      <c r="I68" s="8"/>
      <c r="K68" s="8">
        <f>+G68</f>
        <v>2.8279999969527125E-3</v>
      </c>
      <c r="L68" s="8"/>
      <c r="M68" s="8"/>
      <c r="N68" s="8"/>
      <c r="O68" s="8">
        <f ca="1">+C$11+C$12*$F68</f>
        <v>2.8448068476641317E-3</v>
      </c>
      <c r="P68" s="8"/>
      <c r="Q68" s="35">
        <f>+C68-15018.5</f>
        <v>38556.974099999999</v>
      </c>
      <c r="R68" s="8"/>
      <c r="S68" s="8"/>
      <c r="T68" s="8"/>
      <c r="U68" s="8"/>
      <c r="AA68" s="9"/>
      <c r="AB68" s="9"/>
    </row>
    <row r="69" spans="1:28">
      <c r="A69" s="39" t="s">
        <v>65</v>
      </c>
      <c r="B69" s="51" t="s">
        <v>41</v>
      </c>
      <c r="C69" s="39">
        <v>53576.408900000002</v>
      </c>
      <c r="D69" s="39">
        <v>2.0000000000000001E-4</v>
      </c>
      <c r="E69" s="8">
        <f>+(C69-C$7)/C$8</f>
        <v>12660.003963065517</v>
      </c>
      <c r="F69" s="8">
        <f>ROUND(2*E69,0)/2</f>
        <v>12660</v>
      </c>
      <c r="G69" s="8">
        <f>+C69-(C$7+F69*C$8)</f>
        <v>1.4840000003459863E-3</v>
      </c>
      <c r="H69" s="8"/>
      <c r="I69" s="8"/>
      <c r="K69" s="8">
        <f>+G69</f>
        <v>1.4840000003459863E-3</v>
      </c>
      <c r="L69" s="8"/>
      <c r="M69" s="8"/>
      <c r="N69" s="8"/>
      <c r="O69" s="8">
        <f ca="1">+C$11+C$12*$F69</f>
        <v>2.8415463201227238E-3</v>
      </c>
      <c r="P69" s="8"/>
      <c r="Q69" s="35">
        <f>+C69-15018.5</f>
        <v>38557.908900000002</v>
      </c>
      <c r="R69" s="8"/>
      <c r="S69" s="8"/>
      <c r="T69" s="8"/>
      <c r="U69" s="8"/>
      <c r="AA69" s="9"/>
      <c r="AB69" s="9"/>
    </row>
    <row r="70" spans="1:28">
      <c r="A70" s="39" t="s">
        <v>65</v>
      </c>
      <c r="B70" s="51" t="s">
        <v>31</v>
      </c>
      <c r="C70" s="39">
        <v>53576.595300000001</v>
      </c>
      <c r="D70" s="39">
        <v>5.0000000000000001E-4</v>
      </c>
      <c r="E70" s="8">
        <f>+(C70-C$7)/C$8</f>
        <v>12660.501749730813</v>
      </c>
      <c r="F70" s="8">
        <f>ROUND(2*E70,0)/2</f>
        <v>12660.5</v>
      </c>
      <c r="G70" s="8">
        <f>+C70-(C$7+F70*C$8)</f>
        <v>6.5519999770913273E-4</v>
      </c>
      <c r="H70" s="8"/>
      <c r="I70" s="8"/>
      <c r="K70" s="8">
        <f>+G70</f>
        <v>6.5519999770913273E-4</v>
      </c>
      <c r="L70" s="8"/>
      <c r="M70" s="8"/>
      <c r="N70" s="8"/>
      <c r="O70" s="8">
        <f ca="1">+C$11+C$12*$F70</f>
        <v>2.8408942146144409E-3</v>
      </c>
      <c r="P70" s="8"/>
      <c r="Q70" s="35">
        <f>+C70-15018.5</f>
        <v>38558.095300000001</v>
      </c>
      <c r="R70" s="8"/>
      <c r="S70" s="8"/>
      <c r="T70" s="8"/>
      <c r="U70" s="8"/>
      <c r="AA70" s="9"/>
      <c r="AB70" s="9"/>
    </row>
    <row r="71" spans="1:28">
      <c r="A71" s="39" t="s">
        <v>65</v>
      </c>
      <c r="B71" s="51" t="s">
        <v>31</v>
      </c>
      <c r="C71" s="39">
        <v>53577.3462</v>
      </c>
      <c r="D71" s="39">
        <v>1E-4</v>
      </c>
      <c r="E71" s="8">
        <f>+(C71-C$7)/C$8</f>
        <v>12662.507050197406</v>
      </c>
      <c r="F71" s="8">
        <f>ROUND(2*E71,0)/2</f>
        <v>12662.5</v>
      </c>
      <c r="G71" s="8">
        <f>+C71-(C$7+F71*C$8)</f>
        <v>2.639999998791609E-3</v>
      </c>
      <c r="H71" s="8"/>
      <c r="I71" s="8"/>
      <c r="K71" s="8">
        <f>+G71</f>
        <v>2.639999998791609E-3</v>
      </c>
      <c r="L71" s="8"/>
      <c r="M71" s="8"/>
      <c r="N71" s="8"/>
      <c r="O71" s="8">
        <f ca="1">+C$11+C$12*$F71</f>
        <v>2.838285792581316E-3</v>
      </c>
      <c r="P71" s="8"/>
      <c r="Q71" s="35">
        <f>+C71-15018.5</f>
        <v>38558.8462</v>
      </c>
      <c r="R71" s="8"/>
      <c r="S71" s="8"/>
      <c r="T71" s="8"/>
      <c r="U71" s="8"/>
      <c r="AA71" s="9"/>
      <c r="AB71" s="9"/>
    </row>
    <row r="72" spans="1:28">
      <c r="A72" s="39" t="s">
        <v>65</v>
      </c>
      <c r="B72" s="51" t="s">
        <v>41</v>
      </c>
      <c r="C72" s="39">
        <v>53577.532099999997</v>
      </c>
      <c r="D72" s="39">
        <v>2.0000000000000001E-4</v>
      </c>
      <c r="E72" s="8">
        <f>+(C72-C$7)/C$8</f>
        <v>12663.003501598036</v>
      </c>
      <c r="F72" s="8">
        <f>ROUND(2*E72,0)/2</f>
        <v>12663</v>
      </c>
      <c r="G72" s="8">
        <f>+C72-(C$7+F72*C$8)</f>
        <v>1.3111999942339025E-3</v>
      </c>
      <c r="H72" s="8"/>
      <c r="I72" s="8"/>
      <c r="K72" s="8">
        <f>+G72</f>
        <v>1.3111999942339025E-3</v>
      </c>
      <c r="L72" s="8"/>
      <c r="M72" s="8"/>
      <c r="N72" s="8"/>
      <c r="O72" s="8">
        <f ca="1">+C$11+C$12*$F72</f>
        <v>2.837633687073033E-3</v>
      </c>
      <c r="P72" s="8"/>
      <c r="Q72" s="35">
        <f>+C72-15018.5</f>
        <v>38559.032099999997</v>
      </c>
      <c r="R72" s="8"/>
      <c r="S72" s="8"/>
      <c r="T72" s="8"/>
      <c r="U72" s="8"/>
      <c r="AA72" s="9"/>
      <c r="AB72" s="9"/>
    </row>
    <row r="73" spans="1:28">
      <c r="A73" s="39" t="s">
        <v>65</v>
      </c>
      <c r="B73" s="51" t="s">
        <v>31</v>
      </c>
      <c r="C73" s="39">
        <v>53578.469700000001</v>
      </c>
      <c r="D73" s="39">
        <v>1E-4</v>
      </c>
      <c r="E73" s="8">
        <f>+(C73-C$7)/C$8</f>
        <v>12665.507389888739</v>
      </c>
      <c r="F73" s="8">
        <f>ROUND(2*E73,0)/2</f>
        <v>12665.5</v>
      </c>
      <c r="G73" s="8">
        <f>+C73-(C$7+F73*C$8)</f>
        <v>2.7671999996528029E-3</v>
      </c>
      <c r="H73" s="8"/>
      <c r="I73" s="8"/>
      <c r="K73" s="8">
        <f>+G73</f>
        <v>2.7671999996528029E-3</v>
      </c>
      <c r="L73" s="8"/>
      <c r="M73" s="8"/>
      <c r="N73" s="8"/>
      <c r="O73" s="8">
        <f ca="1">+C$11+C$12*$F73</f>
        <v>2.8343731595316252E-3</v>
      </c>
      <c r="P73" s="8"/>
      <c r="Q73" s="35">
        <f>+C73-15018.5</f>
        <v>38559.969700000001</v>
      </c>
      <c r="R73" s="8"/>
      <c r="S73" s="8"/>
      <c r="T73" s="8"/>
      <c r="U73" s="8"/>
      <c r="AA73" s="9"/>
      <c r="AB73" s="9"/>
    </row>
    <row r="74" spans="1:28">
      <c r="A74" s="39" t="s">
        <v>65</v>
      </c>
      <c r="B74" s="51" t="s">
        <v>41</v>
      </c>
      <c r="C74" s="39">
        <v>53579.404699999999</v>
      </c>
      <c r="D74" s="39">
        <v>2.0000000000000001E-4</v>
      </c>
      <c r="E74" s="8">
        <f>+(C74-C$7)/C$8</f>
        <v>12668.00433480319</v>
      </c>
      <c r="F74" s="8">
        <f>ROUND(2*E74,0)/2</f>
        <v>12668</v>
      </c>
      <c r="G74" s="8">
        <f>+C74-(C$7+F74*C$8)</f>
        <v>1.6231999979936518E-3</v>
      </c>
      <c r="H74" s="8"/>
      <c r="I74" s="8"/>
      <c r="K74" s="8">
        <f>+G74</f>
        <v>1.6231999979936518E-3</v>
      </c>
      <c r="L74" s="8"/>
      <c r="M74" s="8"/>
      <c r="N74" s="8"/>
      <c r="O74" s="8">
        <f ca="1">+C$11+C$12*$F74</f>
        <v>2.8311126319902173E-3</v>
      </c>
      <c r="P74" s="8"/>
      <c r="Q74" s="35">
        <f>+C74-15018.5</f>
        <v>38560.904699999999</v>
      </c>
      <c r="R74" s="8"/>
      <c r="S74" s="8"/>
      <c r="T74" s="8"/>
      <c r="U74" s="8"/>
      <c r="AA74" s="9"/>
      <c r="AB74" s="9"/>
    </row>
    <row r="75" spans="1:28">
      <c r="A75" s="39" t="s">
        <v>65</v>
      </c>
      <c r="B75" s="51" t="s">
        <v>31</v>
      </c>
      <c r="C75" s="39">
        <v>53579.592199999999</v>
      </c>
      <c r="D75" s="39">
        <v>5.0000000000000001E-4</v>
      </c>
      <c r="E75" s="8">
        <f>+(C75-C$7)/C$8</f>
        <v>12668.505059050742</v>
      </c>
      <c r="F75" s="8">
        <f>ROUND(2*E75,0)/2</f>
        <v>12668.5</v>
      </c>
      <c r="G75" s="8">
        <f>+C75-(C$7+F75*C$8)</f>
        <v>1.8943999966722913E-3</v>
      </c>
      <c r="H75" s="8"/>
      <c r="I75" s="8"/>
      <c r="K75" s="8">
        <f>+G75</f>
        <v>1.8943999966722913E-3</v>
      </c>
      <c r="L75" s="8"/>
      <c r="M75" s="8"/>
      <c r="N75" s="8"/>
      <c r="O75" s="8">
        <f ca="1">+C$11+C$12*$F75</f>
        <v>2.8304605264819344E-3</v>
      </c>
      <c r="P75" s="8"/>
      <c r="Q75" s="35">
        <f>+C75-15018.5</f>
        <v>38561.092199999999</v>
      </c>
      <c r="R75" s="8"/>
      <c r="S75" s="8"/>
      <c r="T75" s="8"/>
      <c r="U75" s="8"/>
      <c r="AA75" s="9"/>
      <c r="AB75" s="9"/>
    </row>
    <row r="76" spans="1:28">
      <c r="A76" s="52" t="s">
        <v>42</v>
      </c>
      <c r="B76" s="43" t="s">
        <v>41</v>
      </c>
      <c r="C76" s="40">
        <v>53631.642599999999</v>
      </c>
      <c r="D76" s="40">
        <v>1E-4</v>
      </c>
      <c r="E76" s="8">
        <f>+(C76-C$7)/C$8</f>
        <v>12807.507178382812</v>
      </c>
      <c r="F76" s="8">
        <f>ROUND(2*E76,0)/2</f>
        <v>12807.5</v>
      </c>
      <c r="G76" s="8">
        <f>+C76-(C$7+F76*C$8)</f>
        <v>2.68800000048941E-3</v>
      </c>
      <c r="H76" s="8"/>
      <c r="I76" s="8"/>
      <c r="K76" s="8">
        <f>+G76</f>
        <v>2.68800000048941E-3</v>
      </c>
      <c r="L76" s="8"/>
      <c r="M76" s="8"/>
      <c r="N76" s="8"/>
      <c r="O76" s="8"/>
      <c r="P76" s="8"/>
      <c r="Q76" s="35">
        <f>+C76-15018.5</f>
        <v>38613.142599999999</v>
      </c>
      <c r="R76" s="8"/>
      <c r="S76" s="8"/>
      <c r="T76" s="8"/>
      <c r="U76" s="8"/>
    </row>
    <row r="77" spans="1:28">
      <c r="A77" s="57" t="s">
        <v>55</v>
      </c>
      <c r="B77" s="51" t="s">
        <v>31</v>
      </c>
      <c r="C77" s="39">
        <v>53986.6397</v>
      </c>
      <c r="D77" s="39">
        <v>1.4E-3</v>
      </c>
      <c r="E77" s="8">
        <f>+(C77-C$7)/C$8</f>
        <v>13755.537342545591</v>
      </c>
      <c r="F77" s="8">
        <f>ROUND(2*E77,0)/2</f>
        <v>13755.5</v>
      </c>
      <c r="G77" s="8">
        <f>+C77-(C$7+F77*C$8)</f>
        <v>1.3983199998619966E-2</v>
      </c>
      <c r="H77" s="8"/>
      <c r="I77" s="8"/>
      <c r="K77" s="8">
        <f>+G77</f>
        <v>1.3983199998619966E-2</v>
      </c>
      <c r="L77" s="8"/>
      <c r="M77" s="8"/>
      <c r="N77" s="8"/>
      <c r="O77" s="8">
        <f ca="1">+C$11+C$12*$F77</f>
        <v>1.4127831514775049E-3</v>
      </c>
      <c r="P77" s="8"/>
      <c r="Q77" s="35">
        <f>+C77-15018.5</f>
        <v>38968.1397</v>
      </c>
      <c r="R77" s="8"/>
      <c r="S77" s="8"/>
      <c r="T77" s="8"/>
      <c r="U77" s="8"/>
    </row>
    <row r="78" spans="1:28">
      <c r="A78" s="13" t="s">
        <v>47</v>
      </c>
      <c r="B78" s="26" t="s">
        <v>41</v>
      </c>
      <c r="C78" s="74">
        <v>54012.653400000003</v>
      </c>
      <c r="D78" s="74" t="s">
        <v>34</v>
      </c>
      <c r="E78" s="8">
        <f>+(C78-C$7)/C$8</f>
        <v>13825.007691124451</v>
      </c>
      <c r="F78" s="8">
        <f>ROUND(2*E78,0)/2</f>
        <v>13825</v>
      </c>
      <c r="G78" s="8">
        <f>+C78-(C$7+F78*C$8)</f>
        <v>2.8800000000046566E-3</v>
      </c>
      <c r="H78" s="8"/>
      <c r="I78" s="8"/>
      <c r="K78" s="8">
        <f>+G78</f>
        <v>2.8800000000046566E-3</v>
      </c>
      <c r="L78" s="8"/>
      <c r="M78" s="8"/>
      <c r="N78" s="8"/>
      <c r="O78" s="8">
        <f ca="1">+C$11+C$12*$F78</f>
        <v>1.3221404858263473E-3</v>
      </c>
      <c r="P78" s="8"/>
      <c r="Q78" s="35">
        <f>+C78-15018.5</f>
        <v>38994.153400000003</v>
      </c>
      <c r="R78" s="8"/>
      <c r="S78" s="8"/>
      <c r="T78" s="8"/>
      <c r="U78" s="8"/>
    </row>
    <row r="79" spans="1:28">
      <c r="A79" s="13" t="s">
        <v>47</v>
      </c>
      <c r="B79" s="43" t="s">
        <v>41</v>
      </c>
      <c r="C79" s="40">
        <v>54012.653400000185</v>
      </c>
      <c r="D79" s="40">
        <v>2.9999999999999997E-4</v>
      </c>
      <c r="E79" s="8">
        <f>+(C79-C$7)/C$8</f>
        <v>13825.007691124936</v>
      </c>
      <c r="F79" s="8">
        <f>ROUND(2*E79,0)/2</f>
        <v>13825</v>
      </c>
      <c r="G79" s="8">
        <f>+C79-(C$7+F79*C$8)</f>
        <v>2.880000181903597E-3</v>
      </c>
      <c r="H79" s="8"/>
      <c r="I79" s="8"/>
      <c r="K79" s="8">
        <f>+G79</f>
        <v>2.880000181903597E-3</v>
      </c>
      <c r="L79" s="8"/>
      <c r="M79" s="8"/>
      <c r="N79" s="8"/>
      <c r="O79" s="8">
        <f ca="1">+C$11+C$12*$F79</f>
        <v>1.3221404858263473E-3</v>
      </c>
      <c r="P79" s="8"/>
      <c r="Q79" s="35">
        <f>+C79-15018.5</f>
        <v>38994.153400000185</v>
      </c>
      <c r="R79" s="8"/>
      <c r="S79" s="8"/>
      <c r="T79" s="8"/>
      <c r="U79" s="8"/>
    </row>
    <row r="80" spans="1:28">
      <c r="A80" s="73" t="s">
        <v>270</v>
      </c>
      <c r="B80" s="26" t="s">
        <v>41</v>
      </c>
      <c r="C80" s="74">
        <v>54060.9594</v>
      </c>
      <c r="D80" s="74" t="s">
        <v>34</v>
      </c>
      <c r="E80" s="8">
        <f>+(C80-C$7)/C$8</f>
        <v>13954.010280469671</v>
      </c>
      <c r="F80" s="8">
        <f>ROUND(2*E80,0)/2</f>
        <v>13954</v>
      </c>
      <c r="G80" s="8">
        <f>+C80-(C$7+F80*C$8)</f>
        <v>3.8495999979204498E-3</v>
      </c>
      <c r="H80" s="8"/>
      <c r="I80" s="8"/>
      <c r="K80" s="8">
        <f>+G80</f>
        <v>3.8495999979204498E-3</v>
      </c>
      <c r="L80" s="8"/>
      <c r="M80" s="8"/>
      <c r="N80" s="8"/>
      <c r="O80" s="8">
        <f ca="1">+C$11+C$12*$F80</f>
        <v>1.153897264689667E-3</v>
      </c>
      <c r="P80" s="8"/>
      <c r="Q80" s="35">
        <f>+C80-15018.5</f>
        <v>39042.4594</v>
      </c>
      <c r="R80" s="8"/>
      <c r="S80" s="8"/>
      <c r="T80" s="8"/>
      <c r="U80" s="8"/>
    </row>
    <row r="81" spans="1:28">
      <c r="A81" s="73" t="s">
        <v>277</v>
      </c>
      <c r="B81" s="26" t="s">
        <v>41</v>
      </c>
      <c r="C81" s="74">
        <v>55080.976999999999</v>
      </c>
      <c r="D81" s="74" t="s">
        <v>34</v>
      </c>
      <c r="E81" s="8">
        <f>+(C81-C$7)/C$8</f>
        <v>16677.997188466728</v>
      </c>
      <c r="F81" s="8">
        <f>ROUND(2*E81,0)/2</f>
        <v>16678</v>
      </c>
      <c r="G81" s="8">
        <f>+C81-(C$7+F81*C$8)</f>
        <v>-1.0527999984333292E-3</v>
      </c>
      <c r="H81" s="8"/>
      <c r="I81" s="8"/>
      <c r="K81" s="8">
        <f>+G81</f>
        <v>-1.0527999984333292E-3</v>
      </c>
      <c r="L81" s="8"/>
      <c r="M81" s="8"/>
      <c r="N81" s="8"/>
      <c r="O81" s="8">
        <f ca="1">+C$11+C$12*$F81</f>
        <v>-2.3987735444290711E-3</v>
      </c>
      <c r="P81" s="8"/>
      <c r="Q81" s="35">
        <f>+C81-15018.5</f>
        <v>40062.476999999999</v>
      </c>
      <c r="R81" s="8"/>
      <c r="S81" s="8"/>
      <c r="T81" s="8"/>
      <c r="U81" s="8"/>
    </row>
    <row r="82" spans="1:28">
      <c r="A82" s="48" t="s">
        <v>56</v>
      </c>
      <c r="B82" s="53" t="s">
        <v>41</v>
      </c>
      <c r="C82" s="48">
        <v>55102.693200000002</v>
      </c>
      <c r="D82" s="48">
        <v>5.0000000000000001E-4</v>
      </c>
      <c r="E82" s="8">
        <f>+(C82-C$7)/C$8</f>
        <v>16735.990937291703</v>
      </c>
      <c r="F82" s="8">
        <f>ROUND(2*E82,0)/2</f>
        <v>16736</v>
      </c>
      <c r="G82" s="8">
        <f>+C82-(C$7+F82*C$8)</f>
        <v>-3.393599996343255E-3</v>
      </c>
      <c r="H82" s="8"/>
      <c r="I82" s="8"/>
      <c r="K82" s="8">
        <f>+G82</f>
        <v>-3.393599996343255E-3</v>
      </c>
      <c r="L82" s="8"/>
      <c r="M82" s="8"/>
      <c r="N82" s="8"/>
      <c r="O82" s="8">
        <f ca="1">+C$11+C$12*$F82</f>
        <v>-2.4744177833897485E-3</v>
      </c>
      <c r="P82" s="8"/>
      <c r="Q82" s="35">
        <f>+C82-15018.5</f>
        <v>40084.193200000002</v>
      </c>
      <c r="R82" s="8"/>
      <c r="S82" s="8"/>
      <c r="T82" s="8"/>
      <c r="U82" s="8"/>
    </row>
    <row r="83" spans="1:28">
      <c r="A83" s="73" t="s">
        <v>289</v>
      </c>
      <c r="B83" s="26" t="s">
        <v>31</v>
      </c>
      <c r="C83" s="74">
        <v>55426.039299999997</v>
      </c>
      <c r="D83" s="74" t="s">
        <v>34</v>
      </c>
      <c r="E83" s="8">
        <f>+(C83-C$7)/C$8</f>
        <v>17599.496177938428</v>
      </c>
      <c r="F83" s="8">
        <f>ROUND(2*E83,0)/2</f>
        <v>17599.5</v>
      </c>
      <c r="G83" s="8">
        <f>+C83-(C$7+F83*C$8)</f>
        <v>-1.4312000057543628E-3</v>
      </c>
      <c r="H83" s="8"/>
      <c r="I83" s="8"/>
      <c r="K83" s="8">
        <f>+G83</f>
        <v>-1.4312000057543628E-3</v>
      </c>
      <c r="L83" s="8"/>
      <c r="M83" s="8"/>
      <c r="N83" s="8"/>
      <c r="O83" s="8">
        <f ca="1">+C$11+C$12*$F83</f>
        <v>-3.600603996192258E-3</v>
      </c>
      <c r="P83" s="8"/>
      <c r="Q83" s="35">
        <f>+C83-15018.5</f>
        <v>40407.539299999997</v>
      </c>
      <c r="R83" s="8"/>
      <c r="S83" s="8"/>
      <c r="T83" s="8"/>
      <c r="U83" s="8"/>
    </row>
    <row r="84" spans="1:28">
      <c r="A84" s="73" t="s">
        <v>289</v>
      </c>
      <c r="B84" s="26" t="s">
        <v>31</v>
      </c>
      <c r="C84" s="74">
        <v>55435.0242</v>
      </c>
      <c r="D84" s="74" t="s">
        <v>34</v>
      </c>
      <c r="E84" s="8">
        <f>+(C84-C$7)/C$8</f>
        <v>17623.490616828181</v>
      </c>
      <c r="F84" s="8">
        <f>ROUND(2*E84,0)/2</f>
        <v>17623.5</v>
      </c>
      <c r="G84" s="8">
        <f>+C84-(C$7+F84*C$8)</f>
        <v>-3.5136000005877577E-3</v>
      </c>
      <c r="H84" s="8"/>
      <c r="I84" s="8"/>
      <c r="K84" s="8">
        <f>+G84</f>
        <v>-3.5136000005877577E-3</v>
      </c>
      <c r="L84" s="8"/>
      <c r="M84" s="8"/>
      <c r="N84" s="8"/>
      <c r="O84" s="8">
        <f ca="1">+C$11+C$12*$F84</f>
        <v>-3.6319050605897775E-3</v>
      </c>
      <c r="P84" s="8"/>
      <c r="Q84" s="35">
        <f>+C84-15018.5</f>
        <v>40416.5242</v>
      </c>
      <c r="R84" s="8"/>
      <c r="S84" s="8"/>
      <c r="T84" s="8"/>
      <c r="U84" s="8"/>
    </row>
    <row r="85" spans="1:28">
      <c r="A85" s="54" t="s">
        <v>63</v>
      </c>
      <c r="B85" s="55" t="s">
        <v>31</v>
      </c>
      <c r="C85" s="56">
        <v>55776.528919999997</v>
      </c>
      <c r="D85" s="56">
        <v>4.0000000000000002E-4</v>
      </c>
      <c r="E85" s="8">
        <f>+(C85-C$7)/C$8</f>
        <v>18535.488984600652</v>
      </c>
      <c r="F85" s="8">
        <f>ROUND(2*E85,0)/2</f>
        <v>18535.5</v>
      </c>
      <c r="G85" s="8">
        <f>+C85-(C$7+F85*C$8)</f>
        <v>-4.12480000522919E-3</v>
      </c>
      <c r="H85" s="8"/>
      <c r="I85" s="8"/>
      <c r="K85" s="8">
        <f>+G85</f>
        <v>-4.12480000522919E-3</v>
      </c>
      <c r="L85" s="8"/>
      <c r="M85" s="8"/>
      <c r="O85" s="8">
        <f ca="1">+C$11+C$12*$F85</f>
        <v>-4.8213455076956124E-3</v>
      </c>
      <c r="P85" s="8"/>
      <c r="Q85" s="35">
        <f>+C85-15018.5</f>
        <v>40758.028919999997</v>
      </c>
      <c r="R85" s="8"/>
      <c r="S85" s="8"/>
      <c r="T85" s="8"/>
      <c r="U85" s="8"/>
      <c r="AA85" s="9"/>
      <c r="AB85" s="9"/>
    </row>
    <row r="86" spans="1:28">
      <c r="A86" s="73" t="s">
        <v>306</v>
      </c>
      <c r="B86" s="26" t="s">
        <v>31</v>
      </c>
      <c r="C86" s="74">
        <v>55805.363599999997</v>
      </c>
      <c r="D86" s="74" t="s">
        <v>34</v>
      </c>
      <c r="E86" s="8">
        <f>+(C86-C$7)/C$8</f>
        <v>18612.492842981414</v>
      </c>
      <c r="F86" s="8">
        <f>ROUND(2*E86,0)/2</f>
        <v>18612.5</v>
      </c>
      <c r="G86" s="8">
        <f>+C86-(C$7+F86*C$8)</f>
        <v>-2.6800000050570816E-3</v>
      </c>
      <c r="H86" s="8"/>
      <c r="I86" s="8"/>
      <c r="K86" s="8">
        <f>+G86</f>
        <v>-2.6800000050570816E-3</v>
      </c>
      <c r="L86" s="8"/>
      <c r="M86" s="8"/>
      <c r="N86" s="8"/>
      <c r="O86" s="8">
        <f ca="1">+C$11+C$12*$F86</f>
        <v>-4.9217697559709936E-3</v>
      </c>
      <c r="P86" s="8"/>
      <c r="Q86" s="35">
        <f>+C86-15018.5</f>
        <v>40786.863599999997</v>
      </c>
      <c r="R86" s="8"/>
      <c r="S86" s="8"/>
      <c r="T86" s="8"/>
      <c r="U86" s="8"/>
    </row>
    <row r="87" spans="1:28">
      <c r="A87" s="48" t="s">
        <v>59</v>
      </c>
      <c r="B87" s="53" t="s">
        <v>41</v>
      </c>
      <c r="C87" s="48">
        <v>55855.724300000002</v>
      </c>
      <c r="D87" s="48">
        <v>4.0000000000000002E-4</v>
      </c>
      <c r="E87" s="8">
        <f>+(C87-C$7)/C$8</f>
        <v>18746.982568921027</v>
      </c>
      <c r="F87" s="8">
        <f>ROUND(2*E87,0)/2</f>
        <v>18747</v>
      </c>
      <c r="G87" s="8">
        <f>+C87-(C$7+F87*C$8)</f>
        <v>-6.5271999992546625E-3</v>
      </c>
      <c r="H87" s="8"/>
      <c r="I87" s="8"/>
      <c r="K87" s="8">
        <f>+G87</f>
        <v>-6.5271999992546625E-3</v>
      </c>
      <c r="L87" s="8"/>
      <c r="M87" s="8"/>
      <c r="N87" s="8"/>
      <c r="O87" s="8">
        <f ca="1">+C$11+C$12*$F87</f>
        <v>-5.0971861376987726E-3</v>
      </c>
      <c r="P87" s="8"/>
      <c r="Q87" s="35">
        <f>+C87-15018.5</f>
        <v>40837.224300000002</v>
      </c>
      <c r="R87" s="8"/>
      <c r="S87" s="8"/>
      <c r="T87" s="8"/>
      <c r="U87" s="8"/>
    </row>
    <row r="88" spans="1:28">
      <c r="A88" s="73" t="s">
        <v>316</v>
      </c>
      <c r="B88" s="26" t="s">
        <v>41</v>
      </c>
      <c r="C88" s="74">
        <v>56141.057999999997</v>
      </c>
      <c r="D88" s="74" t="s">
        <v>34</v>
      </c>
      <c r="E88" s="8">
        <f>+(C88-C$7)/C$8</f>
        <v>19508.97458083371</v>
      </c>
      <c r="F88" s="8">
        <f>ROUND(2*E88,0)/2</f>
        <v>19509</v>
      </c>
      <c r="G88" s="8">
        <f>+C88-(C$7+F88*C$8)</f>
        <v>-9.5184000019798987E-3</v>
      </c>
      <c r="H88" s="8"/>
      <c r="I88" s="8"/>
      <c r="K88" s="8">
        <f>+G88</f>
        <v>-9.5184000019798987E-3</v>
      </c>
      <c r="L88" s="8"/>
      <c r="M88" s="8"/>
      <c r="N88" s="8"/>
      <c r="O88" s="8">
        <f ca="1">+C$11+C$12*$F88</f>
        <v>-6.090994932320095E-3</v>
      </c>
      <c r="P88" s="8"/>
      <c r="Q88" s="35">
        <f>+C88-15018.5</f>
        <v>41122.557999999997</v>
      </c>
      <c r="R88" s="8"/>
      <c r="S88" s="8"/>
      <c r="T88" s="8"/>
      <c r="U88" s="8"/>
    </row>
    <row r="89" spans="1:28">
      <c r="A89" s="73" t="s">
        <v>316</v>
      </c>
      <c r="B89" s="26" t="s">
        <v>41</v>
      </c>
      <c r="C89" s="74">
        <v>56141.060899999997</v>
      </c>
      <c r="D89" s="74" t="s">
        <v>34</v>
      </c>
      <c r="E89" s="8">
        <f>+(C89-C$7)/C$8</f>
        <v>19508.982325368739</v>
      </c>
      <c r="F89" s="8">
        <f>ROUND(2*E89,0)/2</f>
        <v>19509</v>
      </c>
      <c r="G89" s="8">
        <f>+C89-(C$7+F89*C$8)</f>
        <v>-6.6184000024804845E-3</v>
      </c>
      <c r="H89" s="8"/>
      <c r="I89" s="8"/>
      <c r="K89" s="8">
        <f>+G89</f>
        <v>-6.6184000024804845E-3</v>
      </c>
      <c r="L89" s="8"/>
      <c r="M89" s="8"/>
      <c r="N89" s="8"/>
      <c r="O89" s="8">
        <f ca="1">+C$11+C$12*$F89</f>
        <v>-6.090994932320095E-3</v>
      </c>
      <c r="P89" s="8"/>
      <c r="Q89" s="35">
        <f>+C89-15018.5</f>
        <v>41122.560899999997</v>
      </c>
      <c r="R89" s="8"/>
      <c r="S89" s="8"/>
      <c r="T89" s="8"/>
      <c r="U89" s="8"/>
    </row>
    <row r="90" spans="1:28">
      <c r="A90" s="73" t="s">
        <v>316</v>
      </c>
      <c r="B90" s="26" t="s">
        <v>41</v>
      </c>
      <c r="C90" s="74">
        <v>56156.036699999997</v>
      </c>
      <c r="D90" s="74" t="s">
        <v>34</v>
      </c>
      <c r="E90" s="8">
        <f>+(C90-C$7)/C$8</f>
        <v>19548.975638363321</v>
      </c>
      <c r="F90" s="8">
        <f>ROUND(2*E90,0)/2</f>
        <v>19549</v>
      </c>
      <c r="G90" s="8">
        <f>+C90-(C$7+F90*C$8)</f>
        <v>-9.122400006162934E-3</v>
      </c>
      <c r="H90" s="8"/>
      <c r="I90" s="8"/>
      <c r="K90" s="8">
        <f>+G90</f>
        <v>-9.122400006162934E-3</v>
      </c>
      <c r="L90" s="8"/>
      <c r="M90" s="8"/>
      <c r="N90" s="8"/>
      <c r="O90" s="8">
        <f ca="1">+C$11+C$12*$F90</f>
        <v>-6.143163372982631E-3</v>
      </c>
      <c r="P90" s="8"/>
      <c r="Q90" s="35">
        <f>+C90-15018.5</f>
        <v>41137.536699999997</v>
      </c>
      <c r="R90" s="8"/>
      <c r="S90" s="8"/>
      <c r="T90" s="8"/>
      <c r="U90" s="8"/>
    </row>
    <row r="91" spans="1:28">
      <c r="A91" s="73" t="s">
        <v>316</v>
      </c>
      <c r="B91" s="26" t="s">
        <v>41</v>
      </c>
      <c r="C91" s="74">
        <v>56156.040099999998</v>
      </c>
      <c r="D91" s="74" t="s">
        <v>34</v>
      </c>
      <c r="E91" s="8">
        <f>+(C91-C$7)/C$8</f>
        <v>19548.984718163014</v>
      </c>
      <c r="F91" s="8">
        <f>ROUND(2*E91,0)/2</f>
        <v>19549</v>
      </c>
      <c r="G91" s="8">
        <f>+C91-(C$7+F91*C$8)</f>
        <v>-5.7224000047426671E-3</v>
      </c>
      <c r="H91" s="8"/>
      <c r="I91" s="8"/>
      <c r="K91" s="8">
        <f>+G91</f>
        <v>-5.7224000047426671E-3</v>
      </c>
      <c r="L91" s="8"/>
      <c r="M91" s="8"/>
      <c r="N91" s="8"/>
      <c r="O91" s="8">
        <f ca="1">+C$11+C$12*$F91</f>
        <v>-6.143163372982631E-3</v>
      </c>
      <c r="P91" s="8"/>
      <c r="Q91" s="35">
        <f>+C91-15018.5</f>
        <v>41137.540099999998</v>
      </c>
      <c r="R91" s="8"/>
      <c r="S91" s="8"/>
      <c r="T91" s="8"/>
      <c r="U91" s="8"/>
    </row>
    <row r="92" spans="1:28">
      <c r="A92" s="73" t="s">
        <v>316</v>
      </c>
      <c r="B92" s="26" t="s">
        <v>41</v>
      </c>
      <c r="C92" s="74">
        <v>56156.0412</v>
      </c>
      <c r="D92" s="74" t="s">
        <v>34</v>
      </c>
      <c r="E92" s="8">
        <f>+(C92-C$7)/C$8</f>
        <v>19548.98765574527</v>
      </c>
      <c r="F92" s="8">
        <f>ROUND(2*E92,0)/2</f>
        <v>19549</v>
      </c>
      <c r="G92" s="8">
        <f>+C92-(C$7+F92*C$8)</f>
        <v>-4.6224000034271739E-3</v>
      </c>
      <c r="H92" s="8"/>
      <c r="I92" s="8"/>
      <c r="K92" s="8">
        <f>+G92</f>
        <v>-4.6224000034271739E-3</v>
      </c>
      <c r="L92" s="8"/>
      <c r="M92" s="8"/>
      <c r="N92" s="8"/>
      <c r="O92" s="8">
        <f ca="1">+C$11+C$12*$F92</f>
        <v>-6.143163372982631E-3</v>
      </c>
      <c r="P92" s="8"/>
      <c r="Q92" s="35">
        <f>+C92-15018.5</f>
        <v>41137.5412</v>
      </c>
      <c r="R92" s="8"/>
      <c r="S92" s="8"/>
      <c r="T92" s="8"/>
      <c r="U92" s="8"/>
    </row>
    <row r="93" spans="1:28">
      <c r="A93" s="54" t="s">
        <v>64</v>
      </c>
      <c r="B93" s="55" t="s">
        <v>41</v>
      </c>
      <c r="C93" s="56">
        <v>56156.412400000001</v>
      </c>
      <c r="D93" s="56">
        <v>5.0000000000000001E-4</v>
      </c>
      <c r="E93" s="8">
        <f>+(C93-C$7)/C$8</f>
        <v>19549.978956228959</v>
      </c>
      <c r="F93" s="8">
        <f>ROUND(2*E93,0)/2</f>
        <v>19550</v>
      </c>
      <c r="G93" s="8">
        <f>+C93-(C$7+F93*C$8)</f>
        <v>-7.8799999973853119E-3</v>
      </c>
      <c r="H93" s="8"/>
      <c r="I93" s="8"/>
      <c r="J93" s="8">
        <f>+G93</f>
        <v>-7.8799999973853119E-3</v>
      </c>
      <c r="K93" s="8"/>
      <c r="L93" s="8"/>
      <c r="M93" s="8"/>
      <c r="N93" s="8"/>
      <c r="O93" s="8">
        <f ca="1">+C$11+C$12*$F93</f>
        <v>-6.1444675839991934E-3</v>
      </c>
      <c r="P93" s="8"/>
      <c r="Q93" s="35">
        <f>+C93-15018.5</f>
        <v>41137.912400000001</v>
      </c>
      <c r="R93" s="8"/>
      <c r="S93" s="8"/>
      <c r="T93" s="8"/>
      <c r="U93" s="8"/>
      <c r="AA93" s="9"/>
      <c r="AB93" s="9"/>
    </row>
    <row r="94" spans="1:28">
      <c r="A94" s="73" t="s">
        <v>316</v>
      </c>
      <c r="B94" s="26" t="s">
        <v>31</v>
      </c>
      <c r="C94" s="74">
        <v>56167.087399999997</v>
      </c>
      <c r="D94" s="74" t="s">
        <v>34</v>
      </c>
      <c r="E94" s="8">
        <f>+(C94-C$7)/C$8</f>
        <v>19578.486856722888</v>
      </c>
      <c r="F94" s="8">
        <f>ROUND(2*E94,0)/2</f>
        <v>19578.5</v>
      </c>
      <c r="G94" s="8">
        <f>+C94-(C$7+F94*C$8)</f>
        <v>-4.921600004308857E-3</v>
      </c>
      <c r="H94" s="8"/>
      <c r="I94" s="8"/>
      <c r="K94" s="8">
        <f>+G94</f>
        <v>-4.921600004308857E-3</v>
      </c>
      <c r="L94" s="8"/>
      <c r="M94" s="8"/>
      <c r="N94" s="8"/>
      <c r="O94" s="8">
        <f ca="1">+C$11+C$12*$F94</f>
        <v>-6.1816375979712526E-3</v>
      </c>
      <c r="P94" s="8"/>
      <c r="Q94" s="35">
        <f>+C94-15018.5</f>
        <v>41148.587399999997</v>
      </c>
      <c r="R94" s="8"/>
      <c r="S94" s="8"/>
      <c r="T94" s="8"/>
      <c r="U94" s="8"/>
    </row>
    <row r="95" spans="1:28">
      <c r="A95" s="73" t="s">
        <v>316</v>
      </c>
      <c r="B95" s="26" t="s">
        <v>41</v>
      </c>
      <c r="C95" s="74">
        <v>56168.023200000003</v>
      </c>
      <c r="D95" s="74" t="s">
        <v>34</v>
      </c>
      <c r="E95" s="8">
        <f>+(C95-C$7)/C$8</f>
        <v>19580.985938060821</v>
      </c>
      <c r="F95" s="8">
        <f>ROUND(2*E95,0)/2</f>
        <v>19581</v>
      </c>
      <c r="G95" s="8">
        <f>+C95-(C$7+F95*C$8)</f>
        <v>-5.2655999970738776E-3</v>
      </c>
      <c r="H95" s="8"/>
      <c r="I95" s="8"/>
      <c r="K95" s="8">
        <f>+G95</f>
        <v>-5.2655999970738776E-3</v>
      </c>
      <c r="L95" s="8"/>
      <c r="M95" s="8"/>
      <c r="N95" s="8"/>
      <c r="O95" s="8">
        <f ca="1">+C$11+C$12*$F95</f>
        <v>-6.1848981255126605E-3</v>
      </c>
      <c r="P95" s="8"/>
      <c r="Q95" s="35">
        <f>+C95-15018.5</f>
        <v>41149.523200000003</v>
      </c>
      <c r="R95" s="8"/>
      <c r="S95" s="8"/>
      <c r="T95" s="8"/>
      <c r="U95" s="8"/>
    </row>
    <row r="96" spans="1:28">
      <c r="A96" s="73" t="s">
        <v>316</v>
      </c>
      <c r="B96" s="26" t="s">
        <v>31</v>
      </c>
      <c r="C96" s="74">
        <v>56180.943200000002</v>
      </c>
      <c r="D96" s="74" t="s">
        <v>34</v>
      </c>
      <c r="E96" s="8">
        <f>+(C96-C$7)/C$8</f>
        <v>19615.489176878775</v>
      </c>
      <c r="F96" s="8">
        <f>ROUND(2*E96,0)/2</f>
        <v>19615.5</v>
      </c>
      <c r="G96" s="8">
        <f>+C96-(C$7+F96*C$8)</f>
        <v>-4.0527999954065308E-3</v>
      </c>
      <c r="H96" s="8"/>
      <c r="I96" s="8"/>
      <c r="K96" s="8">
        <f>+G96</f>
        <v>-4.0527999954065308E-3</v>
      </c>
      <c r="L96" s="8"/>
      <c r="M96" s="8"/>
      <c r="N96" s="8"/>
      <c r="O96" s="8">
        <f ca="1">+C$11+C$12*$F96</f>
        <v>-6.2298934055840978E-3</v>
      </c>
      <c r="P96" s="8"/>
      <c r="Q96" s="35">
        <f>+C96-15018.5</f>
        <v>41162.443200000002</v>
      </c>
      <c r="R96" s="8"/>
      <c r="S96" s="8"/>
      <c r="T96" s="8"/>
      <c r="U96" s="8"/>
    </row>
    <row r="97" spans="1:21">
      <c r="A97" s="73" t="s">
        <v>356</v>
      </c>
      <c r="B97" s="26" t="s">
        <v>41</v>
      </c>
      <c r="C97" s="74">
        <v>56514.018900000003</v>
      </c>
      <c r="D97" s="74" t="s">
        <v>68</v>
      </c>
      <c r="E97" s="8">
        <f>+(C97-C$7)/C$8</f>
        <v>20504.977599600068</v>
      </c>
      <c r="F97" s="8">
        <f>ROUND(2*E97,0)/2</f>
        <v>20505</v>
      </c>
      <c r="G97" s="8">
        <f>+C97-(C$7+F97*C$8)</f>
        <v>-8.3879999947384931E-3</v>
      </c>
      <c r="H97" s="8"/>
      <c r="I97" s="8"/>
      <c r="K97" s="8">
        <f>+G97</f>
        <v>-8.3879999947384931E-3</v>
      </c>
      <c r="L97" s="8"/>
      <c r="M97" s="8"/>
      <c r="N97" s="8"/>
      <c r="O97" s="8">
        <f ca="1">+C$11+C$12*$F97</f>
        <v>-7.3899891048172517E-3</v>
      </c>
      <c r="P97" s="8"/>
      <c r="Q97" s="35">
        <f>+C97-15018.5</f>
        <v>41495.518900000003</v>
      </c>
      <c r="R97" s="8"/>
      <c r="S97" s="8"/>
      <c r="T97" s="8"/>
      <c r="U97" s="8"/>
    </row>
    <row r="98" spans="1:21">
      <c r="A98" s="73" t="s">
        <v>356</v>
      </c>
      <c r="B98" s="26" t="s">
        <v>41</v>
      </c>
      <c r="C98" s="74">
        <v>56531.993300000002</v>
      </c>
      <c r="D98" s="74" t="s">
        <v>68</v>
      </c>
      <c r="E98" s="8">
        <f>+(C98-C$7)/C$8</f>
        <v>20552.978761814426</v>
      </c>
      <c r="F98" s="8">
        <f>ROUND(2*E98,0)/2</f>
        <v>20553</v>
      </c>
      <c r="G98" s="8">
        <f>+C98-(C$7+F98*C$8)</f>
        <v>-7.9527999987476505E-3</v>
      </c>
      <c r="H98" s="8"/>
      <c r="I98" s="8"/>
      <c r="K98" s="8">
        <f>+G98</f>
        <v>-7.9527999987476505E-3</v>
      </c>
      <c r="L98" s="8"/>
      <c r="M98" s="8"/>
      <c r="N98" s="8"/>
      <c r="O98" s="8">
        <f ca="1">+C$11+C$12*$F98</f>
        <v>-7.4525912336122976E-3</v>
      </c>
      <c r="P98" s="8"/>
      <c r="Q98" s="35">
        <f>+C98-15018.5</f>
        <v>41513.493300000002</v>
      </c>
      <c r="R98" s="8"/>
      <c r="S98" s="8"/>
      <c r="T98" s="8"/>
      <c r="U98" s="8"/>
    </row>
    <row r="99" spans="1:21">
      <c r="A99" s="82" t="s">
        <v>365</v>
      </c>
      <c r="B99" s="83" t="s">
        <v>31</v>
      </c>
      <c r="C99" s="84">
        <v>57253.011799999978</v>
      </c>
      <c r="D99" s="76"/>
      <c r="E99" s="8">
        <f>+(C99-C$7)/C$8</f>
        <v>22478.479806525433</v>
      </c>
      <c r="F99" s="8">
        <f>ROUND(2*E99,0)/2</f>
        <v>22478.5</v>
      </c>
      <c r="G99" s="8">
        <f>+C99-(C$7+F99*C$8)</f>
        <v>-7.5616000249283388E-3</v>
      </c>
      <c r="H99" s="8"/>
      <c r="I99" s="8"/>
      <c r="K99" s="8">
        <f>+G99</f>
        <v>-7.5616000249283388E-3</v>
      </c>
      <c r="L99" s="8"/>
      <c r="M99" s="8"/>
      <c r="N99" s="8"/>
      <c r="O99" s="8">
        <f ca="1">+C$11+C$12*$F99</f>
        <v>-9.9638495460051477E-3</v>
      </c>
      <c r="P99" s="8"/>
      <c r="Q99" s="35">
        <f>+C99-15018.5</f>
        <v>42234.511799999978</v>
      </c>
      <c r="R99" s="8"/>
      <c r="S99" s="8"/>
      <c r="T99" s="8"/>
      <c r="U99" s="8"/>
    </row>
    <row r="100" spans="1:21">
      <c r="A100" s="82" t="s">
        <v>365</v>
      </c>
      <c r="B100" s="83" t="s">
        <v>31</v>
      </c>
      <c r="C100" s="84">
        <v>57253.011799999978</v>
      </c>
      <c r="D100" s="75" t="s">
        <v>320</v>
      </c>
      <c r="E100" s="8">
        <f>+(C100-C$7)/C$8</f>
        <v>22478.479806525433</v>
      </c>
      <c r="F100" s="8">
        <f>ROUND(2*E100,0)/2</f>
        <v>22478.5</v>
      </c>
      <c r="G100" s="8">
        <f>+C100-(C$7+F100*C$8)</f>
        <v>-7.5616000249283388E-3</v>
      </c>
      <c r="H100" s="8"/>
      <c r="I100" s="8"/>
      <c r="K100" s="8">
        <f>+G100</f>
        <v>-7.5616000249283388E-3</v>
      </c>
      <c r="L100" s="8"/>
      <c r="M100" s="8"/>
      <c r="N100" s="8"/>
      <c r="O100" s="8">
        <f ca="1">+C$11+C$12*$F100</f>
        <v>-9.9638495460051477E-3</v>
      </c>
      <c r="P100" s="8"/>
      <c r="Q100" s="35">
        <f>+C100-15018.5</f>
        <v>42234.511799999978</v>
      </c>
      <c r="R100" s="8"/>
      <c r="S100" s="8"/>
      <c r="T100" s="8"/>
      <c r="U100" s="8"/>
    </row>
    <row r="101" spans="1:21">
      <c r="A101" s="84" t="s">
        <v>3</v>
      </c>
      <c r="B101" s="83" t="s">
        <v>31</v>
      </c>
      <c r="C101" s="84">
        <v>57253.0118</v>
      </c>
      <c r="D101" s="81" t="s">
        <v>320</v>
      </c>
      <c r="E101" s="8">
        <f>+(C101-C$7)/C$8</f>
        <v>22478.479806525494</v>
      </c>
      <c r="F101" s="8">
        <f>ROUND(2*E101,0)/2</f>
        <v>22478.5</v>
      </c>
      <c r="G101" s="8">
        <f>+C101-(C$7+F101*C$8)</f>
        <v>-7.561600003100466E-3</v>
      </c>
      <c r="H101" s="8"/>
      <c r="I101" s="8"/>
      <c r="K101" s="8">
        <f>+G101</f>
        <v>-7.561600003100466E-3</v>
      </c>
      <c r="L101" s="8"/>
      <c r="M101" s="8"/>
      <c r="N101" s="8"/>
      <c r="O101" s="8">
        <f ca="1">+C$11+C$12*$F101</f>
        <v>-9.9638495460051477E-3</v>
      </c>
      <c r="P101" s="8"/>
      <c r="Q101" s="35">
        <f>+C101-15018.5</f>
        <v>42234.5118</v>
      </c>
      <c r="R101" s="8"/>
      <c r="S101" s="8"/>
      <c r="T101" s="8"/>
      <c r="U101" s="8"/>
    </row>
    <row r="102" spans="1:21">
      <c r="A102" s="77" t="s">
        <v>2</v>
      </c>
      <c r="B102" s="78" t="s">
        <v>31</v>
      </c>
      <c r="C102" s="79">
        <v>57308.428</v>
      </c>
      <c r="D102" s="80">
        <v>2E-3</v>
      </c>
      <c r="E102" s="8">
        <f>+(C102-C$7)/C$8</f>
        <v>22626.470393443742</v>
      </c>
      <c r="F102" s="8">
        <f>ROUND(2*E102,0)/2</f>
        <v>22626.5</v>
      </c>
      <c r="G102" s="8">
        <f>+C102-(C$7+F102*C$8)</f>
        <v>-1.1086400001659058E-2</v>
      </c>
      <c r="H102" s="8"/>
      <c r="I102" s="8"/>
      <c r="K102" s="8">
        <f>+G102</f>
        <v>-1.1086400001659058E-2</v>
      </c>
      <c r="L102" s="8"/>
      <c r="M102" s="8"/>
      <c r="N102" s="8"/>
      <c r="O102" s="8">
        <f ca="1">+C$11+C$12*$F102</f>
        <v>-1.0156872776456535E-2</v>
      </c>
      <c r="P102" s="8"/>
      <c r="Q102" s="35">
        <f>+C102-15018.5</f>
        <v>42289.928</v>
      </c>
      <c r="R102" s="8"/>
      <c r="S102" s="8"/>
      <c r="T102" s="8"/>
      <c r="U102" s="8"/>
    </row>
    <row r="103" spans="1:21">
      <c r="A103" s="77" t="s">
        <v>2</v>
      </c>
      <c r="B103" s="78" t="s">
        <v>31</v>
      </c>
      <c r="C103" s="79">
        <v>57669.408000000003</v>
      </c>
      <c r="D103" s="80">
        <v>4.0000000000000001E-3</v>
      </c>
      <c r="E103" s="8">
        <f>+(C103-C$7)/C$8</f>
        <v>23590.478067476808</v>
      </c>
      <c r="F103" s="8">
        <f>ROUND(2*E103,0)/2</f>
        <v>23590.5</v>
      </c>
      <c r="G103" s="8">
        <f>+C103-(C$7+F103*C$8)</f>
        <v>-8.2127999994554557E-3</v>
      </c>
      <c r="H103" s="8"/>
      <c r="I103" s="8"/>
      <c r="K103" s="8">
        <f>+G103</f>
        <v>-8.2127999994554557E-3</v>
      </c>
      <c r="L103" s="8"/>
      <c r="M103" s="8"/>
      <c r="N103" s="8"/>
      <c r="O103" s="8">
        <f ca="1">+C$11+C$12*$F103</f>
        <v>-1.1414132196423666E-2</v>
      </c>
      <c r="P103" s="8"/>
      <c r="Q103" s="35">
        <f>+C103-15018.5</f>
        <v>42650.908000000003</v>
      </c>
      <c r="R103" s="8"/>
      <c r="S103" s="8"/>
      <c r="T103" s="8"/>
      <c r="U103" s="8"/>
    </row>
    <row r="104" spans="1:21">
      <c r="A104" s="87" t="s">
        <v>1</v>
      </c>
      <c r="B104" s="85" t="s">
        <v>31</v>
      </c>
      <c r="C104" s="86">
        <v>58015.402999999998</v>
      </c>
      <c r="D104" s="86">
        <v>4.0000000000000001E-3</v>
      </c>
      <c r="E104" s="8">
        <f>+(C104-C$7)/C$8</f>
        <v>24514.46785964552</v>
      </c>
      <c r="F104" s="8">
        <f>ROUND(2*E104,0)/2</f>
        <v>24514.5</v>
      </c>
      <c r="G104" s="8">
        <f>+C104-(C$7+F104*C$8)</f>
        <v>-1.2035200001264457E-2</v>
      </c>
      <c r="H104" s="8"/>
      <c r="I104" s="8">
        <f>+G104</f>
        <v>-1.2035200001264457E-2</v>
      </c>
      <c r="L104" s="8"/>
      <c r="M104" s="8"/>
      <c r="N104" s="8"/>
      <c r="O104" s="8">
        <f ca="1">+C$11+C$12*$F104</f>
        <v>-1.2619223175728257E-2</v>
      </c>
      <c r="P104" s="8"/>
      <c r="Q104" s="35">
        <f>+C104-15018.5</f>
        <v>42996.902999999998</v>
      </c>
      <c r="R104" s="8"/>
      <c r="S104" s="8"/>
      <c r="T104" s="8"/>
      <c r="U104" s="8"/>
    </row>
    <row r="105" spans="1:21">
      <c r="A105" s="87" t="s">
        <v>1</v>
      </c>
      <c r="B105" s="85" t="s">
        <v>41</v>
      </c>
      <c r="C105" s="86">
        <v>58041.428999999996</v>
      </c>
      <c r="D105" s="86">
        <v>6.0000000000000001E-3</v>
      </c>
      <c r="E105" s="8">
        <f>+(C105-C$7)/C$8</f>
        <v>24583.971055735004</v>
      </c>
      <c r="F105" s="8">
        <f>ROUND(2*E105,0)/2</f>
        <v>24584</v>
      </c>
      <c r="G105" s="8">
        <f>+C105-(C$7+F105*C$8)</f>
        <v>-1.0838400005013682E-2</v>
      </c>
      <c r="H105" s="8"/>
      <c r="I105" s="8">
        <f>+G105</f>
        <v>-1.0838400005013682E-2</v>
      </c>
      <c r="L105" s="8"/>
      <c r="M105" s="8"/>
      <c r="N105" s="8"/>
      <c r="O105" s="8">
        <f ca="1">+C$11+C$12*$F105</f>
        <v>-1.2709865841379418E-2</v>
      </c>
      <c r="P105" s="8"/>
      <c r="Q105" s="35">
        <f>+C105-15018.5</f>
        <v>43022.928999999996</v>
      </c>
      <c r="R105" s="8"/>
      <c r="S105" s="8"/>
      <c r="T105" s="8"/>
      <c r="U105" s="8"/>
    </row>
    <row r="106" spans="1:21">
      <c r="A106" s="87" t="s">
        <v>1</v>
      </c>
      <c r="B106" s="85" t="s">
        <v>41</v>
      </c>
      <c r="C106" s="86">
        <v>58059.406000000003</v>
      </c>
      <c r="D106" s="86">
        <v>5.0000000000000001E-3</v>
      </c>
      <c r="E106" s="8">
        <f>+(C106-C$7)/C$8</f>
        <v>24631.979161325617</v>
      </c>
      <c r="F106" s="8">
        <f>ROUND(2*E106,0)/2</f>
        <v>24632</v>
      </c>
      <c r="G106" s="8">
        <f>+C106-(C$7+F106*C$8)</f>
        <v>-7.8031999946688302E-3</v>
      </c>
      <c r="H106" s="8"/>
      <c r="I106" s="8">
        <f>+G106</f>
        <v>-7.8031999946688302E-3</v>
      </c>
      <c r="L106" s="8"/>
      <c r="M106" s="8"/>
      <c r="N106" s="8"/>
      <c r="O106" s="8">
        <f ca="1">+C$11+C$12*$F106</f>
        <v>-1.2772467970174457E-2</v>
      </c>
      <c r="P106" s="8"/>
      <c r="Q106" s="35">
        <f>+C106-15018.5</f>
        <v>43040.906000000003</v>
      </c>
      <c r="R106" s="8"/>
      <c r="S106" s="8"/>
      <c r="T106" s="8"/>
      <c r="U106" s="8"/>
    </row>
    <row r="107" spans="1:21">
      <c r="A107" s="88" t="s">
        <v>0</v>
      </c>
      <c r="B107" s="89" t="s">
        <v>31</v>
      </c>
      <c r="C107" s="88">
        <v>58349.046000000089</v>
      </c>
      <c r="D107" s="88" t="s">
        <v>16</v>
      </c>
      <c r="E107" s="46">
        <f>+(C107-C$7)/C$8</f>
        <v>25405.471273650448</v>
      </c>
      <c r="F107" s="8">
        <f>ROUND(2*E107,0)/2</f>
        <v>25405.5</v>
      </c>
      <c r="G107" s="8">
        <f>+C107-(C$7+F107*C$8)</f>
        <v>-1.0756799907539971E-2</v>
      </c>
      <c r="H107" s="8"/>
      <c r="I107" s="8"/>
      <c r="K107" s="8">
        <f>+G107</f>
        <v>-1.0756799907539971E-2</v>
      </c>
      <c r="L107" s="8"/>
      <c r="M107" s="8"/>
      <c r="N107" s="8"/>
      <c r="O107" s="8">
        <f ca="1">+C$11+C$12*$F107</f>
        <v>-1.378127519148626E-2</v>
      </c>
      <c r="P107" s="8"/>
      <c r="Q107" s="35">
        <f>+C107-15018.5</f>
        <v>43330.546000000089</v>
      </c>
      <c r="R107" s="8"/>
      <c r="S107" s="8"/>
      <c r="T107" s="8"/>
      <c r="U107" s="8"/>
    </row>
    <row r="108" spans="1:21">
      <c r="A108" s="88" t="s">
        <v>0</v>
      </c>
      <c r="B108" s="89" t="s">
        <v>31</v>
      </c>
      <c r="C108" s="88">
        <v>58349.046200000215</v>
      </c>
      <c r="D108" s="88" t="s">
        <v>16</v>
      </c>
      <c r="E108" s="46">
        <f>+(C108-C$7)/C$8</f>
        <v>25405.471807756647</v>
      </c>
      <c r="F108" s="8">
        <f>ROUND(2*E108,0)/2</f>
        <v>25405.5</v>
      </c>
      <c r="G108" s="8">
        <f>+C108-(C$7+F108*C$8)</f>
        <v>-1.0556799781625159E-2</v>
      </c>
      <c r="H108" s="8"/>
      <c r="I108" s="8"/>
      <c r="K108" s="8">
        <f>+G108</f>
        <v>-1.0556799781625159E-2</v>
      </c>
      <c r="L108" s="8"/>
      <c r="M108" s="8"/>
      <c r="N108" s="8"/>
      <c r="O108" s="8">
        <f ca="1">+C$11+C$12*$F108</f>
        <v>-1.378127519148626E-2</v>
      </c>
      <c r="P108" s="8"/>
      <c r="Q108" s="35">
        <f>+C108-15018.5</f>
        <v>43330.546200000215</v>
      </c>
      <c r="R108" s="8"/>
      <c r="S108" s="8"/>
      <c r="T108" s="8"/>
      <c r="U108" s="8"/>
    </row>
    <row r="109" spans="1:21">
      <c r="A109" s="88" t="s">
        <v>0</v>
      </c>
      <c r="B109" s="89" t="s">
        <v>31</v>
      </c>
      <c r="C109" s="88">
        <v>58349.046399999876</v>
      </c>
      <c r="D109" s="88" t="s">
        <v>16</v>
      </c>
      <c r="E109" s="46">
        <f>+(C109-C$7)/C$8</f>
        <v>25405.472341861605</v>
      </c>
      <c r="F109" s="8">
        <f>ROUND(2*E109,0)/2</f>
        <v>25405.5</v>
      </c>
      <c r="G109" s="8">
        <f>+C109-(C$7+F109*C$8)</f>
        <v>-1.0356800121371634E-2</v>
      </c>
      <c r="H109" s="8"/>
      <c r="I109" s="8"/>
      <c r="K109" s="8">
        <f>+G109</f>
        <v>-1.0356800121371634E-2</v>
      </c>
      <c r="L109" s="8"/>
      <c r="M109" s="8"/>
      <c r="N109" s="8"/>
      <c r="O109" s="8">
        <f ca="1">+C$11+C$12*$F109</f>
        <v>-1.378127519148626E-2</v>
      </c>
      <c r="P109" s="8"/>
      <c r="Q109" s="35">
        <f>+C109-15018.5</f>
        <v>43330.546399999876</v>
      </c>
      <c r="R109" s="8"/>
      <c r="S109" s="8"/>
      <c r="T109" s="8"/>
      <c r="U109" s="8"/>
    </row>
    <row r="110" spans="1:21">
      <c r="A110" s="88" t="s">
        <v>0</v>
      </c>
      <c r="B110" s="89" t="s">
        <v>31</v>
      </c>
      <c r="C110" s="88">
        <v>58352.041999999899</v>
      </c>
      <c r="D110" s="88" t="s">
        <v>16</v>
      </c>
      <c r="E110" s="46">
        <f>+(C110-C$7)/C$8</f>
        <v>25413.472179493485</v>
      </c>
      <c r="F110" s="8">
        <f>ROUND(2*E110,0)/2</f>
        <v>25413.5</v>
      </c>
      <c r="G110" s="8">
        <f>+C110-(C$7+F110*C$8)</f>
        <v>-1.0417600104119629E-2</v>
      </c>
      <c r="H110" s="8"/>
      <c r="I110" s="8"/>
      <c r="K110" s="8">
        <f>+G110</f>
        <v>-1.0417600104119629E-2</v>
      </c>
      <c r="L110" s="8"/>
      <c r="M110" s="8"/>
      <c r="N110" s="8"/>
      <c r="O110" s="8">
        <f ca="1">+C$11+C$12*$F110</f>
        <v>-1.3791708879618766E-2</v>
      </c>
      <c r="P110" s="8"/>
      <c r="Q110" s="35">
        <f>+C110-15018.5</f>
        <v>43333.541999999899</v>
      </c>
      <c r="R110" s="8"/>
      <c r="S110" s="8"/>
      <c r="T110" s="8"/>
      <c r="U110" s="8"/>
    </row>
    <row r="111" spans="1:21">
      <c r="A111" s="88" t="s">
        <v>0</v>
      </c>
      <c r="B111" s="89" t="s">
        <v>31</v>
      </c>
      <c r="C111" s="88">
        <v>58352.042100000195</v>
      </c>
      <c r="D111" s="88" t="s">
        <v>16</v>
      </c>
      <c r="E111" s="46">
        <f>+(C111-C$7)/C$8</f>
        <v>25413.472446547206</v>
      </c>
      <c r="F111" s="8">
        <f>ROUND(2*E111,0)/2</f>
        <v>25413.5</v>
      </c>
      <c r="G111" s="8">
        <f>+C111-(C$7+F111*C$8)</f>
        <v>-1.0317599808331579E-2</v>
      </c>
      <c r="H111" s="8"/>
      <c r="I111" s="8"/>
      <c r="K111" s="8">
        <f>+G111</f>
        <v>-1.0317599808331579E-2</v>
      </c>
      <c r="L111" s="8"/>
      <c r="M111" s="8"/>
      <c r="N111" s="8"/>
      <c r="O111" s="8">
        <f ca="1">+C$11+C$12*$F111</f>
        <v>-1.3791708879618766E-2</v>
      </c>
      <c r="P111" s="8"/>
      <c r="Q111" s="35">
        <f>+C111-15018.5</f>
        <v>43333.542100000195</v>
      </c>
      <c r="R111" s="8"/>
      <c r="S111" s="8"/>
      <c r="T111" s="8"/>
      <c r="U111" s="8"/>
    </row>
    <row r="112" spans="1:21">
      <c r="A112" s="88" t="s">
        <v>0</v>
      </c>
      <c r="B112" s="89" t="s">
        <v>41</v>
      </c>
      <c r="C112" s="88">
        <v>58357.094099999871</v>
      </c>
      <c r="D112" s="88" t="s">
        <v>16</v>
      </c>
      <c r="E112" s="46">
        <f>+(C112-C$7)/C$8</f>
        <v>25426.963960672372</v>
      </c>
      <c r="F112" s="8">
        <f>ROUND(2*E112,0)/2</f>
        <v>25427</v>
      </c>
      <c r="G112" s="8">
        <f>+C112-(C$7+F112*C$8)</f>
        <v>-1.3495200124452822E-2</v>
      </c>
      <c r="H112" s="8"/>
      <c r="I112" s="8"/>
      <c r="K112" s="8">
        <f>+G112</f>
        <v>-1.3495200124452822E-2</v>
      </c>
      <c r="L112" s="8"/>
      <c r="M112" s="8"/>
      <c r="N112" s="8"/>
      <c r="O112" s="8">
        <f ca="1">+C$11+C$12*$F112</f>
        <v>-1.3809315728342375E-2</v>
      </c>
      <c r="P112" s="8"/>
      <c r="Q112" s="35">
        <f>+C112-15018.5</f>
        <v>43338.594099999871</v>
      </c>
      <c r="R112" s="8"/>
      <c r="S112" s="8"/>
      <c r="T112" s="8"/>
      <c r="U112" s="8"/>
    </row>
    <row r="113" spans="1:21">
      <c r="A113" s="88" t="s">
        <v>0</v>
      </c>
      <c r="B113" s="89" t="s">
        <v>41</v>
      </c>
      <c r="C113" s="88">
        <v>58357.096200000029</v>
      </c>
      <c r="D113" s="88" t="s">
        <v>16</v>
      </c>
      <c r="E113" s="46">
        <f>+(C113-C$7)/C$8</f>
        <v>25426.969568784367</v>
      </c>
      <c r="F113" s="8">
        <f>ROUND(2*E113,0)/2</f>
        <v>25427</v>
      </c>
      <c r="G113" s="8">
        <f>+C113-(C$7+F113*C$8)</f>
        <v>-1.1395199966500513E-2</v>
      </c>
      <c r="H113" s="8"/>
      <c r="I113" s="8"/>
      <c r="K113" s="8">
        <f>+G113</f>
        <v>-1.1395199966500513E-2</v>
      </c>
      <c r="L113" s="8"/>
      <c r="M113" s="8"/>
      <c r="N113" s="8"/>
      <c r="O113" s="8">
        <f ca="1">+C$11+C$12*$F113</f>
        <v>-1.3809315728342375E-2</v>
      </c>
      <c r="P113" s="8"/>
      <c r="Q113" s="35">
        <f>+C113-15018.5</f>
        <v>43338.596200000029</v>
      </c>
      <c r="R113" s="8"/>
      <c r="S113" s="8"/>
      <c r="T113" s="8"/>
      <c r="U113" s="8"/>
    </row>
    <row r="114" spans="1:21">
      <c r="A114" s="92" t="s">
        <v>367</v>
      </c>
      <c r="B114" s="93" t="s">
        <v>31</v>
      </c>
      <c r="C114" s="94">
        <v>58707.027800000003</v>
      </c>
      <c r="D114" s="94" t="s">
        <v>75</v>
      </c>
      <c r="E114" s="46">
        <f>+(C114-C$7)/C$8</f>
        <v>26361.472166675223</v>
      </c>
      <c r="F114" s="8">
        <f>ROUND(2*E114,0)/2</f>
        <v>26361.5</v>
      </c>
      <c r="G114" s="8">
        <f>+C114-(C$7+F114*C$8)</f>
        <v>-1.0422399995150045E-2</v>
      </c>
      <c r="H114" s="8"/>
      <c r="I114" s="8"/>
      <c r="K114" s="8">
        <f>+G114</f>
        <v>-1.0422399995150045E-2</v>
      </c>
      <c r="L114" s="8"/>
      <c r="M114" s="8"/>
      <c r="N114" s="8"/>
      <c r="O114" s="8">
        <f ca="1">+C$11+C$12*$F114</f>
        <v>-1.5028100923320881E-2</v>
      </c>
      <c r="P114" s="8"/>
      <c r="Q114" s="35">
        <f>+C114-15018.5</f>
        <v>43688.527800000003</v>
      </c>
      <c r="R114" s="8"/>
      <c r="S114" s="8"/>
      <c r="T114" s="8"/>
      <c r="U114" s="8"/>
    </row>
    <row r="115" spans="1:21">
      <c r="A115" s="92" t="s">
        <v>367</v>
      </c>
      <c r="B115" s="93" t="s">
        <v>31</v>
      </c>
      <c r="C115" s="94">
        <v>58707.029799999997</v>
      </c>
      <c r="D115" s="94" t="s">
        <v>320</v>
      </c>
      <c r="E115" s="46">
        <f>+(C115-C$7)/C$8</f>
        <v>26361.477507733845</v>
      </c>
      <c r="F115" s="8">
        <f>ROUND(2*E115,0)/2</f>
        <v>26361.5</v>
      </c>
      <c r="G115" s="8">
        <f>+C115-(C$7+F115*C$8)</f>
        <v>-8.4224000020185485E-3</v>
      </c>
      <c r="H115" s="8"/>
      <c r="I115" s="8"/>
      <c r="K115" s="8">
        <f>+G115</f>
        <v>-8.4224000020185485E-3</v>
      </c>
      <c r="L115" s="8"/>
      <c r="M115" s="8"/>
      <c r="N115" s="8"/>
      <c r="O115" s="8">
        <f ca="1">+C$11+C$12*$F115</f>
        <v>-1.5028100923320881E-2</v>
      </c>
      <c r="P115" s="8"/>
      <c r="Q115" s="35">
        <f>+C115-15018.5</f>
        <v>43688.529799999997</v>
      </c>
      <c r="R115" s="8"/>
      <c r="S115" s="8"/>
      <c r="T115" s="8"/>
      <c r="U115" s="8"/>
    </row>
    <row r="116" spans="1:21">
      <c r="A116" s="92" t="s">
        <v>367</v>
      </c>
      <c r="B116" s="93" t="s">
        <v>31</v>
      </c>
      <c r="C116" s="94">
        <v>58713.017999999996</v>
      </c>
      <c r="D116" s="94" t="s">
        <v>320</v>
      </c>
      <c r="E116" s="46">
        <f>+(C116-C$7)/C$8</f>
        <v>26377.469171409517</v>
      </c>
      <c r="F116" s="8">
        <f>ROUND(2*E116,0)/2</f>
        <v>26377.5</v>
      </c>
      <c r="G116" s="8">
        <f>+C116-(C$7+F116*C$8)</f>
        <v>-1.1544000000867527E-2</v>
      </c>
      <c r="H116" s="8"/>
      <c r="I116" s="8"/>
      <c r="K116" s="8">
        <f>+G116</f>
        <v>-1.1544000000867527E-2</v>
      </c>
      <c r="L116" s="8"/>
      <c r="M116" s="8"/>
      <c r="N116" s="8"/>
      <c r="O116" s="8">
        <f ca="1">+C$11+C$12*$F116</f>
        <v>-1.5048968299585894E-2</v>
      </c>
      <c r="P116" s="8"/>
      <c r="Q116" s="35">
        <f>+C116-15018.5</f>
        <v>43694.517999999996</v>
      </c>
      <c r="R116" s="8"/>
      <c r="S116" s="8"/>
      <c r="T116" s="8"/>
      <c r="U116" s="8"/>
    </row>
    <row r="117" spans="1:21">
      <c r="A117" s="92" t="s">
        <v>367</v>
      </c>
      <c r="B117" s="93" t="s">
        <v>31</v>
      </c>
      <c r="C117" s="94">
        <v>58727.990299999998</v>
      </c>
      <c r="D117" s="94" t="s">
        <v>320</v>
      </c>
      <c r="E117" s="46">
        <f>+(C117-C$7)/C$8</f>
        <v>26417.453137551482</v>
      </c>
      <c r="F117" s="8">
        <f>ROUND(2*E117,0)/2</f>
        <v>26417.5</v>
      </c>
      <c r="G117" s="8">
        <f>+C117-(C$7+F117*C$8)</f>
        <v>-1.7548000003444031E-2</v>
      </c>
      <c r="H117" s="8"/>
      <c r="I117" s="8"/>
      <c r="K117" s="8">
        <f>+G117</f>
        <v>-1.7548000003444031E-2</v>
      </c>
      <c r="L117" s="8"/>
      <c r="M117" s="8"/>
      <c r="N117" s="8"/>
      <c r="O117" s="8">
        <f ca="1">+C$11+C$12*$F117</f>
        <v>-1.5101136740248433E-2</v>
      </c>
      <c r="P117" s="8"/>
      <c r="Q117" s="35">
        <f>+C117-15018.5</f>
        <v>43709.490299999998</v>
      </c>
      <c r="R117" s="8"/>
      <c r="S117" s="8"/>
      <c r="T117" s="8"/>
      <c r="U117" s="8"/>
    </row>
    <row r="118" spans="1:21">
      <c r="A118" s="90" t="s">
        <v>368</v>
      </c>
      <c r="B118" s="91" t="s">
        <v>31</v>
      </c>
      <c r="C118" s="81">
        <v>59027.182000000001</v>
      </c>
      <c r="D118" s="81" t="s">
        <v>75</v>
      </c>
      <c r="E118" s="46">
        <f>+(C118-C$7)/C$8</f>
        <v>27216.453344784564</v>
      </c>
      <c r="F118" s="8">
        <f>ROUND(2*E118,0)/2</f>
        <v>27216.5</v>
      </c>
      <c r="G118" s="8">
        <f>+C118-(C$7+F118*C$8)</f>
        <v>-1.7470399994635954E-2</v>
      </c>
      <c r="H118" s="8"/>
      <c r="I118" s="8"/>
      <c r="K118" s="8">
        <f>+G118</f>
        <v>-1.7470399994635954E-2</v>
      </c>
      <c r="L118" s="8"/>
      <c r="M118" s="8"/>
      <c r="N118" s="8"/>
      <c r="O118" s="8">
        <f ca="1">+C$11+C$12*$F118</f>
        <v>-1.6143201342482601E-2</v>
      </c>
      <c r="P118" s="8"/>
      <c r="Q118" s="35">
        <f>+C118-15018.5</f>
        <v>44008.682000000001</v>
      </c>
      <c r="R118" s="8"/>
      <c r="S118" s="8"/>
      <c r="T118" s="8"/>
      <c r="U118" s="8"/>
    </row>
    <row r="119" spans="1:21">
      <c r="A119" s="90" t="s">
        <v>368</v>
      </c>
      <c r="B119" s="91" t="s">
        <v>31</v>
      </c>
      <c r="C119" s="81">
        <v>59027.1823</v>
      </c>
      <c r="D119" s="81" t="s">
        <v>320</v>
      </c>
      <c r="E119" s="46">
        <f>+(C119-C$7)/C$8</f>
        <v>27216.45414594336</v>
      </c>
      <c r="F119" s="8">
        <f>ROUND(2*E119,0)/2</f>
        <v>27216.5</v>
      </c>
      <c r="G119" s="8">
        <f>+C119-(C$7+F119*C$8)</f>
        <v>-1.7170399994938634E-2</v>
      </c>
      <c r="H119" s="8"/>
      <c r="I119" s="8"/>
      <c r="K119" s="8">
        <f>+G119</f>
        <v>-1.7170399994938634E-2</v>
      </c>
      <c r="L119" s="8"/>
      <c r="M119" s="8"/>
      <c r="N119" s="8"/>
      <c r="O119" s="8">
        <f ca="1">+C$11+C$12*$F119</f>
        <v>-1.6143201342482601E-2</v>
      </c>
      <c r="P119" s="8"/>
      <c r="Q119" s="35">
        <f>+C119-15018.5</f>
        <v>44008.6823</v>
      </c>
      <c r="R119" s="8"/>
      <c r="S119" s="8"/>
      <c r="T119" s="8"/>
      <c r="U119" s="8"/>
    </row>
    <row r="120" spans="1:21">
      <c r="A120" s="90" t="s">
        <v>368</v>
      </c>
      <c r="B120" s="91" t="s">
        <v>31</v>
      </c>
      <c r="C120" s="81">
        <v>59027.1852</v>
      </c>
      <c r="D120" s="81" t="s">
        <v>29</v>
      </c>
      <c r="E120" s="46">
        <f>+(C120-C$7)/C$8</f>
        <v>27216.461890478389</v>
      </c>
      <c r="F120" s="8">
        <f>ROUND(2*E120,0)/2</f>
        <v>27216.5</v>
      </c>
      <c r="G120" s="8">
        <f>+C120-(C$7+F120*C$8)</f>
        <v>-1.427039999543922E-2</v>
      </c>
      <c r="H120" s="8"/>
      <c r="I120" s="8"/>
      <c r="K120" s="8">
        <f>+G120</f>
        <v>-1.427039999543922E-2</v>
      </c>
      <c r="L120" s="8"/>
      <c r="M120" s="8"/>
      <c r="N120" s="8"/>
      <c r="O120" s="8">
        <f ca="1">+C$11+C$12*$F120</f>
        <v>-1.6143201342482601E-2</v>
      </c>
      <c r="P120" s="8"/>
      <c r="Q120" s="35">
        <f>+C120-15018.5</f>
        <v>44008.6852</v>
      </c>
      <c r="R120" s="8"/>
      <c r="S120" s="8"/>
      <c r="T120" s="8"/>
      <c r="U120" s="8"/>
    </row>
    <row r="121" spans="1:21">
      <c r="A121" s="90" t="s">
        <v>366</v>
      </c>
      <c r="B121" s="91" t="s">
        <v>41</v>
      </c>
      <c r="C121" s="81">
        <v>59049.464</v>
      </c>
      <c r="D121" s="81">
        <v>6.9999999999999999E-4</v>
      </c>
      <c r="E121" s="46">
        <f>+(C121-C$7)/C$8</f>
        <v>27275.958079098942</v>
      </c>
      <c r="F121" s="8">
        <f>ROUND(2*E121,0)/2</f>
        <v>27276</v>
      </c>
      <c r="G121" s="8">
        <f>+C121-(C$7+F121*C$8)</f>
        <v>-1.569759999983944E-2</v>
      </c>
      <c r="H121" s="8"/>
      <c r="I121" s="8"/>
      <c r="K121" s="8">
        <f>+G121</f>
        <v>-1.569759999983944E-2</v>
      </c>
      <c r="L121" s="8"/>
      <c r="M121" s="8"/>
      <c r="N121" s="8"/>
      <c r="O121" s="8">
        <f ca="1">+C$11+C$12*$F121</f>
        <v>-1.6220801897968123E-2</v>
      </c>
      <c r="P121" s="8"/>
      <c r="Q121" s="35">
        <f>+C121-15018.5</f>
        <v>44030.964</v>
      </c>
      <c r="R121" s="8"/>
      <c r="S121" s="8"/>
      <c r="T121" s="8"/>
      <c r="U121" s="8"/>
    </row>
    <row r="122" spans="1:21" ht="25.5">
      <c r="A122" s="95" t="s">
        <v>369</v>
      </c>
      <c r="B122" s="96" t="s">
        <v>41</v>
      </c>
      <c r="C122" s="97">
        <v>59049.464</v>
      </c>
      <c r="D122" s="95">
        <v>6.9999999999999999E-4</v>
      </c>
      <c r="E122" s="46">
        <f>+(C122-C$7)/C$8</f>
        <v>27275.958079098942</v>
      </c>
      <c r="F122" s="8">
        <f>ROUND(2*E122,0)/2</f>
        <v>27276</v>
      </c>
      <c r="G122" s="8">
        <f>+C122-(C$7+F122*C$8)</f>
        <v>-1.569759999983944E-2</v>
      </c>
      <c r="H122" s="8"/>
      <c r="I122" s="8"/>
      <c r="K122" s="8">
        <f>+G122</f>
        <v>-1.569759999983944E-2</v>
      </c>
      <c r="L122" s="8"/>
      <c r="M122" s="8"/>
      <c r="N122" s="8"/>
      <c r="O122" s="8">
        <f ca="1">+C$11+C$12*$F122</f>
        <v>-1.6220801897968123E-2</v>
      </c>
      <c r="P122" s="8"/>
      <c r="Q122" s="35">
        <f>+C122-15018.5</f>
        <v>44030.964</v>
      </c>
      <c r="R122" s="8"/>
      <c r="S122" s="8"/>
      <c r="T122" s="8"/>
      <c r="U122" s="8"/>
    </row>
    <row r="123" spans="1:21">
      <c r="A123" s="90" t="s">
        <v>366</v>
      </c>
      <c r="B123" s="91" t="s">
        <v>31</v>
      </c>
      <c r="C123" s="81">
        <v>59057.511500000001</v>
      </c>
      <c r="D123" s="81">
        <v>4.0000000000000002E-4</v>
      </c>
      <c r="E123" s="46">
        <f>+(C123-C$7)/C$8</f>
        <v>27297.44916380386</v>
      </c>
      <c r="F123" s="8">
        <f>ROUND(2*E123,0)/2</f>
        <v>27297.5</v>
      </c>
      <c r="G123" s="8">
        <f>+C123-(C$7+F123*C$8)</f>
        <v>-1.9035999997868203E-2</v>
      </c>
      <c r="H123" s="8"/>
      <c r="I123" s="8"/>
      <c r="K123" s="8">
        <f>+G123</f>
        <v>-1.9035999997868203E-2</v>
      </c>
      <c r="L123" s="8"/>
      <c r="M123" s="8"/>
      <c r="N123" s="8"/>
      <c r="O123" s="8">
        <f ca="1">+C$11+C$12*$F123</f>
        <v>-1.6248842434824239E-2</v>
      </c>
      <c r="P123" s="8"/>
      <c r="Q123" s="35">
        <f>+C123-15018.5</f>
        <v>44039.011500000001</v>
      </c>
      <c r="R123" s="8"/>
      <c r="S123" s="8"/>
      <c r="T123" s="8"/>
      <c r="U123" s="8"/>
    </row>
    <row r="124" spans="1:21" ht="25.5">
      <c r="A124" s="95" t="s">
        <v>369</v>
      </c>
      <c r="B124" s="96" t="s">
        <v>41</v>
      </c>
      <c r="C124" s="97">
        <v>59057.511500000001</v>
      </c>
      <c r="D124" s="95">
        <v>4.0000000000000002E-4</v>
      </c>
      <c r="E124" s="46">
        <f>+(C124-C$7)/C$8</f>
        <v>27297.44916380386</v>
      </c>
      <c r="F124" s="8">
        <f>ROUND(2*E124,0)/2</f>
        <v>27297.5</v>
      </c>
      <c r="G124" s="8">
        <f>+C124-(C$7+F124*C$8)</f>
        <v>-1.9035999997868203E-2</v>
      </c>
      <c r="H124" s="8"/>
      <c r="I124" s="8"/>
      <c r="K124" s="8">
        <f>+G124</f>
        <v>-1.9035999997868203E-2</v>
      </c>
      <c r="L124" s="8"/>
      <c r="M124" s="8"/>
      <c r="N124" s="8"/>
      <c r="O124" s="8">
        <f ca="1">+C$11+C$12*$F124</f>
        <v>-1.6248842434824239E-2</v>
      </c>
      <c r="P124" s="8"/>
      <c r="Q124" s="35">
        <f>+C124-15018.5</f>
        <v>44039.011500000001</v>
      </c>
      <c r="R124" s="8"/>
      <c r="S124" s="8"/>
      <c r="T124" s="8"/>
      <c r="U124" s="8"/>
    </row>
    <row r="125" spans="1:21">
      <c r="A125" s="90" t="s">
        <v>368</v>
      </c>
      <c r="B125" s="91" t="s">
        <v>31</v>
      </c>
      <c r="C125" s="81">
        <v>59079.985999999997</v>
      </c>
      <c r="D125" s="81" t="s">
        <v>75</v>
      </c>
      <c r="E125" s="46">
        <f>+(C125-C$7)/C$8</f>
        <v>27357.467975012383</v>
      </c>
      <c r="F125" s="8">
        <f>ROUND(2*E125,0)/2</f>
        <v>27357.5</v>
      </c>
      <c r="G125" s="8">
        <f>+C125-(C$7+F125*C$8)</f>
        <v>-1.1992000007012393E-2</v>
      </c>
      <c r="H125" s="8"/>
      <c r="I125" s="8"/>
      <c r="K125" s="8">
        <f>+G125</f>
        <v>-1.1992000007012393E-2</v>
      </c>
      <c r="L125" s="8"/>
      <c r="M125" s="8"/>
      <c r="N125" s="8"/>
      <c r="O125" s="8">
        <f ca="1">+C$11+C$12*$F125</f>
        <v>-1.6327095095818041E-2</v>
      </c>
      <c r="P125" s="8"/>
      <c r="Q125" s="35">
        <f>+C125-15018.5</f>
        <v>44061.485999999997</v>
      </c>
      <c r="R125" s="8"/>
      <c r="S125" s="8"/>
      <c r="T125" s="8"/>
      <c r="U125" s="8"/>
    </row>
    <row r="126" spans="1:21">
      <c r="A126" s="90" t="s">
        <v>368</v>
      </c>
      <c r="B126" s="91" t="s">
        <v>31</v>
      </c>
      <c r="C126" s="81">
        <v>59079.985999999997</v>
      </c>
      <c r="D126" s="81" t="s">
        <v>320</v>
      </c>
      <c r="E126" s="46">
        <f>+(C126-C$7)/C$8</f>
        <v>27357.467975012383</v>
      </c>
      <c r="F126" s="8">
        <f>ROUND(2*E126,0)/2</f>
        <v>27357.5</v>
      </c>
      <c r="G126" s="8">
        <f>+C126-(C$7+F126*C$8)</f>
        <v>-1.1992000007012393E-2</v>
      </c>
      <c r="H126" s="8"/>
      <c r="I126" s="8"/>
      <c r="K126" s="8">
        <f>+G126</f>
        <v>-1.1992000007012393E-2</v>
      </c>
      <c r="L126" s="8"/>
      <c r="M126" s="8"/>
      <c r="N126" s="8"/>
      <c r="O126" s="8">
        <f ca="1">+C$11+C$12*$F126</f>
        <v>-1.6327095095818041E-2</v>
      </c>
      <c r="P126" s="8"/>
      <c r="Q126" s="35">
        <f>+C126-15018.5</f>
        <v>44061.485999999997</v>
      </c>
      <c r="R126" s="8"/>
      <c r="S126" s="8"/>
      <c r="T126" s="8"/>
      <c r="U126" s="8"/>
    </row>
    <row r="127" spans="1:21">
      <c r="A127" s="90" t="s">
        <v>368</v>
      </c>
      <c r="B127" s="91" t="s">
        <v>31</v>
      </c>
      <c r="C127" s="81">
        <v>59079.987999999998</v>
      </c>
      <c r="D127" s="81" t="s">
        <v>29</v>
      </c>
      <c r="E127" s="46">
        <f>+(C127-C$7)/C$8</f>
        <v>27357.473316071024</v>
      </c>
      <c r="F127" s="8">
        <f>ROUND(2*E127,0)/2</f>
        <v>27357.5</v>
      </c>
      <c r="G127" s="8">
        <f>+C127-(C$7+F127*C$8)</f>
        <v>-9.9920000066049397E-3</v>
      </c>
      <c r="H127" s="8"/>
      <c r="I127" s="8"/>
      <c r="K127" s="8">
        <f>+G127</f>
        <v>-9.9920000066049397E-3</v>
      </c>
      <c r="L127" s="8"/>
      <c r="M127" s="8"/>
      <c r="N127" s="8"/>
      <c r="O127" s="8">
        <f ca="1">+C$11+C$12*$F127</f>
        <v>-1.6327095095818041E-2</v>
      </c>
      <c r="P127" s="8"/>
      <c r="Q127" s="35">
        <f>+C127-15018.5</f>
        <v>44061.487999999998</v>
      </c>
      <c r="R127" s="8"/>
      <c r="S127" s="8"/>
      <c r="T127" s="8"/>
      <c r="U127" s="8"/>
    </row>
    <row r="128" spans="1:21">
      <c r="A128" s="90" t="s">
        <v>368</v>
      </c>
      <c r="B128" s="91" t="s">
        <v>41</v>
      </c>
      <c r="C128" s="81">
        <v>59091.025099999999</v>
      </c>
      <c r="D128" s="81" t="s">
        <v>29</v>
      </c>
      <c r="E128" s="46">
        <f>+(C128-C$7)/C$8</f>
        <v>27386.948215231841</v>
      </c>
      <c r="F128" s="8">
        <f>ROUND(2*E128,0)/2</f>
        <v>27387</v>
      </c>
      <c r="G128" s="8">
        <f>+C128-(C$7+F128*C$8)</f>
        <v>-1.9391200003155973E-2</v>
      </c>
      <c r="H128" s="8"/>
      <c r="I128" s="8"/>
      <c r="K128" s="8">
        <f>+G128</f>
        <v>-1.9391200003155973E-2</v>
      </c>
      <c r="L128" s="8"/>
      <c r="M128" s="8"/>
      <c r="N128" s="8"/>
      <c r="O128" s="8">
        <f ca="1">+C$11+C$12*$F128</f>
        <v>-1.6365569320806662E-2</v>
      </c>
      <c r="P128" s="8"/>
      <c r="Q128" s="35">
        <f>+C128-15018.5</f>
        <v>44072.525099999999</v>
      </c>
      <c r="R128" s="8"/>
      <c r="S128" s="8"/>
      <c r="T128" s="8"/>
      <c r="U128" s="8"/>
    </row>
    <row r="129" spans="1:21">
      <c r="A129" s="90" t="s">
        <v>368</v>
      </c>
      <c r="B129" s="91" t="s">
        <v>41</v>
      </c>
      <c r="C129" s="81">
        <v>59091.026400000002</v>
      </c>
      <c r="D129" s="81" t="s">
        <v>320</v>
      </c>
      <c r="E129" s="46">
        <f>+(C129-C$7)/C$8</f>
        <v>27386.951686919969</v>
      </c>
      <c r="F129" s="8">
        <f>ROUND(2*E129,0)/2</f>
        <v>27387</v>
      </c>
      <c r="G129" s="8">
        <f>+C129-(C$7+F129*C$8)</f>
        <v>-1.8091199999616947E-2</v>
      </c>
      <c r="H129" s="8"/>
      <c r="I129" s="8"/>
      <c r="K129" s="8">
        <f>+G129</f>
        <v>-1.8091199999616947E-2</v>
      </c>
      <c r="L129" s="8"/>
      <c r="M129" s="8"/>
      <c r="N129" s="8"/>
      <c r="O129" s="8">
        <f ca="1">+C$11+C$12*$F129</f>
        <v>-1.6365569320806662E-2</v>
      </c>
      <c r="P129" s="8"/>
      <c r="Q129" s="35">
        <f>+C129-15018.5</f>
        <v>44072.526400000002</v>
      </c>
      <c r="R129" s="8"/>
      <c r="S129" s="8"/>
      <c r="T129" s="8"/>
      <c r="U129" s="8"/>
    </row>
    <row r="130" spans="1:21">
      <c r="A130" s="90" t="s">
        <v>368</v>
      </c>
      <c r="B130" s="91" t="s">
        <v>41</v>
      </c>
      <c r="C130" s="81">
        <v>59091.026899999997</v>
      </c>
      <c r="D130" s="81" t="s">
        <v>75</v>
      </c>
      <c r="E130" s="46">
        <f>+(C130-C$7)/C$8</f>
        <v>27386.953022184614</v>
      </c>
      <c r="F130" s="8">
        <f>ROUND(2*E130,0)/2</f>
        <v>27387</v>
      </c>
      <c r="G130" s="8">
        <f>+C130-(C$7+F130*C$8)</f>
        <v>-1.7591200004972052E-2</v>
      </c>
      <c r="H130" s="8"/>
      <c r="I130" s="8"/>
      <c r="K130" s="8">
        <f>+G130</f>
        <v>-1.7591200004972052E-2</v>
      </c>
      <c r="L130" s="8"/>
      <c r="M130" s="8"/>
      <c r="N130" s="8"/>
      <c r="O130" s="8">
        <f ca="1">+C$11+C$12*$F130</f>
        <v>-1.6365569320806662E-2</v>
      </c>
      <c r="P130" s="8"/>
      <c r="Q130" s="35">
        <f>+C130-15018.5</f>
        <v>44072.526899999997</v>
      </c>
      <c r="R130" s="8"/>
      <c r="S130" s="8"/>
      <c r="T130" s="8"/>
      <c r="U130" s="8"/>
    </row>
    <row r="131" spans="1:21" ht="12" customHeight="1">
      <c r="A131" s="90" t="s">
        <v>368</v>
      </c>
      <c r="B131" s="91" t="s">
        <v>31</v>
      </c>
      <c r="C131" s="81">
        <v>59091.962399999997</v>
      </c>
      <c r="D131" s="81" t="s">
        <v>29</v>
      </c>
      <c r="E131" s="46">
        <f>+(C131-C$7)/C$8</f>
        <v>27389.45130236373</v>
      </c>
      <c r="F131" s="8">
        <f>ROUND(2*E131,0)/2</f>
        <v>27389.5</v>
      </c>
      <c r="G131" s="8">
        <f>+C131-(C$7+F131*C$8)</f>
        <v>-1.823520000471035E-2</v>
      </c>
      <c r="H131" s="8"/>
      <c r="I131" s="8"/>
      <c r="K131" s="8">
        <f>+G131</f>
        <v>-1.823520000471035E-2</v>
      </c>
      <c r="L131" s="8"/>
      <c r="M131" s="8"/>
      <c r="N131" s="8"/>
      <c r="O131" s="8">
        <f ca="1">+C$11+C$12*$F131</f>
        <v>-1.6368829848348074E-2</v>
      </c>
      <c r="P131" s="8"/>
      <c r="Q131" s="35">
        <f>+C131-15018.5</f>
        <v>44073.462399999997</v>
      </c>
      <c r="R131" s="8"/>
      <c r="S131" s="8"/>
      <c r="T131" s="8"/>
      <c r="U131" s="8"/>
    </row>
    <row r="132" spans="1:21" ht="12" customHeight="1">
      <c r="A132" s="90" t="s">
        <v>368</v>
      </c>
      <c r="B132" s="91" t="s">
        <v>31</v>
      </c>
      <c r="C132" s="81">
        <v>59091.962699999996</v>
      </c>
      <c r="D132" s="81" t="s">
        <v>320</v>
      </c>
      <c r="E132" s="46">
        <f>+(C132-C$7)/C$8</f>
        <v>27389.452103522526</v>
      </c>
      <c r="F132" s="8">
        <f>ROUND(2*E132,0)/2</f>
        <v>27389.5</v>
      </c>
      <c r="G132" s="8">
        <f>+C132-(C$7+F132*C$8)</f>
        <v>-1.793520000501303E-2</v>
      </c>
      <c r="H132" s="8"/>
      <c r="I132" s="8"/>
      <c r="K132" s="8">
        <f>+G132</f>
        <v>-1.793520000501303E-2</v>
      </c>
      <c r="L132" s="8"/>
      <c r="M132" s="8"/>
      <c r="N132" s="8"/>
      <c r="O132" s="8">
        <f ca="1">+C$11+C$12*$F132</f>
        <v>-1.6368829848348074E-2</v>
      </c>
      <c r="P132" s="8"/>
      <c r="Q132" s="35">
        <f>+C132-15018.5</f>
        <v>44073.462699999996</v>
      </c>
      <c r="R132" s="8"/>
      <c r="S132" s="8"/>
      <c r="T132" s="8"/>
      <c r="U132" s="8"/>
    </row>
    <row r="133" spans="1:21" ht="12" customHeight="1">
      <c r="A133" s="95" t="s">
        <v>370</v>
      </c>
      <c r="B133" s="96" t="s">
        <v>41</v>
      </c>
      <c r="C133" s="97">
        <v>59413.069000000134</v>
      </c>
      <c r="D133" s="95"/>
      <c r="E133" s="46">
        <f>+(C133-C$7)/C$8</f>
        <v>28246.975892598079</v>
      </c>
      <c r="F133" s="8">
        <f>ROUND(2*E133,0)/2</f>
        <v>28247</v>
      </c>
      <c r="G133" s="8">
        <f>+C133-(C$7+F133*C$8)</f>
        <v>-9.0271998633397743E-3</v>
      </c>
      <c r="H133" s="8"/>
      <c r="I133" s="8"/>
      <c r="K133" s="8">
        <f>+G133</f>
        <v>-9.0271998633397743E-3</v>
      </c>
      <c r="L133" s="8"/>
      <c r="M133" s="8"/>
      <c r="N133" s="8"/>
      <c r="O133" s="8">
        <f ca="1">+C$11+C$12*$F133</f>
        <v>-1.7487190795051198E-2</v>
      </c>
      <c r="P133" s="8"/>
      <c r="Q133" s="35">
        <f>+C133-15018.5</f>
        <v>44394.569000000134</v>
      </c>
      <c r="R133" s="8"/>
      <c r="S133" s="8"/>
      <c r="T133" s="8"/>
      <c r="U133" s="8"/>
    </row>
    <row r="134" spans="1:21" ht="12" customHeight="1">
      <c r="A134" s="95" t="s">
        <v>370</v>
      </c>
      <c r="B134" s="96" t="s">
        <v>41</v>
      </c>
      <c r="C134" s="97">
        <v>59415.115900000092</v>
      </c>
      <c r="D134" s="95"/>
      <c r="E134" s="46">
        <f>+(C134-C$7)/C$8</f>
        <v>28252.442199063637</v>
      </c>
      <c r="F134" s="8">
        <f>ROUND(2*E134,0)/2</f>
        <v>28252.5</v>
      </c>
      <c r="G134" s="8">
        <f>+C134-(C$7+F134*C$8)</f>
        <v>-2.1643999905791134E-2</v>
      </c>
      <c r="H134" s="8"/>
      <c r="I134" s="8"/>
      <c r="K134" s="8">
        <f>+G134</f>
        <v>-2.1643999905791134E-2</v>
      </c>
      <c r="L134" s="8"/>
      <c r="M134" s="8"/>
      <c r="N134" s="8"/>
      <c r="O134" s="8">
        <f ca="1">+C$11+C$12*$F134</f>
        <v>-1.7494363955642293E-2</v>
      </c>
      <c r="P134" s="8"/>
      <c r="Q134" s="35">
        <f>+C134-15018.5</f>
        <v>44396.615900000092</v>
      </c>
      <c r="R134" s="8"/>
      <c r="S134" s="8"/>
      <c r="T134" s="8"/>
      <c r="U134" s="8"/>
    </row>
    <row r="135" spans="1:21" ht="12" customHeight="1">
      <c r="A135" s="95" t="s">
        <v>370</v>
      </c>
      <c r="B135" s="96" t="s">
        <v>41</v>
      </c>
      <c r="C135" s="97">
        <v>59415.117099999916</v>
      </c>
      <c r="D135" s="95"/>
      <c r="E135" s="46">
        <f>+(C135-C$7)/C$8</f>
        <v>28252.445403698352</v>
      </c>
      <c r="F135" s="8">
        <f>ROUND(2*E135,0)/2</f>
        <v>28252.5</v>
      </c>
      <c r="G135" s="8">
        <f>+C135-(C$7+F135*C$8)</f>
        <v>-2.0444000081624836E-2</v>
      </c>
      <c r="H135" s="8"/>
      <c r="I135" s="8"/>
      <c r="K135" s="8">
        <f>+G135</f>
        <v>-2.0444000081624836E-2</v>
      </c>
      <c r="L135" s="8"/>
      <c r="M135" s="8"/>
      <c r="N135" s="8"/>
      <c r="O135" s="8">
        <f ca="1">+C$11+C$12*$F135</f>
        <v>-1.7494363955642293E-2</v>
      </c>
      <c r="P135" s="8"/>
      <c r="Q135" s="35">
        <f>+C135-15018.5</f>
        <v>44396.617099999916</v>
      </c>
      <c r="R135" s="8"/>
      <c r="S135" s="8"/>
      <c r="T135" s="8"/>
      <c r="U135" s="8"/>
    </row>
    <row r="136" spans="1:21" ht="12" customHeight="1">
      <c r="A136" s="95" t="s">
        <v>370</v>
      </c>
      <c r="B136" s="96" t="s">
        <v>41</v>
      </c>
      <c r="C136" s="97">
        <v>59415.117200000212</v>
      </c>
      <c r="D136" s="95"/>
      <c r="E136" s="46">
        <f>+(C136-C$7)/C$8</f>
        <v>28252.445670752073</v>
      </c>
      <c r="F136" s="8">
        <f>ROUND(2*E136,0)/2</f>
        <v>28252.5</v>
      </c>
      <c r="G136" s="8">
        <f>+C136-(C$7+F136*C$8)</f>
        <v>-2.0343999785836786E-2</v>
      </c>
      <c r="H136" s="8"/>
      <c r="I136" s="8"/>
      <c r="K136" s="8">
        <f>+G136</f>
        <v>-2.0343999785836786E-2</v>
      </c>
      <c r="L136" s="8"/>
      <c r="M136" s="8"/>
      <c r="N136" s="8"/>
      <c r="O136" s="8">
        <f ca="1">+C$11+C$12*$F136</f>
        <v>-1.7494363955642293E-2</v>
      </c>
      <c r="P136" s="8"/>
      <c r="Q136" s="35">
        <f>+C136-15018.5</f>
        <v>44396.617200000212</v>
      </c>
      <c r="R136" s="8"/>
      <c r="S136" s="8"/>
      <c r="T136" s="8"/>
      <c r="U136" s="8"/>
    </row>
    <row r="137" spans="1:21" ht="12" customHeight="1">
      <c r="A137" s="95" t="s">
        <v>372</v>
      </c>
      <c r="B137" s="96" t="s">
        <v>31</v>
      </c>
      <c r="C137" s="97">
        <v>59437.385799999996</v>
      </c>
      <c r="D137" s="95">
        <v>1E-3</v>
      </c>
      <c r="E137" s="46">
        <f>+(C137-C$7)/C$8</f>
        <v>28311.914619972988</v>
      </c>
      <c r="F137" s="8">
        <f>ROUND(2*E137,0)/2</f>
        <v>28312</v>
      </c>
      <c r="G137" s="8">
        <f>+C137-(C$7+F137*C$8)</f>
        <v>-3.1971200005500577E-2</v>
      </c>
      <c r="H137" s="8"/>
      <c r="I137" s="8"/>
      <c r="K137" s="8">
        <f>+G137</f>
        <v>-3.1971200005500577E-2</v>
      </c>
      <c r="L137" s="8"/>
      <c r="M137" s="8"/>
      <c r="N137" s="8"/>
      <c r="O137" s="8">
        <f ca="1">+C$11+C$12*$F137</f>
        <v>-1.7571964511127823E-2</v>
      </c>
      <c r="P137" s="8"/>
      <c r="Q137" s="35">
        <f>+C137-15018.5</f>
        <v>44418.885799999996</v>
      </c>
      <c r="R137" s="8"/>
      <c r="S137" s="8"/>
      <c r="T137" s="8"/>
      <c r="U137" s="8"/>
    </row>
    <row r="138" spans="1:21" ht="12" customHeight="1">
      <c r="A138" s="95" t="s">
        <v>370</v>
      </c>
      <c r="B138" s="96" t="s">
        <v>41</v>
      </c>
      <c r="C138" s="97">
        <v>59454.994200000074</v>
      </c>
      <c r="D138" s="95"/>
      <c r="E138" s="46">
        <f>+(C138-C$7)/C$8</f>
        <v>28358.938368456333</v>
      </c>
      <c r="F138" s="8">
        <f>ROUND(2*E138,0)/2</f>
        <v>28359</v>
      </c>
      <c r="G138" s="8">
        <f>+C138-(C$7+F138*C$8)</f>
        <v>-2.3078399928635918E-2</v>
      </c>
      <c r="H138" s="8"/>
      <c r="I138" s="8"/>
      <c r="K138" s="8">
        <f>+G138</f>
        <v>-2.3078399928635918E-2</v>
      </c>
      <c r="L138" s="8"/>
      <c r="M138" s="8"/>
      <c r="N138" s="8"/>
      <c r="O138" s="8">
        <f ca="1">+C$11+C$12*$F138</f>
        <v>-1.7633262428906303E-2</v>
      </c>
      <c r="P138" s="8"/>
      <c r="Q138" s="35">
        <f>+C138-15018.5</f>
        <v>44436.494200000074</v>
      </c>
      <c r="R138" s="8"/>
      <c r="S138" s="8"/>
      <c r="T138" s="8"/>
      <c r="U138" s="8"/>
    </row>
    <row r="139" spans="1:21" ht="12" customHeight="1">
      <c r="A139" s="98" t="s">
        <v>373</v>
      </c>
      <c r="B139" s="99" t="s">
        <v>31</v>
      </c>
      <c r="C139" s="100">
        <v>59761.109000000171</v>
      </c>
      <c r="D139" s="8"/>
      <c r="E139" s="46">
        <f>+(C139-C$7)/C$8</f>
        <v>29176.426917226869</v>
      </c>
      <c r="F139" s="8">
        <f>ROUND(2*E139,0)/2</f>
        <v>29176.5</v>
      </c>
      <c r="G139" s="8">
        <f>+C139-(C$7+F139*C$8)</f>
        <v>-2.7366399830498267E-2</v>
      </c>
      <c r="H139" s="8"/>
      <c r="I139" s="8"/>
      <c r="K139" s="8">
        <f>+G139</f>
        <v>-2.7366399830498267E-2</v>
      </c>
      <c r="L139" s="8"/>
      <c r="M139" s="8"/>
      <c r="N139" s="8"/>
      <c r="O139" s="8">
        <f ca="1">+C$11+C$12*$F139</f>
        <v>-1.8699454934946888E-2</v>
      </c>
      <c r="P139" s="8"/>
      <c r="Q139" s="35">
        <f>+C139-15018.5</f>
        <v>44742.609000000171</v>
      </c>
      <c r="R139" s="8"/>
      <c r="S139" s="8"/>
      <c r="T139" s="8"/>
      <c r="U139" s="8"/>
    </row>
    <row r="140" spans="1:21" ht="12" customHeight="1">
      <c r="A140" s="95" t="s">
        <v>371</v>
      </c>
      <c r="B140" s="96" t="s">
        <v>41</v>
      </c>
      <c r="C140" s="97">
        <v>59791.444100000001</v>
      </c>
      <c r="D140" s="95">
        <v>5.9999999999999995E-4</v>
      </c>
      <c r="E140" s="46">
        <f>+(C140-C$7)/C$8</f>
        <v>29257.4376912099</v>
      </c>
      <c r="F140" s="8">
        <f>ROUND(2*E140,0)/2</f>
        <v>29257.5</v>
      </c>
      <c r="G140" s="8">
        <f>+C140-(C$7+F140*C$8)</f>
        <v>-2.3331999997026287E-2</v>
      </c>
      <c r="H140" s="8"/>
      <c r="I140" s="8"/>
      <c r="K140" s="8">
        <f>+G140</f>
        <v>-2.3331999997026287E-2</v>
      </c>
      <c r="L140" s="8"/>
      <c r="M140" s="8"/>
      <c r="N140" s="8"/>
      <c r="O140" s="8">
        <f ca="1">+C$11+C$12*$F140</f>
        <v>-1.8805096027288526E-2</v>
      </c>
      <c r="P140" s="8"/>
      <c r="Q140" s="35">
        <f>+C140-15018.5</f>
        <v>44772.944100000001</v>
      </c>
      <c r="R140" s="8"/>
      <c r="S140" s="8"/>
      <c r="T140" s="8"/>
      <c r="U140" s="8"/>
    </row>
    <row r="141" spans="1:21">
      <c r="A141" s="98" t="s">
        <v>373</v>
      </c>
      <c r="B141" s="99" t="s">
        <v>41</v>
      </c>
      <c r="C141" s="100">
        <v>59848.921500000171</v>
      </c>
      <c r="D141" s="8"/>
      <c r="E141" s="46">
        <f>+(C141-C$7)/C$8</f>
        <v>29410.93277316356</v>
      </c>
      <c r="F141" s="8">
        <f>ROUND(2*E141,0)/2</f>
        <v>29411</v>
      </c>
      <c r="G141" s="8">
        <f>+C141-(C$7+F141*C$8)</f>
        <v>-2.517359983175993E-2</v>
      </c>
      <c r="H141" s="8"/>
      <c r="I141" s="8"/>
      <c r="K141" s="8">
        <f>+G141</f>
        <v>-2.517359983175993E-2</v>
      </c>
      <c r="L141" s="8"/>
      <c r="M141" s="8"/>
      <c r="N141" s="8"/>
      <c r="O141" s="8">
        <f ca="1">+C$11+C$12*$F141</f>
        <v>-1.9005292418331009E-2</v>
      </c>
      <c r="P141" s="8"/>
      <c r="Q141" s="35">
        <f>+C141-15018.5</f>
        <v>44830.421500000171</v>
      </c>
      <c r="R141" s="8"/>
      <c r="S141" s="8"/>
      <c r="T141" s="8"/>
      <c r="U141" s="8"/>
    </row>
    <row r="142" spans="1:2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</sheetData>
  <protectedRanges>
    <protectedRange sqref="A114:D130" name="Range1"/>
  </protectedRanges>
  <sortState xmlns:xlrd2="http://schemas.microsoft.com/office/spreadsheetml/2017/richdata2" ref="A21:AD145">
    <sortCondition ref="C21:C145"/>
  </sortState>
  <phoneticPr fontId="8" type="noConversion"/>
  <hyperlinks>
    <hyperlink ref="H3381" r:id="rId1" display="http://vsolj.cetus-net.org/bulletin.html" xr:uid="{00000000-0004-0000-0000-000000000000}"/>
    <hyperlink ref="H64877" r:id="rId2" display="http://vsolj.cetus-net.org/bulletin.html" xr:uid="{00000000-0004-0000-0000-000001000000}"/>
    <hyperlink ref="H64870" r:id="rId3" display="https://www.aavso.org/ejaavso" xr:uid="{00000000-0004-0000-0000-000002000000}"/>
    <hyperlink ref="AP1728" r:id="rId4" display="http://cdsbib.u-strasbg.fr/cgi-bin/cdsbib?1990RMxAA..21..381G" xr:uid="{00000000-0004-0000-0000-000003000000}"/>
    <hyperlink ref="AP1725" r:id="rId5" display="http://cdsbib.u-strasbg.fr/cgi-bin/cdsbib?1990RMxAA..21..381G" xr:uid="{00000000-0004-0000-0000-000004000000}"/>
    <hyperlink ref="AP1727" r:id="rId6" display="http://cdsbib.u-strasbg.fr/cgi-bin/cdsbib?1990RMxAA..21..381G" xr:uid="{00000000-0004-0000-0000-000005000000}"/>
    <hyperlink ref="AP1703" r:id="rId7" display="http://cdsbib.u-strasbg.fr/cgi-bin/cdsbib?1990RMxAA..21..381G" xr:uid="{00000000-0004-0000-0000-000006000000}"/>
    <hyperlink ref="I64877" r:id="rId8" display="http://vsolj.cetus-net.org/bulletin.html" xr:uid="{00000000-0004-0000-0000-000007000000}"/>
    <hyperlink ref="AQ1864" r:id="rId9" display="http://cdsbib.u-strasbg.fr/cgi-bin/cdsbib?1990RMxAA..21..381G" xr:uid="{00000000-0004-0000-0000-000008000000}"/>
    <hyperlink ref="AQ3508" r:id="rId10" display="http://cdsbib.u-strasbg.fr/cgi-bin/cdsbib?1990RMxAA..21..381G" xr:uid="{00000000-0004-0000-0000-000009000000}"/>
    <hyperlink ref="AQ1865" r:id="rId11" display="http://cdsbib.u-strasbg.fr/cgi-bin/cdsbib?1990RMxAA..21..381G" xr:uid="{00000000-0004-0000-0000-00000A000000}"/>
    <hyperlink ref="H64874" r:id="rId12" display="https://www.aavso.org/ejaavso" xr:uid="{00000000-0004-0000-0000-00000B000000}"/>
    <hyperlink ref="H2715" r:id="rId13" display="http://vsolj.cetus-net.org/bulletin.html" xr:uid="{00000000-0004-0000-0000-00000C000000}"/>
    <hyperlink ref="AP5953" r:id="rId14" display="http://cdsbib.u-strasbg.fr/cgi-bin/cdsbib?1990RMxAA..21..381G" xr:uid="{00000000-0004-0000-0000-00000D000000}"/>
    <hyperlink ref="AP5956" r:id="rId15" display="http://cdsbib.u-strasbg.fr/cgi-bin/cdsbib?1990RMxAA..21..381G" xr:uid="{00000000-0004-0000-0000-00000E000000}"/>
    <hyperlink ref="AP5954" r:id="rId16" display="http://cdsbib.u-strasbg.fr/cgi-bin/cdsbib?1990RMxAA..21..381G" xr:uid="{00000000-0004-0000-0000-00000F000000}"/>
    <hyperlink ref="AP5932" r:id="rId17" display="http://cdsbib.u-strasbg.fr/cgi-bin/cdsbib?1990RMxAA..21..381G" xr:uid="{00000000-0004-0000-0000-000010000000}"/>
    <hyperlink ref="I2715" r:id="rId18" display="http://vsolj.cetus-net.org/bulletin.html" xr:uid="{00000000-0004-0000-0000-000011000000}"/>
    <hyperlink ref="AQ6066" r:id="rId19" display="http://cdsbib.u-strasbg.fr/cgi-bin/cdsbib?1990RMxAA..21..381G" xr:uid="{00000000-0004-0000-0000-000012000000}"/>
    <hyperlink ref="AQ618" r:id="rId20" display="http://cdsbib.u-strasbg.fr/cgi-bin/cdsbib?1990RMxAA..21..381G" xr:uid="{00000000-0004-0000-0000-000013000000}"/>
    <hyperlink ref="AQ6067" r:id="rId21" display="http://cdsbib.u-strasbg.fr/cgi-bin/cdsbib?1990RMxAA..21..381G" xr:uid="{00000000-0004-0000-0000-000014000000}"/>
    <hyperlink ref="H65038" r:id="rId22" display="http://vsolj.cetus-net.org/bulletin.html" xr:uid="{00000000-0004-0000-0000-000015000000}"/>
    <hyperlink ref="H65031" r:id="rId23" display="https://www.aavso.org/ejaavso" xr:uid="{00000000-0004-0000-0000-000016000000}"/>
    <hyperlink ref="I65038" r:id="rId24" display="http://vsolj.cetus-net.org/bulletin.html" xr:uid="{00000000-0004-0000-0000-000017000000}"/>
    <hyperlink ref="AQ58689" r:id="rId25" display="http://cdsbib.u-strasbg.fr/cgi-bin/cdsbib?1990RMxAA..21..381G" xr:uid="{00000000-0004-0000-0000-000018000000}"/>
    <hyperlink ref="H65035" r:id="rId26" display="https://www.aavso.org/ejaavso" xr:uid="{00000000-0004-0000-0000-000019000000}"/>
    <hyperlink ref="AP6053" r:id="rId27" display="http://cdsbib.u-strasbg.fr/cgi-bin/cdsbib?1990RMxAA..21..381G" xr:uid="{00000000-0004-0000-0000-00001A000000}"/>
    <hyperlink ref="AP6056" r:id="rId28" display="http://cdsbib.u-strasbg.fr/cgi-bin/cdsbib?1990RMxAA..21..381G" xr:uid="{00000000-0004-0000-0000-00001B000000}"/>
    <hyperlink ref="AP6054" r:id="rId29" display="http://cdsbib.u-strasbg.fr/cgi-bin/cdsbib?1990RMxAA..21..381G" xr:uid="{00000000-0004-0000-0000-00001C000000}"/>
    <hyperlink ref="AP6038" r:id="rId30" display="http://cdsbib.u-strasbg.fr/cgi-bin/cdsbib?1990RMxAA..21..381G" xr:uid="{00000000-0004-0000-0000-00001D000000}"/>
    <hyperlink ref="AQ6267" r:id="rId31" display="http://cdsbib.u-strasbg.fr/cgi-bin/cdsbib?1990RMxAA..21..381G" xr:uid="{00000000-0004-0000-0000-00001E000000}"/>
    <hyperlink ref="AQ6271" r:id="rId32" display="http://cdsbib.u-strasbg.fr/cgi-bin/cdsbib?1990RMxAA..21..381G" xr:uid="{00000000-0004-0000-0000-00001F000000}"/>
    <hyperlink ref="AQ415" r:id="rId33" display="http://cdsbib.u-strasbg.fr/cgi-bin/cdsbib?1990RMxAA..21..381G" xr:uid="{00000000-0004-0000-0000-000020000000}"/>
    <hyperlink ref="I3159" r:id="rId34" display="http://vsolj.cetus-net.org/bulletin.html" xr:uid="{00000000-0004-0000-0000-000021000000}"/>
    <hyperlink ref="H3159" r:id="rId35" display="http://vsolj.cetus-net.org/bulletin.html" xr:uid="{00000000-0004-0000-0000-000022000000}"/>
    <hyperlink ref="AQ1076" r:id="rId36" display="http://cdsbib.u-strasbg.fr/cgi-bin/cdsbib?1990RMxAA..21..381G" xr:uid="{00000000-0004-0000-0000-000023000000}"/>
    <hyperlink ref="AQ1075" r:id="rId37" display="http://cdsbib.u-strasbg.fr/cgi-bin/cdsbib?1990RMxAA..21..381G" xr:uid="{00000000-0004-0000-0000-000024000000}"/>
    <hyperlink ref="AP4329" r:id="rId38" display="http://cdsbib.u-strasbg.fr/cgi-bin/cdsbib?1990RMxAA..21..381G" xr:uid="{00000000-0004-0000-0000-000025000000}"/>
    <hyperlink ref="AP4347" r:id="rId39" display="http://cdsbib.u-strasbg.fr/cgi-bin/cdsbib?1990RMxAA..21..381G" xr:uid="{00000000-0004-0000-0000-000026000000}"/>
    <hyperlink ref="AP4348" r:id="rId40" display="http://cdsbib.u-strasbg.fr/cgi-bin/cdsbib?1990RMxAA..21..381G" xr:uid="{00000000-0004-0000-0000-000027000000}"/>
    <hyperlink ref="AP4344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9"/>
  <sheetViews>
    <sheetView topLeftCell="A46" workbookViewId="0">
      <selection activeCell="A62" sqref="A62:D79"/>
    </sheetView>
  </sheetViews>
  <sheetFormatPr defaultRowHeight="12.75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60" t="s">
        <v>66</v>
      </c>
      <c r="I1" s="61" t="s">
        <v>67</v>
      </c>
      <c r="J1" s="62" t="s">
        <v>68</v>
      </c>
    </row>
    <row r="2" spans="1:16">
      <c r="I2" s="63" t="s">
        <v>69</v>
      </c>
      <c r="J2" s="64" t="s">
        <v>70</v>
      </c>
    </row>
    <row r="3" spans="1:16">
      <c r="A3" s="65" t="s">
        <v>71</v>
      </c>
      <c r="I3" s="63" t="s">
        <v>72</v>
      </c>
      <c r="J3" s="64" t="s">
        <v>73</v>
      </c>
    </row>
    <row r="4" spans="1:16">
      <c r="I4" s="63" t="s">
        <v>74</v>
      </c>
      <c r="J4" s="64" t="s">
        <v>73</v>
      </c>
    </row>
    <row r="5" spans="1:16" ht="13.5" thickBot="1">
      <c r="I5" s="66" t="s">
        <v>75</v>
      </c>
      <c r="J5" s="67" t="s">
        <v>34</v>
      </c>
    </row>
    <row r="10" spans="1:16" ht="13.5" thickBot="1"/>
    <row r="11" spans="1:16" ht="12.75" customHeight="1" thickBot="1">
      <c r="A11" s="9" t="str">
        <f t="shared" ref="A11:A42" si="0">P11</f>
        <v>IBVS 3798 </v>
      </c>
      <c r="B11" s="18" t="str">
        <f t="shared" ref="B11:B42" si="1">IF(H11=INT(H11),"I","II")</f>
        <v>I</v>
      </c>
      <c r="C11" s="9">
        <f t="shared" ref="C11:C42" si="2">1*G11</f>
        <v>48835.773699999998</v>
      </c>
      <c r="D11" s="15" t="str">
        <f t="shared" ref="D11:D42" si="3">VLOOKUP(F11,I$1:J$5,2,FALSE)</f>
        <v>vis</v>
      </c>
      <c r="E11" s="68">
        <f>VLOOKUP(C11,Active!C$21:E$973,3,FALSE)</f>
        <v>-1.3352646652674504E-3</v>
      </c>
      <c r="F11" s="18" t="s">
        <v>75</v>
      </c>
      <c r="G11" s="15" t="str">
        <f t="shared" ref="G11:G42" si="4">MID(I11,3,LEN(I11)-3)</f>
        <v>48835.7737</v>
      </c>
      <c r="H11" s="9">
        <f t="shared" ref="H11:H42" si="5">1*K11</f>
        <v>-9786</v>
      </c>
      <c r="I11" s="69" t="s">
        <v>76</v>
      </c>
      <c r="J11" s="70" t="s">
        <v>77</v>
      </c>
      <c r="K11" s="69">
        <v>-9786</v>
      </c>
      <c r="L11" s="69" t="s">
        <v>78</v>
      </c>
      <c r="M11" s="70" t="s">
        <v>79</v>
      </c>
      <c r="N11" s="70" t="s">
        <v>80</v>
      </c>
      <c r="O11" s="71" t="s">
        <v>81</v>
      </c>
      <c r="P11" s="72" t="s">
        <v>82</v>
      </c>
    </row>
    <row r="12" spans="1:16" ht="12.75" customHeight="1" thickBot="1">
      <c r="A12" s="9" t="str">
        <f t="shared" si="0"/>
        <v>IBVS 3785 </v>
      </c>
      <c r="B12" s="18" t="str">
        <f t="shared" si="1"/>
        <v>II</v>
      </c>
      <c r="C12" s="9">
        <f t="shared" si="2"/>
        <v>48840.454400000002</v>
      </c>
      <c r="D12" s="15" t="str">
        <f t="shared" si="3"/>
        <v>vis</v>
      </c>
      <c r="E12" s="68">
        <f>VLOOKUP(C12,Active!C$21:E$973,3,FALSE)</f>
        <v>12.498611324760171</v>
      </c>
      <c r="F12" s="18" t="s">
        <v>75</v>
      </c>
      <c r="G12" s="15" t="str">
        <f t="shared" si="4"/>
        <v>48840.4544</v>
      </c>
      <c r="H12" s="9">
        <f t="shared" si="5"/>
        <v>-9773.5</v>
      </c>
      <c r="I12" s="69" t="s">
        <v>83</v>
      </c>
      <c r="J12" s="70" t="s">
        <v>84</v>
      </c>
      <c r="K12" s="69">
        <v>-9773.5</v>
      </c>
      <c r="L12" s="69" t="s">
        <v>78</v>
      </c>
      <c r="M12" s="70" t="s">
        <v>79</v>
      </c>
      <c r="N12" s="70" t="s">
        <v>80</v>
      </c>
      <c r="O12" s="71" t="s">
        <v>85</v>
      </c>
      <c r="P12" s="72" t="s">
        <v>86</v>
      </c>
    </row>
    <row r="13" spans="1:16" ht="12.75" customHeight="1" thickBot="1">
      <c r="A13" s="9" t="str">
        <f t="shared" si="0"/>
        <v>IBVS 3785 </v>
      </c>
      <c r="B13" s="18" t="str">
        <f t="shared" si="1"/>
        <v>II</v>
      </c>
      <c r="C13" s="9">
        <f t="shared" si="2"/>
        <v>48841.5749</v>
      </c>
      <c r="D13" s="15" t="str">
        <f t="shared" si="3"/>
        <v>vis</v>
      </c>
      <c r="E13" s="68">
        <f>VLOOKUP(C13,Active!C$21:E$973,3,FALSE)</f>
        <v>15.490939428121578</v>
      </c>
      <c r="F13" s="18" t="s">
        <v>75</v>
      </c>
      <c r="G13" s="15" t="str">
        <f t="shared" si="4"/>
        <v>48841.5749</v>
      </c>
      <c r="H13" s="9">
        <f t="shared" si="5"/>
        <v>-9770.5</v>
      </c>
      <c r="I13" s="69" t="s">
        <v>87</v>
      </c>
      <c r="J13" s="70" t="s">
        <v>88</v>
      </c>
      <c r="K13" s="69">
        <v>-9770.5</v>
      </c>
      <c r="L13" s="69" t="s">
        <v>89</v>
      </c>
      <c r="M13" s="70" t="s">
        <v>79</v>
      </c>
      <c r="N13" s="70" t="s">
        <v>80</v>
      </c>
      <c r="O13" s="71" t="s">
        <v>85</v>
      </c>
      <c r="P13" s="72" t="s">
        <v>86</v>
      </c>
    </row>
    <row r="14" spans="1:16" ht="12.75" customHeight="1" thickBot="1">
      <c r="A14" s="9" t="str">
        <f t="shared" si="0"/>
        <v>IBVS 3785 </v>
      </c>
      <c r="B14" s="18" t="str">
        <f t="shared" si="1"/>
        <v>I</v>
      </c>
      <c r="C14" s="9">
        <f t="shared" si="2"/>
        <v>48842.516100000001</v>
      </c>
      <c r="D14" s="15" t="str">
        <f t="shared" si="3"/>
        <v>vis</v>
      </c>
      <c r="E14" s="68">
        <f>VLOOKUP(C14,Active!C$21:E$973,3,FALSE)</f>
        <v>18.004441624367875</v>
      </c>
      <c r="F14" s="18" t="s">
        <v>75</v>
      </c>
      <c r="G14" s="15" t="str">
        <f t="shared" si="4"/>
        <v>48842.5161</v>
      </c>
      <c r="H14" s="9">
        <f t="shared" si="5"/>
        <v>-9768</v>
      </c>
      <c r="I14" s="69" t="s">
        <v>90</v>
      </c>
      <c r="J14" s="70" t="s">
        <v>91</v>
      </c>
      <c r="K14" s="69">
        <v>-9768</v>
      </c>
      <c r="L14" s="69" t="s">
        <v>92</v>
      </c>
      <c r="M14" s="70" t="s">
        <v>79</v>
      </c>
      <c r="N14" s="70" t="s">
        <v>80</v>
      </c>
      <c r="O14" s="71" t="s">
        <v>85</v>
      </c>
      <c r="P14" s="72" t="s">
        <v>86</v>
      </c>
    </row>
    <row r="15" spans="1:16" ht="12.75" customHeight="1" thickBot="1">
      <c r="A15" s="9" t="str">
        <f t="shared" si="0"/>
        <v>IBVS 3785 </v>
      </c>
      <c r="B15" s="18" t="str">
        <f t="shared" si="1"/>
        <v>II</v>
      </c>
      <c r="C15" s="9">
        <f t="shared" si="2"/>
        <v>48843.450700000001</v>
      </c>
      <c r="D15" s="15" t="str">
        <f t="shared" si="3"/>
        <v>vis</v>
      </c>
      <c r="E15" s="68">
        <f>VLOOKUP(C15,Active!C$21:E$973,3,FALSE)</f>
        <v>20.500318327098707</v>
      </c>
      <c r="F15" s="18" t="s">
        <v>75</v>
      </c>
      <c r="G15" s="15" t="str">
        <f t="shared" si="4"/>
        <v>48843.4507</v>
      </c>
      <c r="H15" s="9">
        <f t="shared" si="5"/>
        <v>-9765.5</v>
      </c>
      <c r="I15" s="69" t="s">
        <v>93</v>
      </c>
      <c r="J15" s="70" t="s">
        <v>94</v>
      </c>
      <c r="K15" s="69">
        <v>-9765.5</v>
      </c>
      <c r="L15" s="69" t="s">
        <v>95</v>
      </c>
      <c r="M15" s="70" t="s">
        <v>79</v>
      </c>
      <c r="N15" s="70" t="s">
        <v>80</v>
      </c>
      <c r="O15" s="71" t="s">
        <v>85</v>
      </c>
      <c r="P15" s="72" t="s">
        <v>86</v>
      </c>
    </row>
    <row r="16" spans="1:16" ht="12.75" customHeight="1" thickBot="1">
      <c r="A16" s="9" t="str">
        <f t="shared" si="0"/>
        <v>IBVS 3798 </v>
      </c>
      <c r="B16" s="18" t="str">
        <f t="shared" si="1"/>
        <v>I</v>
      </c>
      <c r="C16" s="9">
        <f t="shared" si="2"/>
        <v>48844.761599999998</v>
      </c>
      <c r="D16" s="15" t="str">
        <f t="shared" si="3"/>
        <v>vis</v>
      </c>
      <c r="E16" s="68">
        <f>VLOOKUP(C16,Active!C$21:E$973,3,FALSE)</f>
        <v>24.001115213039235</v>
      </c>
      <c r="F16" s="18" t="s">
        <v>75</v>
      </c>
      <c r="G16" s="15" t="str">
        <f t="shared" si="4"/>
        <v>48844.7616</v>
      </c>
      <c r="H16" s="9">
        <f t="shared" si="5"/>
        <v>-9762</v>
      </c>
      <c r="I16" s="69" t="s">
        <v>96</v>
      </c>
      <c r="J16" s="70" t="s">
        <v>97</v>
      </c>
      <c r="K16" s="69">
        <v>-9762</v>
      </c>
      <c r="L16" s="69" t="s">
        <v>98</v>
      </c>
      <c r="M16" s="70" t="s">
        <v>79</v>
      </c>
      <c r="N16" s="70" t="s">
        <v>80</v>
      </c>
      <c r="O16" s="71" t="s">
        <v>81</v>
      </c>
      <c r="P16" s="72" t="s">
        <v>82</v>
      </c>
    </row>
    <row r="17" spans="1:16" ht="12.75" customHeight="1" thickBot="1">
      <c r="A17" s="9" t="str">
        <f t="shared" si="0"/>
        <v>IBVS 3798 </v>
      </c>
      <c r="B17" s="18" t="str">
        <f t="shared" si="1"/>
        <v>II</v>
      </c>
      <c r="C17" s="9">
        <f t="shared" si="2"/>
        <v>48844.948100000001</v>
      </c>
      <c r="D17" s="15" t="str">
        <f t="shared" si="3"/>
        <v>vis</v>
      </c>
      <c r="E17" s="68">
        <f>VLOOKUP(C17,Active!C$21:E$973,3,FALSE)</f>
        <v>24.49916893127979</v>
      </c>
      <c r="F17" s="18" t="s">
        <v>75</v>
      </c>
      <c r="G17" s="15" t="str">
        <f t="shared" si="4"/>
        <v>48844.9481</v>
      </c>
      <c r="H17" s="9">
        <f t="shared" si="5"/>
        <v>-9761.5</v>
      </c>
      <c r="I17" s="69" t="s">
        <v>99</v>
      </c>
      <c r="J17" s="70" t="s">
        <v>100</v>
      </c>
      <c r="K17" s="69">
        <v>-9761.5</v>
      </c>
      <c r="L17" s="69" t="s">
        <v>101</v>
      </c>
      <c r="M17" s="70" t="s">
        <v>79</v>
      </c>
      <c r="N17" s="70" t="s">
        <v>80</v>
      </c>
      <c r="O17" s="71" t="s">
        <v>81</v>
      </c>
      <c r="P17" s="72" t="s">
        <v>82</v>
      </c>
    </row>
    <row r="18" spans="1:16" ht="12.75" customHeight="1" thickBot="1">
      <c r="A18" s="9" t="str">
        <f t="shared" si="0"/>
        <v>IBVS 3798 </v>
      </c>
      <c r="B18" s="18" t="str">
        <f t="shared" si="1"/>
        <v>I</v>
      </c>
      <c r="C18" s="9">
        <f t="shared" si="2"/>
        <v>48845.8848</v>
      </c>
      <c r="D18" s="15" t="str">
        <f t="shared" si="3"/>
        <v>vis</v>
      </c>
      <c r="E18" s="68">
        <f>VLOOKUP(C18,Active!C$21:E$973,3,FALSE)</f>
        <v>27.000653745577541</v>
      </c>
      <c r="F18" s="18" t="s">
        <v>75</v>
      </c>
      <c r="G18" s="15" t="str">
        <f t="shared" si="4"/>
        <v>48845.8848</v>
      </c>
      <c r="H18" s="9">
        <f t="shared" si="5"/>
        <v>-9759</v>
      </c>
      <c r="I18" s="69" t="s">
        <v>102</v>
      </c>
      <c r="J18" s="70" t="s">
        <v>103</v>
      </c>
      <c r="K18" s="69">
        <v>-9759</v>
      </c>
      <c r="L18" s="69" t="s">
        <v>104</v>
      </c>
      <c r="M18" s="70" t="s">
        <v>79</v>
      </c>
      <c r="N18" s="70" t="s">
        <v>80</v>
      </c>
      <c r="O18" s="71" t="s">
        <v>81</v>
      </c>
      <c r="P18" s="72" t="s">
        <v>82</v>
      </c>
    </row>
    <row r="19" spans="1:16" ht="12.75" customHeight="1" thickBot="1">
      <c r="A19" s="9" t="str">
        <f t="shared" si="0"/>
        <v>IBVS 3798 </v>
      </c>
      <c r="B19" s="18" t="str">
        <f t="shared" si="1"/>
        <v>II</v>
      </c>
      <c r="C19" s="9">
        <f t="shared" si="2"/>
        <v>48852.812599999997</v>
      </c>
      <c r="D19" s="15" t="str">
        <f t="shared" si="3"/>
        <v>vis</v>
      </c>
      <c r="E19" s="68">
        <f>VLOOKUP(C19,Active!C$21:E$973,3,FALSE)</f>
        <v>45.501546770575992</v>
      </c>
      <c r="F19" s="18" t="s">
        <v>75</v>
      </c>
      <c r="G19" s="15" t="str">
        <f t="shared" si="4"/>
        <v>48852.8126</v>
      </c>
      <c r="H19" s="9">
        <f t="shared" si="5"/>
        <v>-9740.5</v>
      </c>
      <c r="I19" s="69" t="s">
        <v>108</v>
      </c>
      <c r="J19" s="70" t="s">
        <v>109</v>
      </c>
      <c r="K19" s="69">
        <v>-9740.5</v>
      </c>
      <c r="L19" s="69" t="s">
        <v>110</v>
      </c>
      <c r="M19" s="70" t="s">
        <v>79</v>
      </c>
      <c r="N19" s="70" t="s">
        <v>80</v>
      </c>
      <c r="O19" s="71" t="s">
        <v>81</v>
      </c>
      <c r="P19" s="72" t="s">
        <v>82</v>
      </c>
    </row>
    <row r="20" spans="1:16" ht="12.75" customHeight="1" thickBot="1">
      <c r="A20" s="9" t="str">
        <f t="shared" si="0"/>
        <v>IBVS 3798 </v>
      </c>
      <c r="B20" s="18" t="str">
        <f t="shared" si="1"/>
        <v>II</v>
      </c>
      <c r="C20" s="9">
        <f t="shared" si="2"/>
        <v>48853.935100000002</v>
      </c>
      <c r="D20" s="15" t="str">
        <f t="shared" si="3"/>
        <v>vis</v>
      </c>
      <c r="E20" s="68">
        <f>VLOOKUP(C20,Active!C$21:E$973,3,FALSE)</f>
        <v>48.499215932598467</v>
      </c>
      <c r="F20" s="18" t="s">
        <v>75</v>
      </c>
      <c r="G20" s="15" t="str">
        <f t="shared" si="4"/>
        <v>48853.9351</v>
      </c>
      <c r="H20" s="9">
        <f t="shared" si="5"/>
        <v>-9737.5</v>
      </c>
      <c r="I20" s="69" t="s">
        <v>111</v>
      </c>
      <c r="J20" s="70" t="s">
        <v>112</v>
      </c>
      <c r="K20" s="69">
        <v>-9737.5</v>
      </c>
      <c r="L20" s="69" t="s">
        <v>101</v>
      </c>
      <c r="M20" s="70" t="s">
        <v>79</v>
      </c>
      <c r="N20" s="70" t="s">
        <v>80</v>
      </c>
      <c r="O20" s="71" t="s">
        <v>81</v>
      </c>
      <c r="P20" s="72" t="s">
        <v>82</v>
      </c>
    </row>
    <row r="21" spans="1:16" ht="12.75" customHeight="1" thickBot="1">
      <c r="A21" s="9" t="str">
        <f t="shared" si="0"/>
        <v>IBVS 3798 </v>
      </c>
      <c r="B21" s="18" t="str">
        <f t="shared" si="1"/>
        <v>II</v>
      </c>
      <c r="C21" s="9">
        <f t="shared" si="2"/>
        <v>48858.8033</v>
      </c>
      <c r="D21" s="15" t="str">
        <f t="shared" si="3"/>
        <v>vis</v>
      </c>
      <c r="E21" s="68">
        <f>VLOOKUP(C21,Active!C$21:E$973,3,FALSE)</f>
        <v>61.499886769556134</v>
      </c>
      <c r="F21" s="18" t="s">
        <v>75</v>
      </c>
      <c r="G21" s="15" t="str">
        <f t="shared" si="4"/>
        <v>48858.8033</v>
      </c>
      <c r="H21" s="9">
        <f t="shared" si="5"/>
        <v>-9724.5</v>
      </c>
      <c r="I21" s="69" t="s">
        <v>113</v>
      </c>
      <c r="J21" s="70" t="s">
        <v>114</v>
      </c>
      <c r="K21" s="69">
        <v>-9724.5</v>
      </c>
      <c r="L21" s="69" t="s">
        <v>115</v>
      </c>
      <c r="M21" s="70" t="s">
        <v>79</v>
      </c>
      <c r="N21" s="70" t="s">
        <v>80</v>
      </c>
      <c r="O21" s="71" t="s">
        <v>81</v>
      </c>
      <c r="P21" s="72" t="s">
        <v>82</v>
      </c>
    </row>
    <row r="22" spans="1:16" ht="12.75" customHeight="1" thickBot="1">
      <c r="A22" s="9" t="str">
        <f t="shared" si="0"/>
        <v>IBVS 3798 </v>
      </c>
      <c r="B22" s="18" t="str">
        <f t="shared" si="1"/>
        <v>I</v>
      </c>
      <c r="C22" s="9">
        <f t="shared" si="2"/>
        <v>48859.740400000002</v>
      </c>
      <c r="D22" s="15" t="str">
        <f t="shared" si="3"/>
        <v>vis</v>
      </c>
      <c r="E22" s="68">
        <f>VLOOKUP(C22,Active!C$21:E$973,3,FALSE)</f>
        <v>64.002439795593872</v>
      </c>
      <c r="F22" s="18" t="s">
        <v>75</v>
      </c>
      <c r="G22" s="15" t="str">
        <f t="shared" si="4"/>
        <v>48859.7404</v>
      </c>
      <c r="H22" s="9">
        <f t="shared" si="5"/>
        <v>-9722</v>
      </c>
      <c r="I22" s="69" t="s">
        <v>116</v>
      </c>
      <c r="J22" s="70" t="s">
        <v>117</v>
      </c>
      <c r="K22" s="69">
        <v>-9722</v>
      </c>
      <c r="L22" s="69" t="s">
        <v>118</v>
      </c>
      <c r="M22" s="70" t="s">
        <v>79</v>
      </c>
      <c r="N22" s="70" t="s">
        <v>80</v>
      </c>
      <c r="O22" s="71" t="s">
        <v>81</v>
      </c>
      <c r="P22" s="72" t="s">
        <v>82</v>
      </c>
    </row>
    <row r="23" spans="1:16" ht="12.75" customHeight="1" thickBot="1">
      <c r="A23" s="9" t="str">
        <f t="shared" si="0"/>
        <v>IBVS 3798 </v>
      </c>
      <c r="B23" s="18" t="str">
        <f t="shared" si="1"/>
        <v>II</v>
      </c>
      <c r="C23" s="9">
        <f t="shared" si="2"/>
        <v>48859.927499999998</v>
      </c>
      <c r="D23" s="15" t="str">
        <f t="shared" si="3"/>
        <v>vis</v>
      </c>
      <c r="E23" s="68">
        <f>VLOOKUP(C23,Active!C$21:E$973,3,FALSE)</f>
        <v>64.502095831405541</v>
      </c>
      <c r="F23" s="18" t="s">
        <v>75</v>
      </c>
      <c r="G23" s="15" t="str">
        <f t="shared" si="4"/>
        <v>48859.9275</v>
      </c>
      <c r="H23" s="9">
        <f t="shared" si="5"/>
        <v>-9721.5</v>
      </c>
      <c r="I23" s="69" t="s">
        <v>119</v>
      </c>
      <c r="J23" s="70" t="s">
        <v>120</v>
      </c>
      <c r="K23" s="69">
        <v>-9721.5</v>
      </c>
      <c r="L23" s="69" t="s">
        <v>121</v>
      </c>
      <c r="M23" s="70" t="s">
        <v>79</v>
      </c>
      <c r="N23" s="70" t="s">
        <v>80</v>
      </c>
      <c r="O23" s="71" t="s">
        <v>81</v>
      </c>
      <c r="P23" s="72" t="s">
        <v>82</v>
      </c>
    </row>
    <row r="24" spans="1:16" ht="12.75" customHeight="1" thickBot="1">
      <c r="A24" s="9" t="str">
        <f t="shared" si="0"/>
        <v>IBVS 3785 </v>
      </c>
      <c r="B24" s="18" t="str">
        <f t="shared" si="1"/>
        <v>II</v>
      </c>
      <c r="C24" s="9">
        <f t="shared" si="2"/>
        <v>48862.551399999997</v>
      </c>
      <c r="D24" s="15" t="str">
        <f t="shared" si="3"/>
        <v>vis</v>
      </c>
      <c r="E24" s="68">
        <f>VLOOKUP(C24,Active!C$21:E$973,3,FALSE)</f>
        <v>71.509297714872957</v>
      </c>
      <c r="F24" s="18" t="s">
        <v>75</v>
      </c>
      <c r="G24" s="15" t="str">
        <f t="shared" si="4"/>
        <v>48862.5514</v>
      </c>
      <c r="H24" s="9">
        <f t="shared" si="5"/>
        <v>-9714.5</v>
      </c>
      <c r="I24" s="69" t="s">
        <v>122</v>
      </c>
      <c r="J24" s="70" t="s">
        <v>123</v>
      </c>
      <c r="K24" s="69">
        <v>-9714.5</v>
      </c>
      <c r="L24" s="69" t="s">
        <v>124</v>
      </c>
      <c r="M24" s="70" t="s">
        <v>79</v>
      </c>
      <c r="N24" s="70" t="s">
        <v>80</v>
      </c>
      <c r="O24" s="71" t="s">
        <v>85</v>
      </c>
      <c r="P24" s="72" t="s">
        <v>86</v>
      </c>
    </row>
    <row r="25" spans="1:16" ht="12.75" customHeight="1" thickBot="1">
      <c r="A25" s="9" t="str">
        <f t="shared" si="0"/>
        <v>IBVS 3798 </v>
      </c>
      <c r="B25" s="18" t="str">
        <f t="shared" si="1"/>
        <v>I</v>
      </c>
      <c r="C25" s="9">
        <f t="shared" si="2"/>
        <v>48866.856</v>
      </c>
      <c r="D25" s="15" t="str">
        <f t="shared" si="3"/>
        <v>vis</v>
      </c>
      <c r="E25" s="68">
        <f>VLOOKUP(C25,Active!C$21:E$973,3,FALSE)</f>
        <v>83.004858226939263</v>
      </c>
      <c r="F25" s="18" t="s">
        <v>75</v>
      </c>
      <c r="G25" s="15" t="str">
        <f t="shared" si="4"/>
        <v>48866.8560</v>
      </c>
      <c r="H25" s="9">
        <f t="shared" si="5"/>
        <v>-9703</v>
      </c>
      <c r="I25" s="69" t="s">
        <v>125</v>
      </c>
      <c r="J25" s="70" t="s">
        <v>126</v>
      </c>
      <c r="K25" s="69">
        <v>-9703</v>
      </c>
      <c r="L25" s="69" t="s">
        <v>127</v>
      </c>
      <c r="M25" s="70" t="s">
        <v>79</v>
      </c>
      <c r="N25" s="70" t="s">
        <v>80</v>
      </c>
      <c r="O25" s="71" t="s">
        <v>81</v>
      </c>
      <c r="P25" s="72" t="s">
        <v>82</v>
      </c>
    </row>
    <row r="26" spans="1:16" ht="12.75" customHeight="1" thickBot="1">
      <c r="A26" s="9" t="str">
        <f t="shared" si="0"/>
        <v>IBVS 3785 </v>
      </c>
      <c r="B26" s="18" t="str">
        <f t="shared" si="1"/>
        <v>II</v>
      </c>
      <c r="C26" s="9">
        <f t="shared" si="2"/>
        <v>48882.393199999999</v>
      </c>
      <c r="D26" s="15" t="str">
        <f t="shared" si="3"/>
        <v>vis</v>
      </c>
      <c r="E26" s="68">
        <f>VLOOKUP(C26,Active!C$21:E$973,3,FALSE)</f>
        <v>124.49740638192088</v>
      </c>
      <c r="F26" s="18" t="s">
        <v>75</v>
      </c>
      <c r="G26" s="15" t="str">
        <f t="shared" si="4"/>
        <v>48882.3932</v>
      </c>
      <c r="H26" s="9">
        <f t="shared" si="5"/>
        <v>-9661.5</v>
      </c>
      <c r="I26" s="69" t="s">
        <v>128</v>
      </c>
      <c r="J26" s="70" t="s">
        <v>129</v>
      </c>
      <c r="K26" s="69">
        <v>-9661.5</v>
      </c>
      <c r="L26" s="69" t="s">
        <v>130</v>
      </c>
      <c r="M26" s="70" t="s">
        <v>79</v>
      </c>
      <c r="N26" s="70" t="s">
        <v>80</v>
      </c>
      <c r="O26" s="71" t="s">
        <v>85</v>
      </c>
      <c r="P26" s="72" t="s">
        <v>86</v>
      </c>
    </row>
    <row r="27" spans="1:16" ht="12.75" customHeight="1" thickBot="1">
      <c r="A27" s="9" t="str">
        <f t="shared" si="0"/>
        <v>IBVS 3785 </v>
      </c>
      <c r="B27" s="18" t="str">
        <f t="shared" si="1"/>
        <v>I</v>
      </c>
      <c r="C27" s="9">
        <f t="shared" si="2"/>
        <v>48883.328099999999</v>
      </c>
      <c r="D27" s="15" t="str">
        <f t="shared" si="3"/>
        <v>vis</v>
      </c>
      <c r="E27" s="68">
        <f>VLOOKUP(C27,Active!C$21:E$973,3,FALSE)</f>
        <v>126.99408424344699</v>
      </c>
      <c r="F27" s="18" t="s">
        <v>75</v>
      </c>
      <c r="G27" s="15" t="str">
        <f t="shared" si="4"/>
        <v>48883.3281</v>
      </c>
      <c r="H27" s="9">
        <f t="shared" si="5"/>
        <v>-9659</v>
      </c>
      <c r="I27" s="69" t="s">
        <v>131</v>
      </c>
      <c r="J27" s="70" t="s">
        <v>132</v>
      </c>
      <c r="K27" s="69">
        <v>-9659</v>
      </c>
      <c r="L27" s="69" t="s">
        <v>133</v>
      </c>
      <c r="M27" s="70" t="s">
        <v>79</v>
      </c>
      <c r="N27" s="70" t="s">
        <v>80</v>
      </c>
      <c r="O27" s="71" t="s">
        <v>85</v>
      </c>
      <c r="P27" s="72" t="s">
        <v>86</v>
      </c>
    </row>
    <row r="28" spans="1:16" ht="12.75" customHeight="1" thickBot="1">
      <c r="A28" s="9" t="str">
        <f t="shared" si="0"/>
        <v>IBVS 3785 </v>
      </c>
      <c r="B28" s="18" t="str">
        <f t="shared" si="1"/>
        <v>II</v>
      </c>
      <c r="C28" s="9">
        <f t="shared" si="2"/>
        <v>48883.5173</v>
      </c>
      <c r="D28" s="15" t="str">
        <f t="shared" si="3"/>
        <v>vis</v>
      </c>
      <c r="E28" s="68">
        <f>VLOOKUP(C28,Active!C$21:E$973,3,FALSE)</f>
        <v>127.49934839084501</v>
      </c>
      <c r="F28" s="18" t="s">
        <v>75</v>
      </c>
      <c r="G28" s="15" t="str">
        <f t="shared" si="4"/>
        <v>48883.5173</v>
      </c>
      <c r="H28" s="9">
        <f t="shared" si="5"/>
        <v>-9658.5</v>
      </c>
      <c r="I28" s="69" t="s">
        <v>134</v>
      </c>
      <c r="J28" s="70" t="s">
        <v>135</v>
      </c>
      <c r="K28" s="69">
        <v>-9658.5</v>
      </c>
      <c r="L28" s="69" t="s">
        <v>101</v>
      </c>
      <c r="M28" s="70" t="s">
        <v>79</v>
      </c>
      <c r="N28" s="70" t="s">
        <v>80</v>
      </c>
      <c r="O28" s="71" t="s">
        <v>85</v>
      </c>
      <c r="P28" s="72" t="s">
        <v>86</v>
      </c>
    </row>
    <row r="29" spans="1:16" ht="12.75" customHeight="1" thickBot="1">
      <c r="A29" s="9" t="str">
        <f t="shared" si="0"/>
        <v> BBS 113 </v>
      </c>
      <c r="B29" s="18" t="str">
        <f t="shared" si="1"/>
        <v>II</v>
      </c>
      <c r="C29" s="9">
        <f t="shared" si="2"/>
        <v>49217.523000000001</v>
      </c>
      <c r="D29" s="15" t="str">
        <f t="shared" si="3"/>
        <v>vis</v>
      </c>
      <c r="E29" s="68">
        <f>VLOOKUP(C29,Active!C$21:E$973,3,FALSE)</f>
        <v>1019.4713633799961</v>
      </c>
      <c r="F29" s="18" t="s">
        <v>75</v>
      </c>
      <c r="G29" s="15" t="str">
        <f t="shared" si="4"/>
        <v>49217.523</v>
      </c>
      <c r="H29" s="9">
        <f t="shared" si="5"/>
        <v>-8766.5</v>
      </c>
      <c r="I29" s="69" t="s">
        <v>136</v>
      </c>
      <c r="J29" s="70" t="s">
        <v>137</v>
      </c>
      <c r="K29" s="69">
        <v>-8766.5</v>
      </c>
      <c r="L29" s="69" t="s">
        <v>138</v>
      </c>
      <c r="M29" s="70" t="s">
        <v>139</v>
      </c>
      <c r="N29" s="70"/>
      <c r="O29" s="71" t="s">
        <v>140</v>
      </c>
      <c r="P29" s="71" t="s">
        <v>141</v>
      </c>
    </row>
    <row r="30" spans="1:16" ht="12.75" customHeight="1" thickBot="1">
      <c r="A30" s="9" t="str">
        <f t="shared" si="0"/>
        <v> BBS 113 </v>
      </c>
      <c r="B30" s="18" t="str">
        <f t="shared" si="1"/>
        <v>II</v>
      </c>
      <c r="C30" s="9">
        <f t="shared" si="2"/>
        <v>49219.411999999997</v>
      </c>
      <c r="D30" s="15" t="str">
        <f t="shared" si="3"/>
        <v>vis</v>
      </c>
      <c r="E30" s="68">
        <f>VLOOKUP(C30,Active!C$21:E$973,3,FALSE)</f>
        <v>1024.5159932659847</v>
      </c>
      <c r="F30" s="18" t="s">
        <v>75</v>
      </c>
      <c r="G30" s="15" t="str">
        <f t="shared" si="4"/>
        <v>49219.412</v>
      </c>
      <c r="H30" s="9">
        <f t="shared" si="5"/>
        <v>-8761.5</v>
      </c>
      <c r="I30" s="69" t="s">
        <v>142</v>
      </c>
      <c r="J30" s="70" t="s">
        <v>143</v>
      </c>
      <c r="K30" s="69">
        <v>-8761.5</v>
      </c>
      <c r="L30" s="69" t="s">
        <v>144</v>
      </c>
      <c r="M30" s="70" t="s">
        <v>139</v>
      </c>
      <c r="N30" s="70"/>
      <c r="O30" s="71" t="s">
        <v>140</v>
      </c>
      <c r="P30" s="71" t="s">
        <v>141</v>
      </c>
    </row>
    <row r="31" spans="1:16" ht="12.75" customHeight="1" thickBot="1">
      <c r="A31" s="9" t="str">
        <f t="shared" si="0"/>
        <v>IBVS 4951 </v>
      </c>
      <c r="B31" s="18" t="str">
        <f t="shared" si="1"/>
        <v>II</v>
      </c>
      <c r="C31" s="9">
        <f t="shared" si="2"/>
        <v>49934.625</v>
      </c>
      <c r="D31" s="15" t="str">
        <f t="shared" si="3"/>
        <v>vis</v>
      </c>
      <c r="E31" s="68">
        <f>VLOOKUP(C31,Active!C$21:E$973,3,FALSE)</f>
        <v>2934.5132800082042</v>
      </c>
      <c r="F31" s="18" t="s">
        <v>75</v>
      </c>
      <c r="G31" s="15" t="str">
        <f t="shared" si="4"/>
        <v>49934.625</v>
      </c>
      <c r="H31" s="9">
        <f t="shared" si="5"/>
        <v>-6851.5</v>
      </c>
      <c r="I31" s="69" t="s">
        <v>145</v>
      </c>
      <c r="J31" s="70" t="s">
        <v>146</v>
      </c>
      <c r="K31" s="69">
        <v>-6851.5</v>
      </c>
      <c r="L31" s="69" t="s">
        <v>147</v>
      </c>
      <c r="M31" s="70" t="s">
        <v>139</v>
      </c>
      <c r="N31" s="70"/>
      <c r="O31" s="71" t="s">
        <v>148</v>
      </c>
      <c r="P31" s="72" t="s">
        <v>149</v>
      </c>
    </row>
    <row r="32" spans="1:16" ht="12.75" customHeight="1" thickBot="1">
      <c r="A32" s="9" t="str">
        <f t="shared" si="0"/>
        <v>IBVS 4951 </v>
      </c>
      <c r="B32" s="18" t="str">
        <f t="shared" si="1"/>
        <v>I</v>
      </c>
      <c r="C32" s="9">
        <f t="shared" si="2"/>
        <v>49935.55</v>
      </c>
      <c r="D32" s="15" t="str">
        <f t="shared" si="3"/>
        <v>vis</v>
      </c>
      <c r="E32" s="68">
        <f>VLOOKUP(C32,Active!C$21:E$973,3,FALSE)</f>
        <v>2936.9835196294671</v>
      </c>
      <c r="F32" s="18" t="s">
        <v>75</v>
      </c>
      <c r="G32" s="15" t="str">
        <f t="shared" si="4"/>
        <v>49935.550</v>
      </c>
      <c r="H32" s="9">
        <f t="shared" si="5"/>
        <v>-6849</v>
      </c>
      <c r="I32" s="69" t="s">
        <v>150</v>
      </c>
      <c r="J32" s="70" t="s">
        <v>151</v>
      </c>
      <c r="K32" s="69">
        <v>-6849</v>
      </c>
      <c r="L32" s="69" t="s">
        <v>152</v>
      </c>
      <c r="M32" s="70" t="s">
        <v>139</v>
      </c>
      <c r="N32" s="70"/>
      <c r="O32" s="71" t="s">
        <v>148</v>
      </c>
      <c r="P32" s="72" t="s">
        <v>149</v>
      </c>
    </row>
    <row r="33" spans="1:16" ht="12.75" customHeight="1" thickBot="1">
      <c r="A33" s="9" t="str">
        <f t="shared" si="0"/>
        <v>IBVS 4951 </v>
      </c>
      <c r="B33" s="18" t="str">
        <f t="shared" si="1"/>
        <v>I</v>
      </c>
      <c r="C33" s="9">
        <f t="shared" si="2"/>
        <v>49983.481</v>
      </c>
      <c r="D33" s="15" t="str">
        <f t="shared" si="3"/>
        <v>vis</v>
      </c>
      <c r="E33" s="68">
        <f>VLOOKUP(C33,Active!C$21:E$973,3,FALSE)</f>
        <v>3064.9846604795844</v>
      </c>
      <c r="F33" s="18" t="s">
        <v>75</v>
      </c>
      <c r="G33" s="15" t="str">
        <f t="shared" si="4"/>
        <v>49983.481</v>
      </c>
      <c r="H33" s="9">
        <f t="shared" si="5"/>
        <v>-6721</v>
      </c>
      <c r="I33" s="69" t="s">
        <v>153</v>
      </c>
      <c r="J33" s="70" t="s">
        <v>154</v>
      </c>
      <c r="K33" s="69">
        <v>-6721</v>
      </c>
      <c r="L33" s="69" t="s">
        <v>152</v>
      </c>
      <c r="M33" s="70" t="s">
        <v>139</v>
      </c>
      <c r="N33" s="70"/>
      <c r="O33" s="71" t="s">
        <v>148</v>
      </c>
      <c r="P33" s="72" t="s">
        <v>149</v>
      </c>
    </row>
    <row r="34" spans="1:16" ht="12.75" customHeight="1" thickBot="1">
      <c r="A34" s="9" t="str">
        <f t="shared" si="0"/>
        <v>IBVS 4951 </v>
      </c>
      <c r="B34" s="18" t="str">
        <f t="shared" si="1"/>
        <v>I</v>
      </c>
      <c r="C34" s="9">
        <f t="shared" si="2"/>
        <v>49989.49</v>
      </c>
      <c r="D34" s="15" t="str">
        <f t="shared" si="3"/>
        <v>vis</v>
      </c>
      <c r="E34" s="68">
        <f>VLOOKUP(C34,Active!C$21:E$973,3,FALSE)</f>
        <v>3081.0318711651148</v>
      </c>
      <c r="F34" s="18" t="s">
        <v>75</v>
      </c>
      <c r="G34" s="15" t="str">
        <f t="shared" si="4"/>
        <v>49989.490</v>
      </c>
      <c r="H34" s="9">
        <f t="shared" si="5"/>
        <v>-6705</v>
      </c>
      <c r="I34" s="69" t="s">
        <v>155</v>
      </c>
      <c r="J34" s="70" t="s">
        <v>156</v>
      </c>
      <c r="K34" s="69">
        <v>-6705</v>
      </c>
      <c r="L34" s="69" t="s">
        <v>157</v>
      </c>
      <c r="M34" s="70" t="s">
        <v>139</v>
      </c>
      <c r="N34" s="70"/>
      <c r="O34" s="71" t="s">
        <v>148</v>
      </c>
      <c r="P34" s="72" t="s">
        <v>149</v>
      </c>
    </row>
    <row r="35" spans="1:16" ht="12.75" customHeight="1" thickBot="1">
      <c r="A35" s="9" t="str">
        <f t="shared" si="0"/>
        <v>IBVS 4951 </v>
      </c>
      <c r="B35" s="18" t="str">
        <f t="shared" si="1"/>
        <v>II</v>
      </c>
      <c r="C35" s="9">
        <f t="shared" si="2"/>
        <v>49999.385999999999</v>
      </c>
      <c r="D35" s="15" t="str">
        <f t="shared" si="3"/>
        <v>vis</v>
      </c>
      <c r="E35" s="68">
        <f>VLOOKUP(C35,Active!C$21:E$973,3,FALSE)</f>
        <v>3107.4594293185633</v>
      </c>
      <c r="F35" s="18" t="s">
        <v>75</v>
      </c>
      <c r="G35" s="15" t="str">
        <f t="shared" si="4"/>
        <v>49999.386</v>
      </c>
      <c r="H35" s="9">
        <f t="shared" si="5"/>
        <v>-6678.5</v>
      </c>
      <c r="I35" s="69" t="s">
        <v>158</v>
      </c>
      <c r="J35" s="70" t="s">
        <v>159</v>
      </c>
      <c r="K35" s="69">
        <v>-6678.5</v>
      </c>
      <c r="L35" s="69" t="s">
        <v>160</v>
      </c>
      <c r="M35" s="70" t="s">
        <v>139</v>
      </c>
      <c r="N35" s="70"/>
      <c r="O35" s="71" t="s">
        <v>148</v>
      </c>
      <c r="P35" s="72" t="s">
        <v>149</v>
      </c>
    </row>
    <row r="36" spans="1:16" ht="12.75" customHeight="1" thickBot="1">
      <c r="A36" s="9" t="str">
        <f t="shared" si="0"/>
        <v>IBVS 4951 </v>
      </c>
      <c r="B36" s="18" t="str">
        <f t="shared" si="1"/>
        <v>I</v>
      </c>
      <c r="C36" s="9">
        <f t="shared" si="2"/>
        <v>50000.341</v>
      </c>
      <c r="D36" s="15" t="str">
        <f t="shared" si="3"/>
        <v>vis</v>
      </c>
      <c r="E36" s="68">
        <f>VLOOKUP(C36,Active!C$21:E$973,3,FALSE)</f>
        <v>3110.0097848194309</v>
      </c>
      <c r="F36" s="18" t="s">
        <v>75</v>
      </c>
      <c r="G36" s="15" t="str">
        <f t="shared" si="4"/>
        <v>50000.341</v>
      </c>
      <c r="H36" s="9">
        <f t="shared" si="5"/>
        <v>-6676</v>
      </c>
      <c r="I36" s="69" t="s">
        <v>161</v>
      </c>
      <c r="J36" s="70" t="s">
        <v>162</v>
      </c>
      <c r="K36" s="69">
        <v>-6676</v>
      </c>
      <c r="L36" s="69" t="s">
        <v>163</v>
      </c>
      <c r="M36" s="70" t="s">
        <v>139</v>
      </c>
      <c r="N36" s="70"/>
      <c r="O36" s="71" t="s">
        <v>148</v>
      </c>
      <c r="P36" s="72" t="s">
        <v>149</v>
      </c>
    </row>
    <row r="37" spans="1:16" ht="12.75" customHeight="1" thickBot="1">
      <c r="A37" s="9" t="str">
        <f t="shared" si="0"/>
        <v>IBVS 4951 </v>
      </c>
      <c r="B37" s="18" t="str">
        <f t="shared" si="1"/>
        <v>I</v>
      </c>
      <c r="C37" s="9">
        <f t="shared" si="2"/>
        <v>50015.324999999997</v>
      </c>
      <c r="D37" s="15" t="str">
        <f t="shared" si="3"/>
        <v>vis</v>
      </c>
      <c r="E37" s="68">
        <f>VLOOKUP(C37,Active!C$21:E$973,3,FALSE)</f>
        <v>3150.0249961544305</v>
      </c>
      <c r="F37" s="18" t="s">
        <v>75</v>
      </c>
      <c r="G37" s="15" t="str">
        <f t="shared" si="4"/>
        <v>50015.325</v>
      </c>
      <c r="H37" s="9">
        <f t="shared" si="5"/>
        <v>-6636</v>
      </c>
      <c r="I37" s="69" t="s">
        <v>164</v>
      </c>
      <c r="J37" s="70" t="s">
        <v>165</v>
      </c>
      <c r="K37" s="69">
        <v>-6636</v>
      </c>
      <c r="L37" s="69" t="s">
        <v>166</v>
      </c>
      <c r="M37" s="70" t="s">
        <v>139</v>
      </c>
      <c r="N37" s="70"/>
      <c r="O37" s="71" t="s">
        <v>148</v>
      </c>
      <c r="P37" s="72" t="s">
        <v>149</v>
      </c>
    </row>
    <row r="38" spans="1:16" ht="12.75" customHeight="1" thickBot="1">
      <c r="A38" s="9" t="str">
        <f t="shared" si="0"/>
        <v>IBVS 4951 </v>
      </c>
      <c r="B38" s="18" t="str">
        <f t="shared" si="1"/>
        <v>II</v>
      </c>
      <c r="C38" s="9">
        <f t="shared" si="2"/>
        <v>50017.379000000001</v>
      </c>
      <c r="D38" s="15" t="str">
        <f t="shared" si="3"/>
        <v>vis</v>
      </c>
      <c r="E38" s="68">
        <f>VLOOKUP(C38,Active!C$21:E$973,3,FALSE)</f>
        <v>3155.5102633782863</v>
      </c>
      <c r="F38" s="18" t="s">
        <v>75</v>
      </c>
      <c r="G38" s="15" t="str">
        <f t="shared" si="4"/>
        <v>50017.379</v>
      </c>
      <c r="H38" s="9">
        <f t="shared" si="5"/>
        <v>-6630.5</v>
      </c>
      <c r="I38" s="69" t="s">
        <v>167</v>
      </c>
      <c r="J38" s="70" t="s">
        <v>168</v>
      </c>
      <c r="K38" s="69">
        <v>-6630.5</v>
      </c>
      <c r="L38" s="69" t="s">
        <v>163</v>
      </c>
      <c r="M38" s="70" t="s">
        <v>139</v>
      </c>
      <c r="N38" s="70"/>
      <c r="O38" s="71" t="s">
        <v>148</v>
      </c>
      <c r="P38" s="72" t="s">
        <v>149</v>
      </c>
    </row>
    <row r="39" spans="1:16" ht="12.75" customHeight="1" thickBot="1">
      <c r="A39" s="9" t="str">
        <f t="shared" si="0"/>
        <v>IBVS 4951 </v>
      </c>
      <c r="B39" s="18" t="str">
        <f t="shared" si="1"/>
        <v>I</v>
      </c>
      <c r="C39" s="9">
        <f t="shared" si="2"/>
        <v>51774.517800000001</v>
      </c>
      <c r="D39" s="15" t="str">
        <f t="shared" si="3"/>
        <v>vis</v>
      </c>
      <c r="E39" s="68">
        <f>VLOOKUP(C39,Active!C$21:E$973,3,FALSE)</f>
        <v>7848.0009485720184</v>
      </c>
      <c r="F39" s="18" t="s">
        <v>75</v>
      </c>
      <c r="G39" s="15" t="str">
        <f t="shared" si="4"/>
        <v>51774.5178</v>
      </c>
      <c r="H39" s="9">
        <f t="shared" si="5"/>
        <v>-1938</v>
      </c>
      <c r="I39" s="69" t="s">
        <v>169</v>
      </c>
      <c r="J39" s="70" t="s">
        <v>170</v>
      </c>
      <c r="K39" s="69">
        <v>-1938</v>
      </c>
      <c r="L39" s="69" t="s">
        <v>171</v>
      </c>
      <c r="M39" s="70" t="s">
        <v>79</v>
      </c>
      <c r="N39" s="70" t="s">
        <v>172</v>
      </c>
      <c r="O39" s="71" t="s">
        <v>148</v>
      </c>
      <c r="P39" s="72" t="s">
        <v>149</v>
      </c>
    </row>
    <row r="40" spans="1:16" ht="12.75" customHeight="1" thickBot="1">
      <c r="A40" s="9" t="str">
        <f t="shared" si="0"/>
        <v>IBVS 5407 </v>
      </c>
      <c r="B40" s="18" t="str">
        <f t="shared" si="1"/>
        <v>II</v>
      </c>
      <c r="C40" s="9">
        <f t="shared" si="2"/>
        <v>52491.426299999999</v>
      </c>
      <c r="D40" s="15" t="str">
        <f t="shared" si="3"/>
        <v>vis</v>
      </c>
      <c r="E40" s="68">
        <f>VLOOKUP(C40,Active!C$21:E$973,3,FALSE)</f>
        <v>9762.5261177767497</v>
      </c>
      <c r="F40" s="18" t="s">
        <v>75</v>
      </c>
      <c r="G40" s="15" t="str">
        <f t="shared" si="4"/>
        <v>52491.4263</v>
      </c>
      <c r="H40" s="9">
        <f t="shared" si="5"/>
        <v>-23.5</v>
      </c>
      <c r="I40" s="69" t="s">
        <v>176</v>
      </c>
      <c r="J40" s="70" t="s">
        <v>177</v>
      </c>
      <c r="K40" s="69">
        <v>-23.5</v>
      </c>
      <c r="L40" s="69" t="s">
        <v>178</v>
      </c>
      <c r="M40" s="70" t="s">
        <v>79</v>
      </c>
      <c r="N40" s="70" t="s">
        <v>80</v>
      </c>
      <c r="O40" s="71" t="s">
        <v>179</v>
      </c>
      <c r="P40" s="72" t="s">
        <v>180</v>
      </c>
    </row>
    <row r="41" spans="1:16" ht="12.75" customHeight="1" thickBot="1">
      <c r="A41" s="9" t="str">
        <f t="shared" si="0"/>
        <v>IBVS 5594 </v>
      </c>
      <c r="B41" s="18" t="str">
        <f t="shared" si="1"/>
        <v>II</v>
      </c>
      <c r="C41" s="9">
        <f t="shared" si="2"/>
        <v>52510.5124</v>
      </c>
      <c r="D41" s="15" t="str">
        <f t="shared" si="3"/>
        <v>vis</v>
      </c>
      <c r="E41" s="68">
        <f>VLOOKUP(C41,Active!C$21:E$973,3,FALSE)</f>
        <v>9813.4961074364619</v>
      </c>
      <c r="F41" s="18" t="s">
        <v>75</v>
      </c>
      <c r="G41" s="15" t="str">
        <f t="shared" si="4"/>
        <v>52510.5124</v>
      </c>
      <c r="H41" s="9">
        <f t="shared" si="5"/>
        <v>27.5</v>
      </c>
      <c r="I41" s="69" t="s">
        <v>181</v>
      </c>
      <c r="J41" s="70" t="s">
        <v>182</v>
      </c>
      <c r="K41" s="69">
        <v>27.5</v>
      </c>
      <c r="L41" s="69" t="s">
        <v>183</v>
      </c>
      <c r="M41" s="70" t="s">
        <v>79</v>
      </c>
      <c r="N41" s="70" t="s">
        <v>80</v>
      </c>
      <c r="O41" s="71" t="s">
        <v>184</v>
      </c>
      <c r="P41" s="72" t="s">
        <v>185</v>
      </c>
    </row>
    <row r="42" spans="1:16" ht="12.75" customHeight="1" thickBot="1">
      <c r="A42" s="9" t="str">
        <f t="shared" si="0"/>
        <v>IBVS 5407 </v>
      </c>
      <c r="B42" s="18" t="str">
        <f t="shared" si="1"/>
        <v>II</v>
      </c>
      <c r="C42" s="9">
        <f t="shared" si="2"/>
        <v>52545.3387</v>
      </c>
      <c r="D42" s="15" t="str">
        <f t="shared" si="3"/>
        <v>vis</v>
      </c>
      <c r="E42" s="68">
        <f>VLOOKUP(C42,Active!C$21:E$973,3,FALSE)</f>
        <v>9906.5007627031755</v>
      </c>
      <c r="F42" s="18" t="s">
        <v>75</v>
      </c>
      <c r="G42" s="15" t="str">
        <f t="shared" si="4"/>
        <v>52545.3387</v>
      </c>
      <c r="H42" s="9">
        <f t="shared" si="5"/>
        <v>120.5</v>
      </c>
      <c r="I42" s="69" t="s">
        <v>186</v>
      </c>
      <c r="J42" s="70" t="s">
        <v>187</v>
      </c>
      <c r="K42" s="69">
        <v>120.5</v>
      </c>
      <c r="L42" s="69" t="s">
        <v>188</v>
      </c>
      <c r="M42" s="70" t="s">
        <v>79</v>
      </c>
      <c r="N42" s="70" t="s">
        <v>80</v>
      </c>
      <c r="O42" s="71" t="s">
        <v>179</v>
      </c>
      <c r="P42" s="72" t="s">
        <v>180</v>
      </c>
    </row>
    <row r="43" spans="1:16" ht="12.75" customHeight="1" thickBot="1">
      <c r="A43" s="9" t="str">
        <f t="shared" ref="A43:A79" si="6">P43</f>
        <v>IBVS 5407 </v>
      </c>
      <c r="B43" s="18" t="str">
        <f t="shared" ref="B43:B79" si="7">IF(H43=INT(H43),"I","II")</f>
        <v>II</v>
      </c>
      <c r="C43" s="9">
        <f t="shared" ref="C43:C79" si="8">1*G43</f>
        <v>52596.260600000001</v>
      </c>
      <c r="D43" s="15" t="str">
        <f t="shared" ref="D43:D79" si="9">VLOOKUP(F43,I$1:J$5,2,FALSE)</f>
        <v>vis</v>
      </c>
      <c r="E43" s="68">
        <f>VLOOKUP(C43,Active!C$21:E$973,3,FALSE)</f>
        <v>10042.489189697315</v>
      </c>
      <c r="F43" s="18" t="s">
        <v>75</v>
      </c>
      <c r="G43" s="15" t="str">
        <f t="shared" ref="G43:G79" si="10">MID(I43,3,LEN(I43)-3)</f>
        <v>52596.2606</v>
      </c>
      <c r="H43" s="9">
        <f t="shared" ref="H43:H79" si="11">1*K43</f>
        <v>256.5</v>
      </c>
      <c r="I43" s="69" t="s">
        <v>189</v>
      </c>
      <c r="J43" s="70" t="s">
        <v>190</v>
      </c>
      <c r="K43" s="69">
        <v>256.5</v>
      </c>
      <c r="L43" s="69" t="s">
        <v>191</v>
      </c>
      <c r="M43" s="70" t="s">
        <v>79</v>
      </c>
      <c r="N43" s="70" t="s">
        <v>80</v>
      </c>
      <c r="O43" s="71" t="s">
        <v>179</v>
      </c>
      <c r="P43" s="72" t="s">
        <v>180</v>
      </c>
    </row>
    <row r="44" spans="1:16" ht="12.75" customHeight="1" thickBot="1">
      <c r="A44" s="9" t="str">
        <f t="shared" si="6"/>
        <v>IBVS 5843 </v>
      </c>
      <c r="B44" s="18" t="str">
        <f t="shared" si="7"/>
        <v>I</v>
      </c>
      <c r="C44" s="9">
        <f t="shared" si="8"/>
        <v>53250.633600000001</v>
      </c>
      <c r="D44" s="15" t="str">
        <f t="shared" si="9"/>
        <v>vis</v>
      </c>
      <c r="E44" s="68">
        <f>VLOOKUP(C44,Active!C$21:E$973,3,FALSE)</f>
        <v>11790.011472593964</v>
      </c>
      <c r="F44" s="18" t="s">
        <v>75</v>
      </c>
      <c r="G44" s="15" t="str">
        <f t="shared" si="10"/>
        <v>53250.6336</v>
      </c>
      <c r="H44" s="9">
        <f t="shared" si="11"/>
        <v>2004</v>
      </c>
      <c r="I44" s="69" t="s">
        <v>192</v>
      </c>
      <c r="J44" s="70" t="s">
        <v>193</v>
      </c>
      <c r="K44" s="69">
        <v>2004</v>
      </c>
      <c r="L44" s="69" t="s">
        <v>194</v>
      </c>
      <c r="M44" s="70" t="s">
        <v>195</v>
      </c>
      <c r="N44" s="70" t="s">
        <v>196</v>
      </c>
      <c r="O44" s="71" t="s">
        <v>197</v>
      </c>
      <c r="P44" s="72" t="s">
        <v>198</v>
      </c>
    </row>
    <row r="45" spans="1:16" ht="12.75" customHeight="1" thickBot="1">
      <c r="A45" s="9" t="str">
        <f t="shared" si="6"/>
        <v>IBVS 5588 </v>
      </c>
      <c r="B45" s="18" t="str">
        <f t="shared" si="7"/>
        <v>I</v>
      </c>
      <c r="C45" s="9">
        <f t="shared" si="8"/>
        <v>53251.3796</v>
      </c>
      <c r="D45" s="15" t="str">
        <f t="shared" si="9"/>
        <v>vis</v>
      </c>
      <c r="E45" s="68">
        <f>VLOOKUP(C45,Active!C$21:E$973,3,FALSE)</f>
        <v>11792.003687466886</v>
      </c>
      <c r="F45" s="18" t="s">
        <v>75</v>
      </c>
      <c r="G45" s="15" t="str">
        <f t="shared" si="10"/>
        <v>53251.3796</v>
      </c>
      <c r="H45" s="9">
        <f t="shared" si="11"/>
        <v>2006</v>
      </c>
      <c r="I45" s="69" t="s">
        <v>199</v>
      </c>
      <c r="J45" s="70" t="s">
        <v>200</v>
      </c>
      <c r="K45" s="69" t="s">
        <v>201</v>
      </c>
      <c r="L45" s="69" t="s">
        <v>202</v>
      </c>
      <c r="M45" s="70" t="s">
        <v>79</v>
      </c>
      <c r="N45" s="70" t="s">
        <v>80</v>
      </c>
      <c r="O45" s="71" t="s">
        <v>203</v>
      </c>
      <c r="P45" s="72" t="s">
        <v>204</v>
      </c>
    </row>
    <row r="46" spans="1:16" ht="12.75" customHeight="1" thickBot="1">
      <c r="A46" s="9" t="str">
        <f t="shared" si="6"/>
        <v>IBVS 5843 </v>
      </c>
      <c r="B46" s="18" t="str">
        <f t="shared" si="7"/>
        <v>I</v>
      </c>
      <c r="C46" s="9">
        <f t="shared" si="8"/>
        <v>53280.584000000003</v>
      </c>
      <c r="D46" s="15" t="str">
        <f t="shared" si="9"/>
        <v>vis</v>
      </c>
      <c r="E46" s="68">
        <f>VLOOKUP(C46,Active!C$21:E$973,3,FALSE)</f>
        <v>11869.994893947947</v>
      </c>
      <c r="F46" s="18" t="s">
        <v>75</v>
      </c>
      <c r="G46" s="15" t="str">
        <f t="shared" si="10"/>
        <v>53280.5840</v>
      </c>
      <c r="H46" s="9">
        <f t="shared" si="11"/>
        <v>2084</v>
      </c>
      <c r="I46" s="69" t="s">
        <v>205</v>
      </c>
      <c r="J46" s="70" t="s">
        <v>206</v>
      </c>
      <c r="K46" s="69" t="s">
        <v>207</v>
      </c>
      <c r="L46" s="69" t="s">
        <v>208</v>
      </c>
      <c r="M46" s="70" t="s">
        <v>195</v>
      </c>
      <c r="N46" s="70" t="s">
        <v>196</v>
      </c>
      <c r="O46" s="71" t="s">
        <v>197</v>
      </c>
      <c r="P46" s="72" t="s">
        <v>198</v>
      </c>
    </row>
    <row r="47" spans="1:16" ht="12.75" customHeight="1" thickBot="1">
      <c r="A47" s="9" t="str">
        <f t="shared" si="6"/>
        <v>IBVS 5690 </v>
      </c>
      <c r="B47" s="18" t="str">
        <f t="shared" si="7"/>
        <v>I</v>
      </c>
      <c r="C47" s="9">
        <f t="shared" si="8"/>
        <v>53562.928599999999</v>
      </c>
      <c r="D47" s="15" t="str">
        <f t="shared" si="9"/>
        <v>vis</v>
      </c>
      <c r="E47" s="68">
        <f>VLOOKUP(C47,Active!C$21:E$973,3,FALSE)</f>
        <v>12624.0044266694</v>
      </c>
      <c r="F47" s="18" t="s">
        <v>75</v>
      </c>
      <c r="G47" s="15" t="str">
        <f t="shared" si="10"/>
        <v>53562.9286</v>
      </c>
      <c r="H47" s="9">
        <f t="shared" si="11"/>
        <v>2838</v>
      </c>
      <c r="I47" s="69" t="s">
        <v>209</v>
      </c>
      <c r="J47" s="70" t="s">
        <v>210</v>
      </c>
      <c r="K47" s="69" t="s">
        <v>211</v>
      </c>
      <c r="L47" s="69" t="s">
        <v>212</v>
      </c>
      <c r="M47" s="70" t="s">
        <v>79</v>
      </c>
      <c r="N47" s="70" t="s">
        <v>80</v>
      </c>
      <c r="O47" s="71" t="s">
        <v>213</v>
      </c>
      <c r="P47" s="72" t="s">
        <v>214</v>
      </c>
    </row>
    <row r="48" spans="1:16" ht="12.75" customHeight="1" thickBot="1">
      <c r="A48" s="9" t="str">
        <f t="shared" si="6"/>
        <v>IBVS 6153 </v>
      </c>
      <c r="B48" s="18" t="str">
        <f t="shared" si="7"/>
        <v>II</v>
      </c>
      <c r="C48" s="9">
        <f t="shared" si="8"/>
        <v>53575.474099999999</v>
      </c>
      <c r="D48" s="15" t="str">
        <f t="shared" si="9"/>
        <v>vis</v>
      </c>
      <c r="E48" s="68">
        <f>VLOOKUP(C48,Active!C$21:E$973,3,FALSE)</f>
        <v>12657.507552256917</v>
      </c>
      <c r="F48" s="18" t="s">
        <v>75</v>
      </c>
      <c r="G48" s="15" t="str">
        <f t="shared" si="10"/>
        <v>53575.4741</v>
      </c>
      <c r="H48" s="9">
        <f t="shared" si="11"/>
        <v>2871.5</v>
      </c>
      <c r="I48" s="69" t="s">
        <v>215</v>
      </c>
      <c r="J48" s="70" t="s">
        <v>216</v>
      </c>
      <c r="K48" s="69" t="s">
        <v>217</v>
      </c>
      <c r="L48" s="69" t="s">
        <v>218</v>
      </c>
      <c r="M48" s="70" t="s">
        <v>195</v>
      </c>
      <c r="N48" s="70" t="s">
        <v>219</v>
      </c>
      <c r="O48" s="71" t="s">
        <v>220</v>
      </c>
      <c r="P48" s="72" t="s">
        <v>221</v>
      </c>
    </row>
    <row r="49" spans="1:16" ht="12.75" customHeight="1" thickBot="1">
      <c r="A49" s="9" t="str">
        <f t="shared" si="6"/>
        <v>IBVS 6153 </v>
      </c>
      <c r="B49" s="18" t="str">
        <f t="shared" si="7"/>
        <v>I</v>
      </c>
      <c r="C49" s="9">
        <f t="shared" si="8"/>
        <v>53576.408900000002</v>
      </c>
      <c r="D49" s="15" t="str">
        <f t="shared" si="9"/>
        <v>vis</v>
      </c>
      <c r="E49" s="68">
        <f>VLOOKUP(C49,Active!C$21:E$973,3,FALSE)</f>
        <v>12660.003963065517</v>
      </c>
      <c r="F49" s="18" t="s">
        <v>75</v>
      </c>
      <c r="G49" s="15" t="str">
        <f t="shared" si="10"/>
        <v>53576.4089</v>
      </c>
      <c r="H49" s="9">
        <f t="shared" si="11"/>
        <v>2874</v>
      </c>
      <c r="I49" s="69" t="s">
        <v>222</v>
      </c>
      <c r="J49" s="70" t="s">
        <v>223</v>
      </c>
      <c r="K49" s="69" t="s">
        <v>224</v>
      </c>
      <c r="L49" s="69" t="s">
        <v>225</v>
      </c>
      <c r="M49" s="70" t="s">
        <v>195</v>
      </c>
      <c r="N49" s="70" t="s">
        <v>219</v>
      </c>
      <c r="O49" s="71" t="s">
        <v>220</v>
      </c>
      <c r="P49" s="72" t="s">
        <v>221</v>
      </c>
    </row>
    <row r="50" spans="1:16" ht="12.75" customHeight="1" thickBot="1">
      <c r="A50" s="9" t="str">
        <f t="shared" si="6"/>
        <v>IBVS 6153 </v>
      </c>
      <c r="B50" s="18" t="str">
        <f t="shared" si="7"/>
        <v>II</v>
      </c>
      <c r="C50" s="9">
        <f t="shared" si="8"/>
        <v>53576.595300000001</v>
      </c>
      <c r="D50" s="15" t="str">
        <f t="shared" si="9"/>
        <v>vis</v>
      </c>
      <c r="E50" s="68">
        <f>VLOOKUP(C50,Active!C$21:E$973,3,FALSE)</f>
        <v>12660.501749730813</v>
      </c>
      <c r="F50" s="18" t="s">
        <v>75</v>
      </c>
      <c r="G50" s="15" t="str">
        <f t="shared" si="10"/>
        <v>53576.5953</v>
      </c>
      <c r="H50" s="9">
        <f t="shared" si="11"/>
        <v>2874.5</v>
      </c>
      <c r="I50" s="69" t="s">
        <v>226</v>
      </c>
      <c r="J50" s="70" t="s">
        <v>227</v>
      </c>
      <c r="K50" s="69" t="s">
        <v>228</v>
      </c>
      <c r="L50" s="69" t="s">
        <v>229</v>
      </c>
      <c r="M50" s="70" t="s">
        <v>195</v>
      </c>
      <c r="N50" s="70" t="s">
        <v>219</v>
      </c>
      <c r="O50" s="71" t="s">
        <v>220</v>
      </c>
      <c r="P50" s="72" t="s">
        <v>221</v>
      </c>
    </row>
    <row r="51" spans="1:16" ht="12.75" customHeight="1" thickBot="1">
      <c r="A51" s="9" t="str">
        <f t="shared" si="6"/>
        <v>IBVS 6153 </v>
      </c>
      <c r="B51" s="18" t="str">
        <f t="shared" si="7"/>
        <v>II</v>
      </c>
      <c r="C51" s="9">
        <f t="shared" si="8"/>
        <v>53577.3462</v>
      </c>
      <c r="D51" s="15" t="str">
        <f t="shared" si="9"/>
        <v>vis</v>
      </c>
      <c r="E51" s="68">
        <f>VLOOKUP(C51,Active!C$21:E$973,3,FALSE)</f>
        <v>12662.507050197406</v>
      </c>
      <c r="F51" s="18" t="s">
        <v>75</v>
      </c>
      <c r="G51" s="15" t="str">
        <f t="shared" si="10"/>
        <v>53577.3462</v>
      </c>
      <c r="H51" s="9">
        <f t="shared" si="11"/>
        <v>2876.5</v>
      </c>
      <c r="I51" s="69" t="s">
        <v>230</v>
      </c>
      <c r="J51" s="70" t="s">
        <v>231</v>
      </c>
      <c r="K51" s="69" t="s">
        <v>232</v>
      </c>
      <c r="L51" s="69" t="s">
        <v>233</v>
      </c>
      <c r="M51" s="70" t="s">
        <v>195</v>
      </c>
      <c r="N51" s="70" t="s">
        <v>219</v>
      </c>
      <c r="O51" s="71" t="s">
        <v>220</v>
      </c>
      <c r="P51" s="72" t="s">
        <v>221</v>
      </c>
    </row>
    <row r="52" spans="1:16" ht="12.75" customHeight="1" thickBot="1">
      <c r="A52" s="9" t="str">
        <f t="shared" si="6"/>
        <v>IBVS 6153 </v>
      </c>
      <c r="B52" s="18" t="str">
        <f t="shared" si="7"/>
        <v>I</v>
      </c>
      <c r="C52" s="9">
        <f t="shared" si="8"/>
        <v>53577.532099999997</v>
      </c>
      <c r="D52" s="15" t="str">
        <f t="shared" si="9"/>
        <v>vis</v>
      </c>
      <c r="E52" s="68">
        <f>VLOOKUP(C52,Active!C$21:E$973,3,FALSE)</f>
        <v>12663.003501598036</v>
      </c>
      <c r="F52" s="18" t="s">
        <v>75</v>
      </c>
      <c r="G52" s="15" t="str">
        <f t="shared" si="10"/>
        <v>53577.5321</v>
      </c>
      <c r="H52" s="9">
        <f t="shared" si="11"/>
        <v>2877</v>
      </c>
      <c r="I52" s="69" t="s">
        <v>234</v>
      </c>
      <c r="J52" s="70" t="s">
        <v>235</v>
      </c>
      <c r="K52" s="69" t="s">
        <v>236</v>
      </c>
      <c r="L52" s="69" t="s">
        <v>237</v>
      </c>
      <c r="M52" s="70" t="s">
        <v>195</v>
      </c>
      <c r="N52" s="70" t="s">
        <v>219</v>
      </c>
      <c r="O52" s="71" t="s">
        <v>220</v>
      </c>
      <c r="P52" s="72" t="s">
        <v>221</v>
      </c>
    </row>
    <row r="53" spans="1:16" ht="12.75" customHeight="1" thickBot="1">
      <c r="A53" s="9" t="str">
        <f t="shared" si="6"/>
        <v>IBVS 6153 </v>
      </c>
      <c r="B53" s="18" t="str">
        <f t="shared" si="7"/>
        <v>II</v>
      </c>
      <c r="C53" s="9">
        <f t="shared" si="8"/>
        <v>53578.469700000001</v>
      </c>
      <c r="D53" s="15" t="str">
        <f t="shared" si="9"/>
        <v>vis</v>
      </c>
      <c r="E53" s="68">
        <f>VLOOKUP(C53,Active!C$21:E$973,3,FALSE)</f>
        <v>12665.507389888739</v>
      </c>
      <c r="F53" s="18" t="s">
        <v>75</v>
      </c>
      <c r="G53" s="15" t="str">
        <f t="shared" si="10"/>
        <v>53578.4697</v>
      </c>
      <c r="H53" s="9">
        <f t="shared" si="11"/>
        <v>2879.5</v>
      </c>
      <c r="I53" s="69" t="s">
        <v>238</v>
      </c>
      <c r="J53" s="70" t="s">
        <v>239</v>
      </c>
      <c r="K53" s="69" t="s">
        <v>240</v>
      </c>
      <c r="L53" s="69" t="s">
        <v>241</v>
      </c>
      <c r="M53" s="70" t="s">
        <v>195</v>
      </c>
      <c r="N53" s="70" t="s">
        <v>219</v>
      </c>
      <c r="O53" s="71" t="s">
        <v>220</v>
      </c>
      <c r="P53" s="72" t="s">
        <v>221</v>
      </c>
    </row>
    <row r="54" spans="1:16" ht="12.75" customHeight="1" thickBot="1">
      <c r="A54" s="9" t="str">
        <f t="shared" si="6"/>
        <v>IBVS 6153 </v>
      </c>
      <c r="B54" s="18" t="str">
        <f t="shared" si="7"/>
        <v>I</v>
      </c>
      <c r="C54" s="9">
        <f t="shared" si="8"/>
        <v>53579.404699999999</v>
      </c>
      <c r="D54" s="15" t="str">
        <f t="shared" si="9"/>
        <v>vis</v>
      </c>
      <c r="E54" s="68">
        <f>VLOOKUP(C54,Active!C$21:E$973,3,FALSE)</f>
        <v>12668.00433480319</v>
      </c>
      <c r="F54" s="18" t="s">
        <v>75</v>
      </c>
      <c r="G54" s="15" t="str">
        <f t="shared" si="10"/>
        <v>53579.4047</v>
      </c>
      <c r="H54" s="9">
        <f t="shared" si="11"/>
        <v>2882</v>
      </c>
      <c r="I54" s="69" t="s">
        <v>242</v>
      </c>
      <c r="J54" s="70" t="s">
        <v>243</v>
      </c>
      <c r="K54" s="69" t="s">
        <v>244</v>
      </c>
      <c r="L54" s="69" t="s">
        <v>212</v>
      </c>
      <c r="M54" s="70" t="s">
        <v>195</v>
      </c>
      <c r="N54" s="70" t="s">
        <v>219</v>
      </c>
      <c r="O54" s="71" t="s">
        <v>220</v>
      </c>
      <c r="P54" s="72" t="s">
        <v>221</v>
      </c>
    </row>
    <row r="55" spans="1:16" ht="12.75" customHeight="1" thickBot="1">
      <c r="A55" s="9" t="str">
        <f t="shared" si="6"/>
        <v>IBVS 6153 </v>
      </c>
      <c r="B55" s="18" t="str">
        <f t="shared" si="7"/>
        <v>II</v>
      </c>
      <c r="C55" s="9">
        <f t="shared" si="8"/>
        <v>53579.592199999999</v>
      </c>
      <c r="D55" s="15" t="str">
        <f t="shared" si="9"/>
        <v>vis</v>
      </c>
      <c r="E55" s="68">
        <f>VLOOKUP(C55,Active!C$21:E$973,3,FALSE)</f>
        <v>12668.505059050742</v>
      </c>
      <c r="F55" s="18" t="s">
        <v>75</v>
      </c>
      <c r="G55" s="15" t="str">
        <f t="shared" si="10"/>
        <v>53579.5922</v>
      </c>
      <c r="H55" s="9">
        <f t="shared" si="11"/>
        <v>2882.5</v>
      </c>
      <c r="I55" s="69" t="s">
        <v>245</v>
      </c>
      <c r="J55" s="70" t="s">
        <v>246</v>
      </c>
      <c r="K55" s="69" t="s">
        <v>247</v>
      </c>
      <c r="L55" s="69" t="s">
        <v>248</v>
      </c>
      <c r="M55" s="70" t="s">
        <v>195</v>
      </c>
      <c r="N55" s="70" t="s">
        <v>219</v>
      </c>
      <c r="O55" s="71" t="s">
        <v>220</v>
      </c>
      <c r="P55" s="72" t="s">
        <v>221</v>
      </c>
    </row>
    <row r="56" spans="1:16" ht="12.75" customHeight="1" thickBot="1">
      <c r="A56" s="9" t="str">
        <f t="shared" si="6"/>
        <v>IBVS 5677 </v>
      </c>
      <c r="B56" s="18" t="str">
        <f t="shared" si="7"/>
        <v>II</v>
      </c>
      <c r="C56" s="9">
        <f t="shared" si="8"/>
        <v>53631.642599999999</v>
      </c>
      <c r="D56" s="15" t="str">
        <f t="shared" si="9"/>
        <v>vis</v>
      </c>
      <c r="E56" s="68">
        <f>VLOOKUP(C56,Active!C$21:E$973,3,FALSE)</f>
        <v>12807.507178382812</v>
      </c>
      <c r="F56" s="18" t="s">
        <v>75</v>
      </c>
      <c r="G56" s="15" t="str">
        <f t="shared" si="10"/>
        <v>53631.6426</v>
      </c>
      <c r="H56" s="9">
        <f t="shared" si="11"/>
        <v>3021.5</v>
      </c>
      <c r="I56" s="69" t="s">
        <v>249</v>
      </c>
      <c r="J56" s="70" t="s">
        <v>250</v>
      </c>
      <c r="K56" s="69" t="s">
        <v>251</v>
      </c>
      <c r="L56" s="69" t="s">
        <v>252</v>
      </c>
      <c r="M56" s="70" t="s">
        <v>79</v>
      </c>
      <c r="N56" s="70" t="s">
        <v>80</v>
      </c>
      <c r="O56" s="71" t="s">
        <v>253</v>
      </c>
      <c r="P56" s="72" t="s">
        <v>254</v>
      </c>
    </row>
    <row r="57" spans="1:16" ht="12.75" customHeight="1" thickBot="1">
      <c r="A57" s="9" t="str">
        <f t="shared" si="6"/>
        <v>IBVS 5843 </v>
      </c>
      <c r="B57" s="18" t="str">
        <f t="shared" si="7"/>
        <v>II</v>
      </c>
      <c r="C57" s="9">
        <f t="shared" si="8"/>
        <v>53986.6397</v>
      </c>
      <c r="D57" s="15" t="str">
        <f t="shared" si="9"/>
        <v>vis</v>
      </c>
      <c r="E57" s="68">
        <f>VLOOKUP(C57,Active!C$21:E$973,3,FALSE)</f>
        <v>13755.537342545591</v>
      </c>
      <c r="F57" s="18" t="s">
        <v>75</v>
      </c>
      <c r="G57" s="15" t="str">
        <f t="shared" si="10"/>
        <v>53986.6397</v>
      </c>
      <c r="H57" s="9">
        <f t="shared" si="11"/>
        <v>3969.5</v>
      </c>
      <c r="I57" s="69" t="s">
        <v>255</v>
      </c>
      <c r="J57" s="70" t="s">
        <v>256</v>
      </c>
      <c r="K57" s="69" t="s">
        <v>257</v>
      </c>
      <c r="L57" s="69" t="s">
        <v>258</v>
      </c>
      <c r="M57" s="70" t="s">
        <v>195</v>
      </c>
      <c r="N57" s="70" t="s">
        <v>196</v>
      </c>
      <c r="O57" s="71" t="s">
        <v>197</v>
      </c>
      <c r="P57" s="72" t="s">
        <v>198</v>
      </c>
    </row>
    <row r="58" spans="1:16" ht="12.75" customHeight="1" thickBot="1">
      <c r="A58" s="9" t="str">
        <f t="shared" si="6"/>
        <v>IBVS 5920 </v>
      </c>
      <c r="B58" s="18" t="str">
        <f t="shared" si="7"/>
        <v>I</v>
      </c>
      <c r="C58" s="9">
        <f t="shared" si="8"/>
        <v>55102.693200000002</v>
      </c>
      <c r="D58" s="15" t="str">
        <f t="shared" si="9"/>
        <v>vis</v>
      </c>
      <c r="E58" s="68">
        <f>VLOOKUP(C58,Active!C$21:E$973,3,FALSE)</f>
        <v>16735.990937291703</v>
      </c>
      <c r="F58" s="18" t="s">
        <v>75</v>
      </c>
      <c r="G58" s="15" t="str">
        <f t="shared" si="10"/>
        <v>55102.6932</v>
      </c>
      <c r="H58" s="9">
        <f t="shared" si="11"/>
        <v>6950</v>
      </c>
      <c r="I58" s="69" t="s">
        <v>278</v>
      </c>
      <c r="J58" s="70" t="s">
        <v>279</v>
      </c>
      <c r="K58" s="69" t="s">
        <v>280</v>
      </c>
      <c r="L58" s="69" t="s">
        <v>281</v>
      </c>
      <c r="M58" s="70" t="s">
        <v>195</v>
      </c>
      <c r="N58" s="70" t="s">
        <v>75</v>
      </c>
      <c r="O58" s="71" t="s">
        <v>282</v>
      </c>
      <c r="P58" s="72" t="s">
        <v>283</v>
      </c>
    </row>
    <row r="59" spans="1:16" ht="12.75" customHeight="1" thickBot="1">
      <c r="A59" s="9" t="str">
        <f t="shared" si="6"/>
        <v>OEJV 0160 </v>
      </c>
      <c r="B59" s="18" t="str">
        <f t="shared" si="7"/>
        <v>II</v>
      </c>
      <c r="C59" s="9">
        <f t="shared" si="8"/>
        <v>55776.528919999997</v>
      </c>
      <c r="D59" s="15" t="str">
        <f t="shared" si="9"/>
        <v>vis</v>
      </c>
      <c r="E59" s="68">
        <f>VLOOKUP(C59,Active!C$21:E$973,3,FALSE)</f>
        <v>18535.488984600652</v>
      </c>
      <c r="F59" s="18" t="s">
        <v>75</v>
      </c>
      <c r="G59" s="15" t="str">
        <f t="shared" si="10"/>
        <v>55776.52892</v>
      </c>
      <c r="H59" s="9">
        <f t="shared" si="11"/>
        <v>8749.5</v>
      </c>
      <c r="I59" s="69" t="s">
        <v>294</v>
      </c>
      <c r="J59" s="70" t="s">
        <v>295</v>
      </c>
      <c r="K59" s="69" t="s">
        <v>296</v>
      </c>
      <c r="L59" s="69" t="s">
        <v>297</v>
      </c>
      <c r="M59" s="70" t="s">
        <v>195</v>
      </c>
      <c r="N59" s="70" t="s">
        <v>67</v>
      </c>
      <c r="O59" s="71" t="s">
        <v>298</v>
      </c>
      <c r="P59" s="72" t="s">
        <v>299</v>
      </c>
    </row>
    <row r="60" spans="1:16" ht="12.75" customHeight="1" thickBot="1">
      <c r="A60" s="9" t="str">
        <f t="shared" si="6"/>
        <v>IBVS 6011 </v>
      </c>
      <c r="B60" s="18" t="str">
        <f t="shared" si="7"/>
        <v>I</v>
      </c>
      <c r="C60" s="9">
        <f t="shared" si="8"/>
        <v>55855.724300000002</v>
      </c>
      <c r="D60" s="15" t="str">
        <f t="shared" si="9"/>
        <v>vis</v>
      </c>
      <c r="E60" s="68">
        <f>VLOOKUP(C60,Active!C$21:E$973,3,FALSE)</f>
        <v>18746.982568921027</v>
      </c>
      <c r="F60" s="18" t="s">
        <v>75</v>
      </c>
      <c r="G60" s="15" t="str">
        <f t="shared" si="10"/>
        <v>55855.7243</v>
      </c>
      <c r="H60" s="9">
        <f t="shared" si="11"/>
        <v>8961</v>
      </c>
      <c r="I60" s="69" t="s">
        <v>307</v>
      </c>
      <c r="J60" s="70" t="s">
        <v>308</v>
      </c>
      <c r="K60" s="69" t="s">
        <v>309</v>
      </c>
      <c r="L60" s="69" t="s">
        <v>310</v>
      </c>
      <c r="M60" s="70" t="s">
        <v>195</v>
      </c>
      <c r="N60" s="70" t="s">
        <v>75</v>
      </c>
      <c r="O60" s="71" t="s">
        <v>282</v>
      </c>
      <c r="P60" s="72" t="s">
        <v>311</v>
      </c>
    </row>
    <row r="61" spans="1:16" ht="12.75" customHeight="1" thickBot="1">
      <c r="A61" s="9" t="str">
        <f t="shared" si="6"/>
        <v>BAVM 231 </v>
      </c>
      <c r="B61" s="18" t="str">
        <f t="shared" si="7"/>
        <v>I</v>
      </c>
      <c r="C61" s="9">
        <f t="shared" si="8"/>
        <v>56156.412400000001</v>
      </c>
      <c r="D61" s="15" t="str">
        <f t="shared" si="9"/>
        <v>vis</v>
      </c>
      <c r="E61" s="68">
        <f>VLOOKUP(C61,Active!C$21:E$973,3,FALSE)</f>
        <v>19549.978956228959</v>
      </c>
      <c r="F61" s="18" t="s">
        <v>75</v>
      </c>
      <c r="G61" s="15" t="str">
        <f t="shared" si="10"/>
        <v>56156.4124</v>
      </c>
      <c r="H61" s="9">
        <f t="shared" si="11"/>
        <v>9764</v>
      </c>
      <c r="I61" s="69" t="s">
        <v>334</v>
      </c>
      <c r="J61" s="70" t="s">
        <v>335</v>
      </c>
      <c r="K61" s="69" t="s">
        <v>336</v>
      </c>
      <c r="L61" s="69" t="s">
        <v>337</v>
      </c>
      <c r="M61" s="70" t="s">
        <v>195</v>
      </c>
      <c r="N61" s="70" t="s">
        <v>263</v>
      </c>
      <c r="O61" s="71" t="s">
        <v>305</v>
      </c>
      <c r="P61" s="72" t="s">
        <v>338</v>
      </c>
    </row>
    <row r="62" spans="1:16" ht="12.75" customHeight="1" thickBot="1">
      <c r="A62" s="9" t="str">
        <f t="shared" si="6"/>
        <v>IBVS 3785 </v>
      </c>
      <c r="B62" s="18" t="str">
        <f t="shared" si="7"/>
        <v>II</v>
      </c>
      <c r="C62" s="9">
        <f t="shared" si="8"/>
        <v>48850.564100000003</v>
      </c>
      <c r="D62" s="15" t="str">
        <f t="shared" si="9"/>
        <v>vis</v>
      </c>
      <c r="E62" s="68">
        <f>VLOOKUP(C62,Active!C$21:E$973,3,FALSE)</f>
        <v>39.496861593951891</v>
      </c>
      <c r="F62" s="18" t="s">
        <v>75</v>
      </c>
      <c r="G62" s="15" t="str">
        <f t="shared" si="10"/>
        <v>48850.5641</v>
      </c>
      <c r="H62" s="9">
        <f t="shared" si="11"/>
        <v>-9746.5</v>
      </c>
      <c r="I62" s="69" t="s">
        <v>105</v>
      </c>
      <c r="J62" s="70" t="s">
        <v>106</v>
      </c>
      <c r="K62" s="69">
        <v>-9746.5</v>
      </c>
      <c r="L62" s="69" t="s">
        <v>107</v>
      </c>
      <c r="M62" s="70" t="s">
        <v>79</v>
      </c>
      <c r="N62" s="70" t="s">
        <v>80</v>
      </c>
      <c r="O62" s="71" t="s">
        <v>85</v>
      </c>
      <c r="P62" s="72" t="s">
        <v>86</v>
      </c>
    </row>
    <row r="63" spans="1:16" ht="12.75" customHeight="1" thickBot="1">
      <c r="A63" s="9" t="str">
        <f t="shared" si="6"/>
        <v>IBVS 4951 </v>
      </c>
      <c r="B63" s="18" t="str">
        <f t="shared" si="7"/>
        <v>II</v>
      </c>
      <c r="C63" s="9">
        <f t="shared" si="8"/>
        <v>51775.4539</v>
      </c>
      <c r="D63" s="15" t="str">
        <f t="shared" si="9"/>
        <v>vis</v>
      </c>
      <c r="E63" s="68">
        <f>VLOOKUP(C63,Active!C$21:E$973,3,FALSE)</f>
        <v>7850.5008310687263</v>
      </c>
      <c r="F63" s="18" t="s">
        <v>75</v>
      </c>
      <c r="G63" s="15" t="str">
        <f t="shared" si="10"/>
        <v>51775.4539</v>
      </c>
      <c r="H63" s="9">
        <f t="shared" si="11"/>
        <v>-1935.5</v>
      </c>
      <c r="I63" s="69" t="s">
        <v>173</v>
      </c>
      <c r="J63" s="70" t="s">
        <v>174</v>
      </c>
      <c r="K63" s="69">
        <v>-1935.5</v>
      </c>
      <c r="L63" s="69" t="s">
        <v>175</v>
      </c>
      <c r="M63" s="70" t="s">
        <v>79</v>
      </c>
      <c r="N63" s="70" t="s">
        <v>172</v>
      </c>
      <c r="O63" s="71" t="s">
        <v>148</v>
      </c>
      <c r="P63" s="72" t="s">
        <v>149</v>
      </c>
    </row>
    <row r="64" spans="1:16" ht="12.75" customHeight="1" thickBot="1">
      <c r="A64" s="9" t="str">
        <f t="shared" si="6"/>
        <v>IBVS 5806 </v>
      </c>
      <c r="B64" s="18" t="str">
        <f t="shared" si="7"/>
        <v>I</v>
      </c>
      <c r="C64" s="9">
        <f t="shared" si="8"/>
        <v>54012.653400000003</v>
      </c>
      <c r="D64" s="15" t="str">
        <f t="shared" si="9"/>
        <v>vis</v>
      </c>
      <c r="E64" s="68">
        <f>VLOOKUP(C64,Active!C$21:E$973,3,FALSE)</f>
        <v>13825.007691124451</v>
      </c>
      <c r="F64" s="18" t="s">
        <v>75</v>
      </c>
      <c r="G64" s="15" t="str">
        <f t="shared" si="10"/>
        <v>54012.6534</v>
      </c>
      <c r="H64" s="9">
        <f t="shared" si="11"/>
        <v>4039</v>
      </c>
      <c r="I64" s="69" t="s">
        <v>259</v>
      </c>
      <c r="J64" s="70" t="s">
        <v>260</v>
      </c>
      <c r="K64" s="69" t="s">
        <v>261</v>
      </c>
      <c r="L64" s="69" t="s">
        <v>262</v>
      </c>
      <c r="M64" s="70" t="s">
        <v>195</v>
      </c>
      <c r="N64" s="70" t="s">
        <v>263</v>
      </c>
      <c r="O64" s="71" t="s">
        <v>213</v>
      </c>
      <c r="P64" s="72" t="s">
        <v>264</v>
      </c>
    </row>
    <row r="65" spans="1:16" ht="12.75" customHeight="1" thickBot="1">
      <c r="A65" s="9" t="str">
        <f t="shared" si="6"/>
        <v>VSB 45 </v>
      </c>
      <c r="B65" s="18" t="str">
        <f t="shared" si="7"/>
        <v>I</v>
      </c>
      <c r="C65" s="9">
        <f t="shared" si="8"/>
        <v>54060.9594</v>
      </c>
      <c r="D65" s="15" t="str">
        <f t="shared" si="9"/>
        <v>vis</v>
      </c>
      <c r="E65" s="68">
        <f>VLOOKUP(C65,Active!C$21:E$973,3,FALSE)</f>
        <v>13954.010280469671</v>
      </c>
      <c r="F65" s="18" t="s">
        <v>75</v>
      </c>
      <c r="G65" s="15" t="str">
        <f t="shared" si="10"/>
        <v>54060.9594</v>
      </c>
      <c r="H65" s="9">
        <f t="shared" si="11"/>
        <v>4168</v>
      </c>
      <c r="I65" s="69" t="s">
        <v>265</v>
      </c>
      <c r="J65" s="70" t="s">
        <v>266</v>
      </c>
      <c r="K65" s="69" t="s">
        <v>267</v>
      </c>
      <c r="L65" s="69" t="s">
        <v>268</v>
      </c>
      <c r="M65" s="70" t="s">
        <v>79</v>
      </c>
      <c r="N65" s="70" t="s">
        <v>80</v>
      </c>
      <c r="O65" s="71" t="s">
        <v>269</v>
      </c>
      <c r="P65" s="72" t="s">
        <v>270</v>
      </c>
    </row>
    <row r="66" spans="1:16" ht="12.75" customHeight="1" thickBot="1">
      <c r="A66" s="9" t="str">
        <f t="shared" si="6"/>
        <v>VSB 50 </v>
      </c>
      <c r="B66" s="18" t="str">
        <f t="shared" si="7"/>
        <v>I</v>
      </c>
      <c r="C66" s="9">
        <f t="shared" si="8"/>
        <v>55080.976999999999</v>
      </c>
      <c r="D66" s="15" t="str">
        <f t="shared" si="9"/>
        <v>vis</v>
      </c>
      <c r="E66" s="68">
        <f>VLOOKUP(C66,Active!C$21:E$973,3,FALSE)</f>
        <v>16677.997188466728</v>
      </c>
      <c r="F66" s="18" t="s">
        <v>75</v>
      </c>
      <c r="G66" s="15" t="str">
        <f t="shared" si="10"/>
        <v>55080.9770</v>
      </c>
      <c r="H66" s="9">
        <f t="shared" si="11"/>
        <v>6892</v>
      </c>
      <c r="I66" s="69" t="s">
        <v>271</v>
      </c>
      <c r="J66" s="70" t="s">
        <v>272</v>
      </c>
      <c r="K66" s="69" t="s">
        <v>273</v>
      </c>
      <c r="L66" s="69" t="s">
        <v>274</v>
      </c>
      <c r="M66" s="70" t="s">
        <v>195</v>
      </c>
      <c r="N66" s="70" t="s">
        <v>275</v>
      </c>
      <c r="O66" s="71" t="s">
        <v>276</v>
      </c>
      <c r="P66" s="72" t="s">
        <v>277</v>
      </c>
    </row>
    <row r="67" spans="1:16" ht="12.75" customHeight="1" thickBot="1">
      <c r="A67" s="9" t="str">
        <f t="shared" si="6"/>
        <v>VSB 51 </v>
      </c>
      <c r="B67" s="18" t="str">
        <f t="shared" si="7"/>
        <v>II</v>
      </c>
      <c r="C67" s="9">
        <f t="shared" si="8"/>
        <v>55426.039299999997</v>
      </c>
      <c r="D67" s="15" t="str">
        <f t="shared" si="9"/>
        <v>vis</v>
      </c>
      <c r="E67" s="68">
        <f>VLOOKUP(C67,Active!C$21:E$973,3,FALSE)</f>
        <v>17599.496177938428</v>
      </c>
      <c r="F67" s="18" t="s">
        <v>75</v>
      </c>
      <c r="G67" s="15" t="str">
        <f t="shared" si="10"/>
        <v>55426.0393</v>
      </c>
      <c r="H67" s="9">
        <f t="shared" si="11"/>
        <v>7813.5</v>
      </c>
      <c r="I67" s="69" t="s">
        <v>284</v>
      </c>
      <c r="J67" s="70" t="s">
        <v>285</v>
      </c>
      <c r="K67" s="69" t="s">
        <v>286</v>
      </c>
      <c r="L67" s="69" t="s">
        <v>287</v>
      </c>
      <c r="M67" s="70" t="s">
        <v>195</v>
      </c>
      <c r="N67" s="70" t="s">
        <v>275</v>
      </c>
      <c r="O67" s="71" t="s">
        <v>288</v>
      </c>
      <c r="P67" s="72" t="s">
        <v>289</v>
      </c>
    </row>
    <row r="68" spans="1:16" ht="12.75" customHeight="1" thickBot="1">
      <c r="A68" s="9" t="str">
        <f t="shared" si="6"/>
        <v>VSB 51 </v>
      </c>
      <c r="B68" s="18" t="str">
        <f t="shared" si="7"/>
        <v>II</v>
      </c>
      <c r="C68" s="9">
        <f t="shared" si="8"/>
        <v>55435.0242</v>
      </c>
      <c r="D68" s="15" t="str">
        <f t="shared" si="9"/>
        <v>vis</v>
      </c>
      <c r="E68" s="68">
        <f>VLOOKUP(C68,Active!C$21:E$973,3,FALSE)</f>
        <v>17623.490616828181</v>
      </c>
      <c r="F68" s="18" t="s">
        <v>75</v>
      </c>
      <c r="G68" s="15" t="str">
        <f t="shared" si="10"/>
        <v>55435.0242</v>
      </c>
      <c r="H68" s="9">
        <f t="shared" si="11"/>
        <v>7837.5</v>
      </c>
      <c r="I68" s="69" t="s">
        <v>290</v>
      </c>
      <c r="J68" s="70" t="s">
        <v>291</v>
      </c>
      <c r="K68" s="69" t="s">
        <v>292</v>
      </c>
      <c r="L68" s="69" t="s">
        <v>293</v>
      </c>
      <c r="M68" s="70" t="s">
        <v>195</v>
      </c>
      <c r="N68" s="70" t="s">
        <v>275</v>
      </c>
      <c r="O68" s="71" t="s">
        <v>288</v>
      </c>
      <c r="P68" s="72" t="s">
        <v>289</v>
      </c>
    </row>
    <row r="69" spans="1:16" ht="12.75" customHeight="1" thickBot="1">
      <c r="A69" s="9" t="str">
        <f t="shared" si="6"/>
        <v>BAVM 225 </v>
      </c>
      <c r="B69" s="18" t="str">
        <f t="shared" si="7"/>
        <v>II</v>
      </c>
      <c r="C69" s="9">
        <f t="shared" si="8"/>
        <v>55805.363599999997</v>
      </c>
      <c r="D69" s="15" t="str">
        <f t="shared" si="9"/>
        <v>vis</v>
      </c>
      <c r="E69" s="68">
        <f>VLOOKUP(C69,Active!C$21:E$973,3,FALSE)</f>
        <v>18612.492842981414</v>
      </c>
      <c r="F69" s="18" t="s">
        <v>75</v>
      </c>
      <c r="G69" s="15" t="str">
        <f t="shared" si="10"/>
        <v>55805.3636</v>
      </c>
      <c r="H69" s="9">
        <f t="shared" si="11"/>
        <v>8826.5</v>
      </c>
      <c r="I69" s="69" t="s">
        <v>300</v>
      </c>
      <c r="J69" s="70" t="s">
        <v>301</v>
      </c>
      <c r="K69" s="69" t="s">
        <v>302</v>
      </c>
      <c r="L69" s="69" t="s">
        <v>303</v>
      </c>
      <c r="M69" s="70" t="s">
        <v>195</v>
      </c>
      <c r="N69" s="70" t="s">
        <v>304</v>
      </c>
      <c r="O69" s="71" t="s">
        <v>305</v>
      </c>
      <c r="P69" s="72" t="s">
        <v>306</v>
      </c>
    </row>
    <row r="70" spans="1:16" ht="12.75" customHeight="1" thickBot="1">
      <c r="A70" s="9" t="str">
        <f t="shared" si="6"/>
        <v>VSB 55 </v>
      </c>
      <c r="B70" s="18" t="str">
        <f t="shared" si="7"/>
        <v>I</v>
      </c>
      <c r="C70" s="9">
        <f t="shared" si="8"/>
        <v>56141.057999999997</v>
      </c>
      <c r="D70" s="15" t="str">
        <f t="shared" si="9"/>
        <v>vis</v>
      </c>
      <c r="E70" s="68">
        <f>VLOOKUP(C70,Active!C$21:E$973,3,FALSE)</f>
        <v>19508.97458083371</v>
      </c>
      <c r="F70" s="18" t="s">
        <v>75</v>
      </c>
      <c r="G70" s="15" t="str">
        <f t="shared" si="10"/>
        <v>56141.0580</v>
      </c>
      <c r="H70" s="9">
        <f t="shared" si="11"/>
        <v>9723</v>
      </c>
      <c r="I70" s="69" t="s">
        <v>312</v>
      </c>
      <c r="J70" s="70" t="s">
        <v>313</v>
      </c>
      <c r="K70" s="69" t="s">
        <v>314</v>
      </c>
      <c r="L70" s="69" t="s">
        <v>315</v>
      </c>
      <c r="M70" s="70" t="s">
        <v>195</v>
      </c>
      <c r="N70" s="70" t="s">
        <v>75</v>
      </c>
      <c r="O70" s="71" t="s">
        <v>288</v>
      </c>
      <c r="P70" s="72" t="s">
        <v>316</v>
      </c>
    </row>
    <row r="71" spans="1:16" ht="12.75" customHeight="1" thickBot="1">
      <c r="A71" s="9" t="str">
        <f t="shared" si="6"/>
        <v>VSB 55 </v>
      </c>
      <c r="B71" s="18" t="str">
        <f t="shared" si="7"/>
        <v>I</v>
      </c>
      <c r="C71" s="9">
        <f t="shared" si="8"/>
        <v>56141.060899999997</v>
      </c>
      <c r="D71" s="15" t="str">
        <f t="shared" si="9"/>
        <v>vis</v>
      </c>
      <c r="E71" s="68">
        <f>VLOOKUP(C71,Active!C$21:E$973,3,FALSE)</f>
        <v>19508.982325368739</v>
      </c>
      <c r="F71" s="18" t="s">
        <v>75</v>
      </c>
      <c r="G71" s="15" t="str">
        <f t="shared" si="10"/>
        <v>56141.0609</v>
      </c>
      <c r="H71" s="9">
        <f t="shared" si="11"/>
        <v>9723</v>
      </c>
      <c r="I71" s="69" t="s">
        <v>317</v>
      </c>
      <c r="J71" s="70" t="s">
        <v>318</v>
      </c>
      <c r="K71" s="69" t="s">
        <v>314</v>
      </c>
      <c r="L71" s="69" t="s">
        <v>319</v>
      </c>
      <c r="M71" s="70" t="s">
        <v>195</v>
      </c>
      <c r="N71" s="70" t="s">
        <v>320</v>
      </c>
      <c r="O71" s="71" t="s">
        <v>288</v>
      </c>
      <c r="P71" s="72" t="s">
        <v>316</v>
      </c>
    </row>
    <row r="72" spans="1:16" ht="12.75" customHeight="1" thickBot="1">
      <c r="A72" s="9" t="str">
        <f t="shared" si="6"/>
        <v>VSB 55 </v>
      </c>
      <c r="B72" s="18" t="str">
        <f t="shared" si="7"/>
        <v>I</v>
      </c>
      <c r="C72" s="9">
        <f t="shared" si="8"/>
        <v>56156.036699999997</v>
      </c>
      <c r="D72" s="15" t="str">
        <f t="shared" si="9"/>
        <v>vis</v>
      </c>
      <c r="E72" s="68">
        <f>VLOOKUP(C72,Active!C$21:E$973,3,FALSE)</f>
        <v>19548.975638363321</v>
      </c>
      <c r="F72" s="18" t="s">
        <v>75</v>
      </c>
      <c r="G72" s="15" t="str">
        <f t="shared" si="10"/>
        <v>56156.0367</v>
      </c>
      <c r="H72" s="9">
        <f t="shared" si="11"/>
        <v>9763</v>
      </c>
      <c r="I72" s="69" t="s">
        <v>321</v>
      </c>
      <c r="J72" s="70" t="s">
        <v>322</v>
      </c>
      <c r="K72" s="69" t="s">
        <v>323</v>
      </c>
      <c r="L72" s="69" t="s">
        <v>324</v>
      </c>
      <c r="M72" s="70" t="s">
        <v>195</v>
      </c>
      <c r="N72" s="70" t="s">
        <v>325</v>
      </c>
      <c r="O72" s="71" t="s">
        <v>288</v>
      </c>
      <c r="P72" s="72" t="s">
        <v>316</v>
      </c>
    </row>
    <row r="73" spans="1:16" ht="12.75" customHeight="1" thickBot="1">
      <c r="A73" s="9" t="str">
        <f t="shared" si="6"/>
        <v>VSB 55 </v>
      </c>
      <c r="B73" s="18" t="str">
        <f t="shared" si="7"/>
        <v>I</v>
      </c>
      <c r="C73" s="9">
        <f t="shared" si="8"/>
        <v>56156.040099999998</v>
      </c>
      <c r="D73" s="15" t="str">
        <f t="shared" si="9"/>
        <v>vis</v>
      </c>
      <c r="E73" s="68">
        <f>VLOOKUP(C73,Active!C$21:E$973,3,FALSE)</f>
        <v>19548.984718163014</v>
      </c>
      <c r="F73" s="18" t="s">
        <v>75</v>
      </c>
      <c r="G73" s="15" t="str">
        <f t="shared" si="10"/>
        <v>56156.0401</v>
      </c>
      <c r="H73" s="9">
        <f t="shared" si="11"/>
        <v>9763</v>
      </c>
      <c r="I73" s="69" t="s">
        <v>326</v>
      </c>
      <c r="J73" s="70" t="s">
        <v>327</v>
      </c>
      <c r="K73" s="69" t="s">
        <v>323</v>
      </c>
      <c r="L73" s="69" t="s">
        <v>328</v>
      </c>
      <c r="M73" s="70" t="s">
        <v>195</v>
      </c>
      <c r="N73" s="70" t="s">
        <v>329</v>
      </c>
      <c r="O73" s="71" t="s">
        <v>288</v>
      </c>
      <c r="P73" s="72" t="s">
        <v>316</v>
      </c>
    </row>
    <row r="74" spans="1:16" ht="12.75" customHeight="1" thickBot="1">
      <c r="A74" s="9" t="str">
        <f t="shared" si="6"/>
        <v>VSB 55 </v>
      </c>
      <c r="B74" s="18" t="str">
        <f t="shared" si="7"/>
        <v>I</v>
      </c>
      <c r="C74" s="9">
        <f t="shared" si="8"/>
        <v>56156.0412</v>
      </c>
      <c r="D74" s="15" t="str">
        <f t="shared" si="9"/>
        <v>vis</v>
      </c>
      <c r="E74" s="68">
        <f>VLOOKUP(C74,Active!C$21:E$973,3,FALSE)</f>
        <v>19548.98765574527</v>
      </c>
      <c r="F74" s="18" t="s">
        <v>75</v>
      </c>
      <c r="G74" s="15" t="str">
        <f t="shared" si="10"/>
        <v>56156.0412</v>
      </c>
      <c r="H74" s="9">
        <f t="shared" si="11"/>
        <v>9763</v>
      </c>
      <c r="I74" s="69" t="s">
        <v>330</v>
      </c>
      <c r="J74" s="70" t="s">
        <v>331</v>
      </c>
      <c r="K74" s="69" t="s">
        <v>323</v>
      </c>
      <c r="L74" s="69" t="s">
        <v>332</v>
      </c>
      <c r="M74" s="70" t="s">
        <v>195</v>
      </c>
      <c r="N74" s="70" t="s">
        <v>333</v>
      </c>
      <c r="O74" s="71" t="s">
        <v>288</v>
      </c>
      <c r="P74" s="72" t="s">
        <v>316</v>
      </c>
    </row>
    <row r="75" spans="1:16" ht="12.75" customHeight="1" thickBot="1">
      <c r="A75" s="9" t="str">
        <f t="shared" si="6"/>
        <v>VSB 55 </v>
      </c>
      <c r="B75" s="18" t="str">
        <f t="shared" si="7"/>
        <v>II</v>
      </c>
      <c r="C75" s="9">
        <f t="shared" si="8"/>
        <v>56167.087399999997</v>
      </c>
      <c r="D75" s="15" t="str">
        <f t="shared" si="9"/>
        <v>vis</v>
      </c>
      <c r="E75" s="68">
        <f>VLOOKUP(C75,Active!C$21:E$973,3,FALSE)</f>
        <v>19578.486856722888</v>
      </c>
      <c r="F75" s="18" t="s">
        <v>75</v>
      </c>
      <c r="G75" s="15" t="str">
        <f t="shared" si="10"/>
        <v>56167.0874</v>
      </c>
      <c r="H75" s="9">
        <f t="shared" si="11"/>
        <v>9792.5</v>
      </c>
      <c r="I75" s="69" t="s">
        <v>339</v>
      </c>
      <c r="J75" s="70" t="s">
        <v>340</v>
      </c>
      <c r="K75" s="69" t="s">
        <v>341</v>
      </c>
      <c r="L75" s="69" t="s">
        <v>342</v>
      </c>
      <c r="M75" s="70" t="s">
        <v>195</v>
      </c>
      <c r="N75" s="70" t="s">
        <v>75</v>
      </c>
      <c r="O75" s="71" t="s">
        <v>343</v>
      </c>
      <c r="P75" s="72" t="s">
        <v>316</v>
      </c>
    </row>
    <row r="76" spans="1:16" ht="12.75" customHeight="1" thickBot="1">
      <c r="A76" s="9" t="str">
        <f t="shared" si="6"/>
        <v>VSB 55 </v>
      </c>
      <c r="B76" s="18" t="str">
        <f t="shared" si="7"/>
        <v>I</v>
      </c>
      <c r="C76" s="9">
        <f t="shared" si="8"/>
        <v>56168.023200000003</v>
      </c>
      <c r="D76" s="15" t="str">
        <f t="shared" si="9"/>
        <v>vis</v>
      </c>
      <c r="E76" s="68">
        <f>VLOOKUP(C76,Active!C$21:E$973,3,FALSE)</f>
        <v>19580.985938060821</v>
      </c>
      <c r="F76" s="18" t="s">
        <v>75</v>
      </c>
      <c r="G76" s="15" t="str">
        <f t="shared" si="10"/>
        <v>56168.0232</v>
      </c>
      <c r="H76" s="9">
        <f t="shared" si="11"/>
        <v>9795</v>
      </c>
      <c r="I76" s="69" t="s">
        <v>344</v>
      </c>
      <c r="J76" s="70" t="s">
        <v>345</v>
      </c>
      <c r="K76" s="69" t="s">
        <v>346</v>
      </c>
      <c r="L76" s="69" t="s">
        <v>347</v>
      </c>
      <c r="M76" s="70" t="s">
        <v>195</v>
      </c>
      <c r="N76" s="70" t="s">
        <v>75</v>
      </c>
      <c r="O76" s="71" t="s">
        <v>343</v>
      </c>
      <c r="P76" s="72" t="s">
        <v>316</v>
      </c>
    </row>
    <row r="77" spans="1:16" ht="12.75" customHeight="1" thickBot="1">
      <c r="A77" s="9" t="str">
        <f t="shared" si="6"/>
        <v>VSB 55 </v>
      </c>
      <c r="B77" s="18" t="str">
        <f t="shared" si="7"/>
        <v>II</v>
      </c>
      <c r="C77" s="9">
        <f t="shared" si="8"/>
        <v>56180.943200000002</v>
      </c>
      <c r="D77" s="15" t="str">
        <f t="shared" si="9"/>
        <v>vis</v>
      </c>
      <c r="E77" s="68">
        <f>VLOOKUP(C77,Active!C$21:E$973,3,FALSE)</f>
        <v>19615.489176878775</v>
      </c>
      <c r="F77" s="18" t="s">
        <v>75</v>
      </c>
      <c r="G77" s="15" t="str">
        <f t="shared" si="10"/>
        <v>56180.9432</v>
      </c>
      <c r="H77" s="9">
        <f t="shared" si="11"/>
        <v>9829.5</v>
      </c>
      <c r="I77" s="69" t="s">
        <v>348</v>
      </c>
      <c r="J77" s="70" t="s">
        <v>349</v>
      </c>
      <c r="K77" s="69" t="s">
        <v>350</v>
      </c>
      <c r="L77" s="69" t="s">
        <v>351</v>
      </c>
      <c r="M77" s="70" t="s">
        <v>195</v>
      </c>
      <c r="N77" s="70" t="s">
        <v>75</v>
      </c>
      <c r="O77" s="71" t="s">
        <v>288</v>
      </c>
      <c r="P77" s="72" t="s">
        <v>316</v>
      </c>
    </row>
    <row r="78" spans="1:16" ht="12.75" customHeight="1" thickBot="1">
      <c r="A78" s="9" t="str">
        <f t="shared" si="6"/>
        <v>VSB 56 </v>
      </c>
      <c r="B78" s="18" t="str">
        <f t="shared" si="7"/>
        <v>I</v>
      </c>
      <c r="C78" s="9">
        <f t="shared" si="8"/>
        <v>56514.018900000003</v>
      </c>
      <c r="D78" s="15" t="str">
        <f t="shared" si="9"/>
        <v>CCD</v>
      </c>
      <c r="E78" s="68">
        <f>VLOOKUP(C78,Active!C$21:E$973,3,FALSE)</f>
        <v>20504.977599600068</v>
      </c>
      <c r="F78" s="18" t="str">
        <f>LEFT(M78,1)</f>
        <v>C</v>
      </c>
      <c r="G78" s="15" t="str">
        <f t="shared" si="10"/>
        <v>56514.0189</v>
      </c>
      <c r="H78" s="9">
        <f t="shared" si="11"/>
        <v>10719</v>
      </c>
      <c r="I78" s="69" t="s">
        <v>352</v>
      </c>
      <c r="J78" s="70" t="s">
        <v>353</v>
      </c>
      <c r="K78" s="69" t="s">
        <v>354</v>
      </c>
      <c r="L78" s="69" t="s">
        <v>355</v>
      </c>
      <c r="M78" s="70" t="s">
        <v>195</v>
      </c>
      <c r="N78" s="70" t="s">
        <v>320</v>
      </c>
      <c r="O78" s="71" t="s">
        <v>288</v>
      </c>
      <c r="P78" s="72" t="s">
        <v>356</v>
      </c>
    </row>
    <row r="79" spans="1:16" ht="12.75" customHeight="1" thickBot="1">
      <c r="A79" s="9" t="str">
        <f t="shared" si="6"/>
        <v>VSB 56 </v>
      </c>
      <c r="B79" s="18" t="str">
        <f t="shared" si="7"/>
        <v>I</v>
      </c>
      <c r="C79" s="9">
        <f t="shared" si="8"/>
        <v>56531.993300000002</v>
      </c>
      <c r="D79" s="15" t="str">
        <f t="shared" si="9"/>
        <v>CCD</v>
      </c>
      <c r="E79" s="68">
        <f>VLOOKUP(C79,Active!C$21:E$973,3,FALSE)</f>
        <v>20552.978761814426</v>
      </c>
      <c r="F79" s="18" t="str">
        <f>LEFT(M79,1)</f>
        <v>C</v>
      </c>
      <c r="G79" s="15" t="str">
        <f t="shared" si="10"/>
        <v>56531.9933</v>
      </c>
      <c r="H79" s="9">
        <f t="shared" si="11"/>
        <v>10767</v>
      </c>
      <c r="I79" s="69" t="s">
        <v>357</v>
      </c>
      <c r="J79" s="70" t="s">
        <v>358</v>
      </c>
      <c r="K79" s="69" t="s">
        <v>359</v>
      </c>
      <c r="L79" s="69" t="s">
        <v>360</v>
      </c>
      <c r="M79" s="70" t="s">
        <v>195</v>
      </c>
      <c r="N79" s="70" t="s">
        <v>320</v>
      </c>
      <c r="O79" s="71" t="s">
        <v>288</v>
      </c>
      <c r="P79" s="72" t="s">
        <v>356</v>
      </c>
    </row>
    <row r="80" spans="1:1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</sheetData>
  <phoneticPr fontId="8" type="noConversion"/>
  <hyperlinks>
    <hyperlink ref="A3" r:id="rId1" xr:uid="{00000000-0004-0000-0100-000000000000}"/>
    <hyperlink ref="P11" r:id="rId2" display="http://www.konkoly.hu/cgi-bin/IBVS?3798" xr:uid="{00000000-0004-0000-0100-000001000000}"/>
    <hyperlink ref="P12" r:id="rId3" display="http://www.konkoly.hu/cgi-bin/IBVS?3785" xr:uid="{00000000-0004-0000-0100-000002000000}"/>
    <hyperlink ref="P13" r:id="rId4" display="http://www.konkoly.hu/cgi-bin/IBVS?3785" xr:uid="{00000000-0004-0000-0100-000003000000}"/>
    <hyperlink ref="P14" r:id="rId5" display="http://www.konkoly.hu/cgi-bin/IBVS?3785" xr:uid="{00000000-0004-0000-0100-000004000000}"/>
    <hyperlink ref="P15" r:id="rId6" display="http://www.konkoly.hu/cgi-bin/IBVS?3785" xr:uid="{00000000-0004-0000-0100-000005000000}"/>
    <hyperlink ref="P16" r:id="rId7" display="http://www.konkoly.hu/cgi-bin/IBVS?3798" xr:uid="{00000000-0004-0000-0100-000006000000}"/>
    <hyperlink ref="P17" r:id="rId8" display="http://www.konkoly.hu/cgi-bin/IBVS?3798" xr:uid="{00000000-0004-0000-0100-000007000000}"/>
    <hyperlink ref="P18" r:id="rId9" display="http://www.konkoly.hu/cgi-bin/IBVS?3798" xr:uid="{00000000-0004-0000-0100-000008000000}"/>
    <hyperlink ref="P62" r:id="rId10" display="http://www.konkoly.hu/cgi-bin/IBVS?3785" xr:uid="{00000000-0004-0000-0100-000009000000}"/>
    <hyperlink ref="P19" r:id="rId11" display="http://www.konkoly.hu/cgi-bin/IBVS?3798" xr:uid="{00000000-0004-0000-0100-00000A000000}"/>
    <hyperlink ref="P20" r:id="rId12" display="http://www.konkoly.hu/cgi-bin/IBVS?3798" xr:uid="{00000000-0004-0000-0100-00000B000000}"/>
    <hyperlink ref="P21" r:id="rId13" display="http://www.konkoly.hu/cgi-bin/IBVS?3798" xr:uid="{00000000-0004-0000-0100-00000C000000}"/>
    <hyperlink ref="P22" r:id="rId14" display="http://www.konkoly.hu/cgi-bin/IBVS?3798" xr:uid="{00000000-0004-0000-0100-00000D000000}"/>
    <hyperlink ref="P23" r:id="rId15" display="http://www.konkoly.hu/cgi-bin/IBVS?3798" xr:uid="{00000000-0004-0000-0100-00000E000000}"/>
    <hyperlink ref="P24" r:id="rId16" display="http://www.konkoly.hu/cgi-bin/IBVS?3785" xr:uid="{00000000-0004-0000-0100-00000F000000}"/>
    <hyperlink ref="P25" r:id="rId17" display="http://www.konkoly.hu/cgi-bin/IBVS?3798" xr:uid="{00000000-0004-0000-0100-000010000000}"/>
    <hyperlink ref="P26" r:id="rId18" display="http://www.konkoly.hu/cgi-bin/IBVS?3785" xr:uid="{00000000-0004-0000-0100-000011000000}"/>
    <hyperlink ref="P27" r:id="rId19" display="http://www.konkoly.hu/cgi-bin/IBVS?3785" xr:uid="{00000000-0004-0000-0100-000012000000}"/>
    <hyperlink ref="P28" r:id="rId20" display="http://www.konkoly.hu/cgi-bin/IBVS?3785" xr:uid="{00000000-0004-0000-0100-000013000000}"/>
    <hyperlink ref="P31" r:id="rId21" display="http://www.konkoly.hu/cgi-bin/IBVS?4951" xr:uid="{00000000-0004-0000-0100-000014000000}"/>
    <hyperlink ref="P32" r:id="rId22" display="http://www.konkoly.hu/cgi-bin/IBVS?4951" xr:uid="{00000000-0004-0000-0100-000015000000}"/>
    <hyperlink ref="P33" r:id="rId23" display="http://www.konkoly.hu/cgi-bin/IBVS?4951" xr:uid="{00000000-0004-0000-0100-000016000000}"/>
    <hyperlink ref="P34" r:id="rId24" display="http://www.konkoly.hu/cgi-bin/IBVS?4951" xr:uid="{00000000-0004-0000-0100-000017000000}"/>
    <hyperlink ref="P35" r:id="rId25" display="http://www.konkoly.hu/cgi-bin/IBVS?4951" xr:uid="{00000000-0004-0000-0100-000018000000}"/>
    <hyperlink ref="P36" r:id="rId26" display="http://www.konkoly.hu/cgi-bin/IBVS?4951" xr:uid="{00000000-0004-0000-0100-000019000000}"/>
    <hyperlink ref="P37" r:id="rId27" display="http://www.konkoly.hu/cgi-bin/IBVS?4951" xr:uid="{00000000-0004-0000-0100-00001A000000}"/>
    <hyperlink ref="P38" r:id="rId28" display="http://www.konkoly.hu/cgi-bin/IBVS?4951" xr:uid="{00000000-0004-0000-0100-00001B000000}"/>
    <hyperlink ref="P39" r:id="rId29" display="http://www.konkoly.hu/cgi-bin/IBVS?4951" xr:uid="{00000000-0004-0000-0100-00001C000000}"/>
    <hyperlink ref="P63" r:id="rId30" display="http://www.konkoly.hu/cgi-bin/IBVS?4951" xr:uid="{00000000-0004-0000-0100-00001D000000}"/>
    <hyperlink ref="P40" r:id="rId31" display="http://www.konkoly.hu/cgi-bin/IBVS?5407" xr:uid="{00000000-0004-0000-0100-00001E000000}"/>
    <hyperlink ref="P41" r:id="rId32" display="http://www.konkoly.hu/cgi-bin/IBVS?5594" xr:uid="{00000000-0004-0000-0100-00001F000000}"/>
    <hyperlink ref="P42" r:id="rId33" display="http://www.konkoly.hu/cgi-bin/IBVS?5407" xr:uid="{00000000-0004-0000-0100-000020000000}"/>
    <hyperlink ref="P43" r:id="rId34" display="http://www.konkoly.hu/cgi-bin/IBVS?5407" xr:uid="{00000000-0004-0000-0100-000021000000}"/>
    <hyperlink ref="P44" r:id="rId35" display="http://www.konkoly.hu/cgi-bin/IBVS?5843" xr:uid="{00000000-0004-0000-0100-000022000000}"/>
    <hyperlink ref="P45" r:id="rId36" display="http://www.konkoly.hu/cgi-bin/IBVS?5588" xr:uid="{00000000-0004-0000-0100-000023000000}"/>
    <hyperlink ref="P46" r:id="rId37" display="http://www.konkoly.hu/cgi-bin/IBVS?5843" xr:uid="{00000000-0004-0000-0100-000024000000}"/>
    <hyperlink ref="P47" r:id="rId38" display="http://www.konkoly.hu/cgi-bin/IBVS?5690" xr:uid="{00000000-0004-0000-0100-000025000000}"/>
    <hyperlink ref="P48" r:id="rId39" display="http://www.konkoly.hu/cgi-bin/IBVS?6153" xr:uid="{00000000-0004-0000-0100-000026000000}"/>
    <hyperlink ref="P49" r:id="rId40" display="http://www.konkoly.hu/cgi-bin/IBVS?6153" xr:uid="{00000000-0004-0000-0100-000027000000}"/>
    <hyperlink ref="P50" r:id="rId41" display="http://www.konkoly.hu/cgi-bin/IBVS?6153" xr:uid="{00000000-0004-0000-0100-000028000000}"/>
    <hyperlink ref="P51" r:id="rId42" display="http://www.konkoly.hu/cgi-bin/IBVS?6153" xr:uid="{00000000-0004-0000-0100-000029000000}"/>
    <hyperlink ref="P52" r:id="rId43" display="http://www.konkoly.hu/cgi-bin/IBVS?6153" xr:uid="{00000000-0004-0000-0100-00002A000000}"/>
    <hyperlink ref="P53" r:id="rId44" display="http://www.konkoly.hu/cgi-bin/IBVS?6153" xr:uid="{00000000-0004-0000-0100-00002B000000}"/>
    <hyperlink ref="P54" r:id="rId45" display="http://www.konkoly.hu/cgi-bin/IBVS?6153" xr:uid="{00000000-0004-0000-0100-00002C000000}"/>
    <hyperlink ref="P55" r:id="rId46" display="http://www.konkoly.hu/cgi-bin/IBVS?6153" xr:uid="{00000000-0004-0000-0100-00002D000000}"/>
    <hyperlink ref="P56" r:id="rId47" display="http://www.konkoly.hu/cgi-bin/IBVS?5677" xr:uid="{00000000-0004-0000-0100-00002E000000}"/>
    <hyperlink ref="P57" r:id="rId48" display="http://www.konkoly.hu/cgi-bin/IBVS?5843" xr:uid="{00000000-0004-0000-0100-00002F000000}"/>
    <hyperlink ref="P64" r:id="rId49" display="http://www.konkoly.hu/cgi-bin/IBVS?5806" xr:uid="{00000000-0004-0000-0100-000030000000}"/>
    <hyperlink ref="P65" r:id="rId50" display="http://vsolj.cetus-net.org/no45.pdf" xr:uid="{00000000-0004-0000-0100-000031000000}"/>
    <hyperlink ref="P66" r:id="rId51" display="http://vsolj.cetus-net.org/vsoljno50.pdf" xr:uid="{00000000-0004-0000-0100-000032000000}"/>
    <hyperlink ref="P58" r:id="rId52" display="http://www.konkoly.hu/cgi-bin/IBVS?5920" xr:uid="{00000000-0004-0000-0100-000033000000}"/>
    <hyperlink ref="P67" r:id="rId53" display="http://vsolj.cetus-net.org/vsoljno51.pdf" xr:uid="{00000000-0004-0000-0100-000034000000}"/>
    <hyperlink ref="P68" r:id="rId54" display="http://vsolj.cetus-net.org/vsoljno51.pdf" xr:uid="{00000000-0004-0000-0100-000035000000}"/>
    <hyperlink ref="P59" r:id="rId55" display="http://var.astro.cz/oejv/issues/oejv0160.pdf" xr:uid="{00000000-0004-0000-0100-000036000000}"/>
    <hyperlink ref="P69" r:id="rId56" display="http://www.bav-astro.de/sfs/BAVM_link.php?BAVMnr=225" xr:uid="{00000000-0004-0000-0100-000037000000}"/>
    <hyperlink ref="P60" r:id="rId57" display="http://www.konkoly.hu/cgi-bin/IBVS?6011" xr:uid="{00000000-0004-0000-0100-000038000000}"/>
    <hyperlink ref="P70" r:id="rId58" display="http://vsolj.cetus-net.org/vsoljno55.pdf" xr:uid="{00000000-0004-0000-0100-000039000000}"/>
    <hyperlink ref="P71" r:id="rId59" display="http://vsolj.cetus-net.org/vsoljno55.pdf" xr:uid="{00000000-0004-0000-0100-00003A000000}"/>
    <hyperlink ref="P72" r:id="rId60" display="http://vsolj.cetus-net.org/vsoljno55.pdf" xr:uid="{00000000-0004-0000-0100-00003B000000}"/>
    <hyperlink ref="P73" r:id="rId61" display="http://vsolj.cetus-net.org/vsoljno55.pdf" xr:uid="{00000000-0004-0000-0100-00003C000000}"/>
    <hyperlink ref="P74" r:id="rId62" display="http://vsolj.cetus-net.org/vsoljno55.pdf" xr:uid="{00000000-0004-0000-0100-00003D000000}"/>
    <hyperlink ref="P61" r:id="rId63" display="http://www.bav-astro.de/sfs/BAVM_link.php?BAVMnr=231" xr:uid="{00000000-0004-0000-0100-00003E000000}"/>
    <hyperlink ref="P75" r:id="rId64" display="http://vsolj.cetus-net.org/vsoljno55.pdf" xr:uid="{00000000-0004-0000-0100-00003F000000}"/>
    <hyperlink ref="P76" r:id="rId65" display="http://vsolj.cetus-net.org/vsoljno55.pdf" xr:uid="{00000000-0004-0000-0100-000040000000}"/>
    <hyperlink ref="P77" r:id="rId66" display="http://vsolj.cetus-net.org/vsoljno55.pdf" xr:uid="{00000000-0004-0000-0100-000041000000}"/>
    <hyperlink ref="P78" r:id="rId67" display="http://vsolj.cetus-net.org/vsoljno56.pdf" xr:uid="{00000000-0004-0000-0100-000042000000}"/>
    <hyperlink ref="P79" r:id="rId68" display="http://vsolj.cetus-net.org/vsoljno56.pdf" xr:uid="{00000000-0004-0000-01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2023-08-19T06:19:21Z</dcterms:modified>
</cp:coreProperties>
</file>