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18C01D7-36E4-45D2-B250-5BB6D6CC4B06}" xr6:coauthVersionLast="47" xr6:coauthVersionMax="47" xr10:uidLastSave="{00000000-0000-0000-0000-000000000000}"/>
  <bookViews>
    <workbookView xWindow="14520" yWindow="405" windowWidth="13995" windowHeight="14490"/>
  </bookViews>
  <sheets>
    <sheet name="Active" sheetId="4" r:id="rId1"/>
    <sheet name="Q_fit" sheetId="5" r:id="rId2"/>
    <sheet name="BAV" sheetId="2" r:id="rId3"/>
    <sheet name="A (old)" sheetId="1" r:id="rId4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2" i="4" l="1"/>
  <c r="F52" i="4"/>
  <c r="G52" i="4" s="1"/>
  <c r="K52" i="4" s="1"/>
  <c r="Q52" i="4"/>
  <c r="E53" i="4"/>
  <c r="F53" i="4" s="1"/>
  <c r="Q53" i="4"/>
  <c r="Q49" i="4"/>
  <c r="Q50" i="4"/>
  <c r="Q51" i="4"/>
  <c r="D11" i="4"/>
  <c r="W26" i="4" s="1"/>
  <c r="D12" i="4"/>
  <c r="P22" i="4"/>
  <c r="R22" i="4" s="1"/>
  <c r="T22" i="4" s="1"/>
  <c r="D13" i="4"/>
  <c r="D14" i="4"/>
  <c r="C7" i="4"/>
  <c r="C8" i="4"/>
  <c r="B10" i="5"/>
  <c r="E45" i="4"/>
  <c r="F45" i="4"/>
  <c r="P45" i="4"/>
  <c r="R45" i="4" s="1"/>
  <c r="T45" i="4" s="1"/>
  <c r="E47" i="4"/>
  <c r="F47" i="4"/>
  <c r="G47" i="4"/>
  <c r="K47" i="4"/>
  <c r="E44" i="4"/>
  <c r="F44" i="4"/>
  <c r="W23" i="4"/>
  <c r="W24" i="4"/>
  <c r="W20" i="4"/>
  <c r="W22" i="4"/>
  <c r="E22" i="4"/>
  <c r="F22" i="4"/>
  <c r="G22" i="4"/>
  <c r="K22" i="4"/>
  <c r="E23" i="4"/>
  <c r="F23" i="4"/>
  <c r="G23" i="4"/>
  <c r="K23" i="4"/>
  <c r="E24" i="4"/>
  <c r="F24" i="4"/>
  <c r="G24" i="4"/>
  <c r="K24" i="4"/>
  <c r="E25" i="4"/>
  <c r="F25" i="4"/>
  <c r="G25" i="4"/>
  <c r="K25" i="4"/>
  <c r="E26" i="4"/>
  <c r="F26" i="4"/>
  <c r="G26" i="4"/>
  <c r="J26" i="4"/>
  <c r="E27" i="4"/>
  <c r="F27" i="4"/>
  <c r="G27" i="4"/>
  <c r="I27" i="4"/>
  <c r="E28" i="4"/>
  <c r="F28" i="4"/>
  <c r="G28" i="4"/>
  <c r="J28" i="4"/>
  <c r="E29" i="4"/>
  <c r="F29" i="4"/>
  <c r="G29" i="4"/>
  <c r="I29" i="4"/>
  <c r="E30" i="4"/>
  <c r="F30" i="4"/>
  <c r="G30" i="4"/>
  <c r="I30" i="4"/>
  <c r="E31" i="4"/>
  <c r="F31" i="4"/>
  <c r="G31" i="4"/>
  <c r="K31" i="4"/>
  <c r="E32" i="4"/>
  <c r="F32" i="4"/>
  <c r="G32" i="4"/>
  <c r="I32" i="4"/>
  <c r="E33" i="4"/>
  <c r="F33" i="4"/>
  <c r="G33" i="4"/>
  <c r="J33" i="4"/>
  <c r="E34" i="4"/>
  <c r="F34" i="4"/>
  <c r="G34" i="4"/>
  <c r="I34" i="4"/>
  <c r="E35" i="4"/>
  <c r="F35" i="4"/>
  <c r="G35" i="4"/>
  <c r="I35" i="4"/>
  <c r="E36" i="4"/>
  <c r="F36" i="4"/>
  <c r="G36" i="4"/>
  <c r="I36" i="4"/>
  <c r="E37" i="4"/>
  <c r="F37" i="4"/>
  <c r="G37" i="4"/>
  <c r="I37" i="4"/>
  <c r="E38" i="4"/>
  <c r="F38" i="4"/>
  <c r="G38" i="4"/>
  <c r="I38" i="4"/>
  <c r="E39" i="4"/>
  <c r="F39" i="4"/>
  <c r="G39" i="4"/>
  <c r="I39" i="4"/>
  <c r="E40" i="4"/>
  <c r="F40" i="4"/>
  <c r="G40" i="4"/>
  <c r="K40" i="4"/>
  <c r="E41" i="4"/>
  <c r="F41" i="4"/>
  <c r="G41" i="4"/>
  <c r="K41" i="4"/>
  <c r="E48" i="4"/>
  <c r="F48" i="4"/>
  <c r="G48" i="4"/>
  <c r="K48" i="4"/>
  <c r="E21" i="4"/>
  <c r="F21" i="4"/>
  <c r="Q21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2" i="4"/>
  <c r="C9" i="4"/>
  <c r="D9" i="4"/>
  <c r="F16" i="4"/>
  <c r="F17" i="4" s="1"/>
  <c r="C17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C7" i="1"/>
  <c r="E30" i="1"/>
  <c r="F30" i="1"/>
  <c r="G30" i="1"/>
  <c r="J30" i="1"/>
  <c r="C8" i="1"/>
  <c r="D9" i="1"/>
  <c r="C9" i="1"/>
  <c r="E27" i="1"/>
  <c r="F27" i="1"/>
  <c r="E28" i="1"/>
  <c r="F28" i="1"/>
  <c r="G28" i="1"/>
  <c r="K28" i="1"/>
  <c r="E29" i="1"/>
  <c r="F29" i="1"/>
  <c r="G29" i="1"/>
  <c r="K29" i="1"/>
  <c r="E32" i="1"/>
  <c r="F32" i="1"/>
  <c r="E33" i="1"/>
  <c r="F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Q39" i="1"/>
  <c r="E23" i="1"/>
  <c r="F23" i="1"/>
  <c r="E24" i="1"/>
  <c r="F24" i="1"/>
  <c r="E25" i="1"/>
  <c r="F25" i="1"/>
  <c r="G25" i="1"/>
  <c r="J25" i="1"/>
  <c r="E26" i="1"/>
  <c r="F26" i="1"/>
  <c r="G26" i="1"/>
  <c r="K26" i="1"/>
  <c r="Q37" i="1"/>
  <c r="Q38" i="1"/>
  <c r="Q24" i="1"/>
  <c r="Q26" i="1"/>
  <c r="Q29" i="1"/>
  <c r="Q31" i="1"/>
  <c r="Q32" i="1"/>
  <c r="Q33" i="1"/>
  <c r="Q34" i="1"/>
  <c r="Q35" i="1"/>
  <c r="Q36" i="1"/>
  <c r="G16" i="2"/>
  <c r="C16" i="2"/>
  <c r="E16" i="2"/>
  <c r="G12" i="2"/>
  <c r="C12" i="2"/>
  <c r="E12" i="2"/>
  <c r="G17" i="2"/>
  <c r="C17" i="2"/>
  <c r="E17" i="2"/>
  <c r="G13" i="2"/>
  <c r="C13" i="2"/>
  <c r="E13" i="2"/>
  <c r="G14" i="2"/>
  <c r="C14" i="2"/>
  <c r="E14" i="2"/>
  <c r="G18" i="2"/>
  <c r="C18" i="2"/>
  <c r="E18" i="2"/>
  <c r="G15" i="2"/>
  <c r="C15" i="2"/>
  <c r="E15" i="2"/>
  <c r="G19" i="2"/>
  <c r="C19" i="2"/>
  <c r="G20" i="2"/>
  <c r="C20" i="2"/>
  <c r="E20" i="2"/>
  <c r="G21" i="2"/>
  <c r="C21" i="2"/>
  <c r="E21" i="2"/>
  <c r="G22" i="2"/>
  <c r="C22" i="2"/>
  <c r="E22" i="2"/>
  <c r="G23" i="2"/>
  <c r="C23" i="2"/>
  <c r="E23" i="2"/>
  <c r="G24" i="2"/>
  <c r="C24" i="2"/>
  <c r="E24" i="2"/>
  <c r="G11" i="2"/>
  <c r="C11" i="2"/>
  <c r="E11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5" i="2"/>
  <c r="B15" i="2"/>
  <c r="D15" i="2"/>
  <c r="A15" i="2"/>
  <c r="H18" i="2"/>
  <c r="D18" i="2"/>
  <c r="B18" i="2"/>
  <c r="A18" i="2"/>
  <c r="H14" i="2"/>
  <c r="B14" i="2"/>
  <c r="D14" i="2"/>
  <c r="A14" i="2"/>
  <c r="H13" i="2"/>
  <c r="D13" i="2"/>
  <c r="B13" i="2"/>
  <c r="A13" i="2"/>
  <c r="H17" i="2"/>
  <c r="B17" i="2"/>
  <c r="D17" i="2"/>
  <c r="A17" i="2"/>
  <c r="H12" i="2"/>
  <c r="D12" i="2"/>
  <c r="B12" i="2"/>
  <c r="A12" i="2"/>
  <c r="H16" i="2"/>
  <c r="B16" i="2"/>
  <c r="D16" i="2"/>
  <c r="A16" i="2"/>
  <c r="H11" i="2"/>
  <c r="D11" i="2"/>
  <c r="B11" i="2"/>
  <c r="A11" i="2"/>
  <c r="Q30" i="1"/>
  <c r="Q27" i="1"/>
  <c r="F16" i="1"/>
  <c r="F17" i="1" s="1"/>
  <c r="Q25" i="1"/>
  <c r="Q22" i="1"/>
  <c r="Q28" i="1"/>
  <c r="Q23" i="1"/>
  <c r="Q21" i="1"/>
  <c r="C17" i="1"/>
  <c r="A9" i="5"/>
  <c r="C9" i="5" s="1"/>
  <c r="H16" i="5"/>
  <c r="H15" i="5"/>
  <c r="H12" i="5"/>
  <c r="D21" i="5"/>
  <c r="H21" i="5"/>
  <c r="D22" i="5"/>
  <c r="F22" i="5"/>
  <c r="D23" i="5"/>
  <c r="J23" i="5"/>
  <c r="D24" i="5"/>
  <c r="H24" i="5"/>
  <c r="D25" i="5"/>
  <c r="H25" i="5"/>
  <c r="D26" i="5"/>
  <c r="D27" i="5"/>
  <c r="F27" i="5"/>
  <c r="D28" i="5"/>
  <c r="H28" i="5"/>
  <c r="D29" i="5"/>
  <c r="H29" i="5"/>
  <c r="D30" i="5"/>
  <c r="D31" i="5"/>
  <c r="J31" i="5"/>
  <c r="D32" i="5"/>
  <c r="H32" i="5"/>
  <c r="D33" i="5"/>
  <c r="H33" i="5"/>
  <c r="D34" i="5"/>
  <c r="D35" i="5"/>
  <c r="F35" i="5"/>
  <c r="D36" i="5"/>
  <c r="H36" i="5"/>
  <c r="D37" i="5"/>
  <c r="H37" i="5"/>
  <c r="D38" i="5"/>
  <c r="D39" i="5"/>
  <c r="J39" i="5"/>
  <c r="D40" i="5"/>
  <c r="H40" i="5"/>
  <c r="D41" i="5"/>
  <c r="H41" i="5"/>
  <c r="D42" i="5"/>
  <c r="D43" i="5"/>
  <c r="F43" i="5"/>
  <c r="D44" i="5"/>
  <c r="H44" i="5"/>
  <c r="D45" i="5"/>
  <c r="H45" i="5"/>
  <c r="D46" i="5"/>
  <c r="D47" i="5"/>
  <c r="J47" i="5"/>
  <c r="D48" i="5"/>
  <c r="H48" i="5"/>
  <c r="J16" i="5"/>
  <c r="J15" i="5"/>
  <c r="J21" i="5"/>
  <c r="J24" i="5"/>
  <c r="J25" i="5"/>
  <c r="J26" i="5"/>
  <c r="J28" i="5"/>
  <c r="J29" i="5"/>
  <c r="J32" i="5"/>
  <c r="J33" i="5"/>
  <c r="J34" i="5"/>
  <c r="J36" i="5"/>
  <c r="J37" i="5"/>
  <c r="J40" i="5"/>
  <c r="J41" i="5"/>
  <c r="J42" i="5"/>
  <c r="J44" i="5"/>
  <c r="J45" i="5"/>
  <c r="J48" i="5"/>
  <c r="I16" i="5"/>
  <c r="I15" i="5"/>
  <c r="I21" i="5"/>
  <c r="I24" i="5"/>
  <c r="I25" i="5"/>
  <c r="I27" i="5"/>
  <c r="I28" i="5"/>
  <c r="I29" i="5"/>
  <c r="I32" i="5"/>
  <c r="I33" i="5"/>
  <c r="I35" i="5"/>
  <c r="I36" i="5"/>
  <c r="I37" i="5"/>
  <c r="I40" i="5"/>
  <c r="I41" i="5"/>
  <c r="I43" i="5"/>
  <c r="I44" i="5"/>
  <c r="I45" i="5"/>
  <c r="I48" i="5"/>
  <c r="F16" i="5"/>
  <c r="F15" i="5"/>
  <c r="F21" i="5"/>
  <c r="F23" i="5"/>
  <c r="F24" i="5"/>
  <c r="F25" i="5"/>
  <c r="F26" i="5"/>
  <c r="F28" i="5"/>
  <c r="F29" i="5"/>
  <c r="F30" i="5"/>
  <c r="F31" i="5"/>
  <c r="F32" i="5"/>
  <c r="F33" i="5"/>
  <c r="F34" i="5"/>
  <c r="F36" i="5"/>
  <c r="F37" i="5"/>
  <c r="F38" i="5"/>
  <c r="F39" i="5"/>
  <c r="F40" i="5"/>
  <c r="F41" i="5"/>
  <c r="F42" i="5"/>
  <c r="F44" i="5"/>
  <c r="F45" i="5"/>
  <c r="F47" i="5"/>
  <c r="F48" i="5"/>
  <c r="G16" i="5"/>
  <c r="G15" i="5"/>
  <c r="G12" i="5"/>
  <c r="E21" i="5"/>
  <c r="E22" i="5"/>
  <c r="G22" i="5"/>
  <c r="E23" i="5"/>
  <c r="G23" i="5"/>
  <c r="E24" i="5"/>
  <c r="G24" i="5"/>
  <c r="E25" i="5"/>
  <c r="E26" i="5"/>
  <c r="G26" i="5"/>
  <c r="E27" i="5"/>
  <c r="G27" i="5"/>
  <c r="E28" i="5"/>
  <c r="G28" i="5"/>
  <c r="E29" i="5"/>
  <c r="E30" i="5"/>
  <c r="G30" i="5"/>
  <c r="E31" i="5"/>
  <c r="G31" i="5"/>
  <c r="E32" i="5"/>
  <c r="G32" i="5"/>
  <c r="E33" i="5"/>
  <c r="L33" i="5"/>
  <c r="E34" i="5"/>
  <c r="G34" i="5"/>
  <c r="E35" i="5"/>
  <c r="G35" i="5"/>
  <c r="E36" i="5"/>
  <c r="G36" i="5"/>
  <c r="E37" i="5"/>
  <c r="E38" i="5"/>
  <c r="G38" i="5"/>
  <c r="E39" i="5"/>
  <c r="G39" i="5"/>
  <c r="E40" i="5"/>
  <c r="G40" i="5"/>
  <c r="E41" i="5"/>
  <c r="E42" i="5"/>
  <c r="G42" i="5"/>
  <c r="E43" i="5"/>
  <c r="G43" i="5"/>
  <c r="E44" i="5"/>
  <c r="G44" i="5"/>
  <c r="E45" i="5"/>
  <c r="E46" i="5"/>
  <c r="G46" i="5"/>
  <c r="E47" i="5"/>
  <c r="G47" i="5"/>
  <c r="E48" i="5"/>
  <c r="G48" i="5"/>
  <c r="K16" i="5"/>
  <c r="K15" i="5"/>
  <c r="K12" i="5"/>
  <c r="K23" i="5"/>
  <c r="K24" i="5"/>
  <c r="K27" i="5"/>
  <c r="K28" i="5"/>
  <c r="K31" i="5"/>
  <c r="K32" i="5"/>
  <c r="K35" i="5"/>
  <c r="K36" i="5"/>
  <c r="K39" i="5"/>
  <c r="K40" i="5"/>
  <c r="K43" i="5"/>
  <c r="K44" i="5"/>
  <c r="K47" i="5"/>
  <c r="K48" i="5"/>
  <c r="L16" i="5"/>
  <c r="L15" i="5"/>
  <c r="L22" i="5"/>
  <c r="L23" i="5"/>
  <c r="L24" i="5"/>
  <c r="L27" i="5"/>
  <c r="L28" i="5"/>
  <c r="L31" i="5"/>
  <c r="L32" i="5"/>
  <c r="L35" i="5"/>
  <c r="L36" i="5"/>
  <c r="L39" i="5"/>
  <c r="L40" i="5"/>
  <c r="L41" i="5"/>
  <c r="L43" i="5"/>
  <c r="L44" i="5"/>
  <c r="L46" i="5"/>
  <c r="L47" i="5"/>
  <c r="L48" i="5"/>
  <c r="C16" i="5"/>
  <c r="C15" i="5"/>
  <c r="C12" i="5"/>
  <c r="N16" i="5"/>
  <c r="N15" i="5"/>
  <c r="N12" i="5"/>
  <c r="O16" i="5"/>
  <c r="O15" i="5"/>
  <c r="G4" i="5"/>
  <c r="P16" i="5"/>
  <c r="P15" i="5"/>
  <c r="P12" i="5"/>
  <c r="G5" i="5"/>
  <c r="Q16" i="5"/>
  <c r="Q15" i="5"/>
  <c r="Q12" i="5"/>
  <c r="G6" i="5"/>
  <c r="G7" i="5"/>
  <c r="E16" i="5"/>
  <c r="E15" i="5"/>
  <c r="M16" i="5"/>
  <c r="M15" i="5"/>
  <c r="M12" i="5"/>
  <c r="E12" i="5"/>
  <c r="D16" i="5"/>
  <c r="D15" i="5"/>
  <c r="L12" i="5"/>
  <c r="O12" i="5"/>
  <c r="D12" i="5"/>
  <c r="L26" i="5"/>
  <c r="G41" i="5"/>
  <c r="K41" i="5"/>
  <c r="G25" i="5"/>
  <c r="K25" i="5"/>
  <c r="I12" i="5"/>
  <c r="J46" i="5"/>
  <c r="I46" i="5"/>
  <c r="H46" i="5"/>
  <c r="L34" i="5"/>
  <c r="L25" i="5"/>
  <c r="K34" i="5"/>
  <c r="K46" i="5"/>
  <c r="K30" i="5"/>
  <c r="J30" i="5"/>
  <c r="I30" i="5"/>
  <c r="H30" i="5"/>
  <c r="L42" i="5"/>
  <c r="K45" i="5"/>
  <c r="L45" i="5"/>
  <c r="G45" i="5"/>
  <c r="K29" i="5"/>
  <c r="L29" i="5"/>
  <c r="G29" i="5"/>
  <c r="H34" i="5"/>
  <c r="I34" i="5"/>
  <c r="G50" i="4"/>
  <c r="K50" i="4"/>
  <c r="J12" i="5"/>
  <c r="P21" i="4"/>
  <c r="G21" i="4"/>
  <c r="K21" i="4"/>
  <c r="F12" i="5"/>
  <c r="G33" i="5"/>
  <c r="K33" i="5"/>
  <c r="J38" i="5"/>
  <c r="I38" i="5"/>
  <c r="H38" i="5"/>
  <c r="J22" i="5"/>
  <c r="I22" i="5"/>
  <c r="H22" i="5"/>
  <c r="L30" i="5"/>
  <c r="K38" i="5"/>
  <c r="K22" i="5"/>
  <c r="F46" i="5"/>
  <c r="K42" i="5"/>
  <c r="L38" i="5"/>
  <c r="K26" i="5"/>
  <c r="K37" i="5"/>
  <c r="L37" i="5"/>
  <c r="G37" i="5"/>
  <c r="K21" i="5"/>
  <c r="L21" i="5"/>
  <c r="G21" i="5"/>
  <c r="H42" i="5"/>
  <c r="I42" i="5"/>
  <c r="H26" i="5"/>
  <c r="I26" i="5"/>
  <c r="E19" i="2"/>
  <c r="G44" i="4"/>
  <c r="K44" i="4"/>
  <c r="P44" i="4"/>
  <c r="R44" i="4" s="1"/>
  <c r="T44" i="4" s="1"/>
  <c r="H47" i="5"/>
  <c r="H43" i="5"/>
  <c r="H39" i="5"/>
  <c r="H35" i="5"/>
  <c r="H31" i="5"/>
  <c r="H27" i="5"/>
  <c r="H23" i="5"/>
  <c r="P37" i="4"/>
  <c r="R37" i="4" s="1"/>
  <c r="T37" i="4" s="1"/>
  <c r="P29" i="4"/>
  <c r="R29" i="4"/>
  <c r="T29" i="4" s="1"/>
  <c r="P49" i="4"/>
  <c r="P36" i="4"/>
  <c r="R36" i="4" s="1"/>
  <c r="T36" i="4" s="1"/>
  <c r="P28" i="4"/>
  <c r="R28" i="4" s="1"/>
  <c r="T28" i="4" s="1"/>
  <c r="E50" i="4"/>
  <c r="F50" i="4"/>
  <c r="J43" i="5"/>
  <c r="J35" i="5"/>
  <c r="J27" i="5"/>
  <c r="G24" i="1"/>
  <c r="K24" i="1"/>
  <c r="E22" i="1"/>
  <c r="F22" i="1"/>
  <c r="G22" i="1"/>
  <c r="K22" i="1"/>
  <c r="G33" i="1"/>
  <c r="K33" i="1"/>
  <c r="E31" i="1"/>
  <c r="F31" i="1"/>
  <c r="G31" i="1"/>
  <c r="K31" i="1"/>
  <c r="W18" i="4"/>
  <c r="W31" i="4"/>
  <c r="G43" i="4"/>
  <c r="K43" i="4"/>
  <c r="P35" i="4"/>
  <c r="R35" i="4" s="1"/>
  <c r="T35" i="4" s="1"/>
  <c r="P27" i="4"/>
  <c r="R27" i="4" s="1"/>
  <c r="T27" i="4" s="1"/>
  <c r="W29" i="4"/>
  <c r="W30" i="4"/>
  <c r="P34" i="4"/>
  <c r="R34" i="4" s="1"/>
  <c r="T34" i="4" s="1"/>
  <c r="P26" i="4"/>
  <c r="R26" i="4" s="1"/>
  <c r="T26" i="4" s="1"/>
  <c r="P50" i="4"/>
  <c r="R50" i="4" s="1"/>
  <c r="T50" i="4" s="1"/>
  <c r="G27" i="1"/>
  <c r="E39" i="1"/>
  <c r="F39" i="1"/>
  <c r="G39" i="1"/>
  <c r="K39" i="1"/>
  <c r="W28" i="4"/>
  <c r="E43" i="4"/>
  <c r="F43" i="4"/>
  <c r="P43" i="4"/>
  <c r="R43" i="4"/>
  <c r="T43" i="4" s="1"/>
  <c r="P41" i="4"/>
  <c r="R41" i="4"/>
  <c r="T41" i="4" s="1"/>
  <c r="P33" i="4"/>
  <c r="R33" i="4"/>
  <c r="T33" i="4" s="1"/>
  <c r="P25" i="4"/>
  <c r="R25" i="4" s="1"/>
  <c r="T25" i="4" s="1"/>
  <c r="G51" i="4"/>
  <c r="K51" i="4"/>
  <c r="E49" i="4"/>
  <c r="F49" i="4"/>
  <c r="G49" i="4"/>
  <c r="K49" i="4"/>
  <c r="I47" i="5"/>
  <c r="I39" i="5"/>
  <c r="I31" i="5"/>
  <c r="I23" i="5"/>
  <c r="G23" i="1"/>
  <c r="J23" i="1"/>
  <c r="E21" i="1"/>
  <c r="F21" i="1"/>
  <c r="G21" i="1"/>
  <c r="K21" i="1"/>
  <c r="E38" i="1"/>
  <c r="F38" i="1"/>
  <c r="G38" i="1"/>
  <c r="K38" i="1"/>
  <c r="G32" i="1"/>
  <c r="K32" i="1"/>
  <c r="P48" i="4"/>
  <c r="R48" i="4" s="1"/>
  <c r="T48" i="4" s="1"/>
  <c r="P40" i="4"/>
  <c r="R40" i="4" s="1"/>
  <c r="T40" i="4" s="1"/>
  <c r="P32" i="4"/>
  <c r="R32" i="4"/>
  <c r="T32" i="4" s="1"/>
  <c r="P24" i="4"/>
  <c r="R24" i="4"/>
  <c r="T24" i="4" s="1"/>
  <c r="E46" i="4"/>
  <c r="F46" i="4"/>
  <c r="P46" i="4"/>
  <c r="P47" i="4"/>
  <c r="R47" i="4" s="1"/>
  <c r="T47" i="4" s="1"/>
  <c r="P39" i="4"/>
  <c r="R39" i="4" s="1"/>
  <c r="T39" i="4" s="1"/>
  <c r="P31" i="4"/>
  <c r="R31" i="4" s="1"/>
  <c r="T31" i="4" s="1"/>
  <c r="P23" i="4"/>
  <c r="R23" i="4" s="1"/>
  <c r="T23" i="4" s="1"/>
  <c r="E51" i="4"/>
  <c r="F51" i="4"/>
  <c r="P51" i="4"/>
  <c r="R51" i="4" s="1"/>
  <c r="T51" i="4" s="1"/>
  <c r="W21" i="4"/>
  <c r="W25" i="4"/>
  <c r="E42" i="4"/>
  <c r="F42" i="4"/>
  <c r="G42" i="4"/>
  <c r="G45" i="4"/>
  <c r="P38" i="4"/>
  <c r="R38" i="4"/>
  <c r="T38" i="4" s="1"/>
  <c r="P30" i="4"/>
  <c r="R30" i="4"/>
  <c r="T30" i="4" s="1"/>
  <c r="X42" i="4"/>
  <c r="Y42" i="4"/>
  <c r="K42" i="4"/>
  <c r="K45" i="4"/>
  <c r="X45" i="4"/>
  <c r="R49" i="4"/>
  <c r="T49" i="4" s="1"/>
  <c r="I27" i="1"/>
  <c r="G46" i="4"/>
  <c r="P42" i="4"/>
  <c r="R42" i="4" s="1"/>
  <c r="T42" i="4" s="1"/>
  <c r="R21" i="4"/>
  <c r="T21" i="4" s="1"/>
  <c r="K46" i="4"/>
  <c r="R46" i="4"/>
  <c r="T46" i="4" s="1"/>
  <c r="C11" i="1"/>
  <c r="C12" i="1"/>
  <c r="G53" i="4" l="1"/>
  <c r="P53" i="4"/>
  <c r="R53" i="4" s="1"/>
  <c r="T53" i="4" s="1"/>
  <c r="P52" i="4"/>
  <c r="R52" i="4" s="1"/>
  <c r="T52" i="4" s="1"/>
  <c r="C16" i="1"/>
  <c r="D18" i="1" s="1"/>
  <c r="O27" i="1"/>
  <c r="O39" i="1"/>
  <c r="O33" i="1"/>
  <c r="O21" i="1"/>
  <c r="O31" i="1"/>
  <c r="O38" i="1"/>
  <c r="O25" i="1"/>
  <c r="O35" i="1"/>
  <c r="O29" i="1"/>
  <c r="O37" i="1"/>
  <c r="O30" i="1"/>
  <c r="O34" i="1"/>
  <c r="O22" i="1"/>
  <c r="O28" i="1"/>
  <c r="O26" i="1"/>
  <c r="O23" i="1"/>
  <c r="O24" i="1"/>
  <c r="O32" i="1"/>
  <c r="C15" i="1"/>
  <c r="O36" i="1"/>
  <c r="E14" i="4"/>
  <c r="P13" i="5"/>
  <c r="M13" i="5"/>
  <c r="H13" i="5"/>
  <c r="E13" i="5"/>
  <c r="L13" i="5"/>
  <c r="B15" i="5"/>
  <c r="N13" i="5"/>
  <c r="O13" i="5"/>
  <c r="G13" i="5"/>
  <c r="J13" i="5"/>
  <c r="F13" i="5"/>
  <c r="D13" i="5"/>
  <c r="I13" i="5"/>
  <c r="K13" i="5"/>
  <c r="C13" i="5"/>
  <c r="Q13" i="5"/>
  <c r="W19" i="4"/>
  <c r="W27" i="4"/>
  <c r="C12" i="4"/>
  <c r="C11" i="4"/>
  <c r="K18" i="5"/>
  <c r="C18" i="5"/>
  <c r="G18" i="5"/>
  <c r="J18" i="5"/>
  <c r="F18" i="5"/>
  <c r="I18" i="5"/>
  <c r="H18" i="5"/>
  <c r="L18" i="5"/>
  <c r="D18" i="5"/>
  <c r="O52" i="4" l="1"/>
  <c r="O53" i="4"/>
  <c r="O46" i="4"/>
  <c r="O48" i="4"/>
  <c r="O51" i="4"/>
  <c r="O42" i="4"/>
  <c r="O37" i="4"/>
  <c r="O38" i="4"/>
  <c r="O40" i="4"/>
  <c r="O43" i="4"/>
  <c r="O47" i="4"/>
  <c r="O34" i="4"/>
  <c r="O44" i="4"/>
  <c r="O33" i="4"/>
  <c r="O36" i="4"/>
  <c r="C15" i="4"/>
  <c r="C18" i="4" s="1"/>
  <c r="O41" i="4"/>
  <c r="O50" i="4"/>
  <c r="O45" i="4"/>
  <c r="O39" i="4"/>
  <c r="O49" i="4"/>
  <c r="O35" i="4"/>
  <c r="C16" i="4"/>
  <c r="D18" i="4" s="1"/>
  <c r="K53" i="4"/>
  <c r="O1" i="5"/>
  <c r="O3" i="5"/>
  <c r="O2" i="5"/>
  <c r="O4" i="5"/>
  <c r="O5" i="5"/>
  <c r="O6" i="5"/>
  <c r="C18" i="1"/>
  <c r="F18" i="1"/>
  <c r="F19" i="1" s="1"/>
  <c r="E18" i="5"/>
  <c r="O7" i="5" l="1"/>
  <c r="E4" i="5" s="1"/>
  <c r="F18" i="4"/>
  <c r="F19" i="4" s="1"/>
  <c r="P32" i="5"/>
  <c r="P46" i="5"/>
  <c r="P21" i="5"/>
  <c r="P23" i="5"/>
  <c r="P47" i="5"/>
  <c r="P43" i="5"/>
  <c r="P27" i="5"/>
  <c r="P36" i="5"/>
  <c r="P25" i="5"/>
  <c r="P35" i="5"/>
  <c r="P37" i="5"/>
  <c r="P30" i="5"/>
  <c r="P41" i="5"/>
  <c r="P33" i="5"/>
  <c r="P45" i="5"/>
  <c r="P38" i="5"/>
  <c r="P40" i="5"/>
  <c r="P31" i="5"/>
  <c r="P22" i="5"/>
  <c r="P42" i="5"/>
  <c r="P26" i="5"/>
  <c r="P28" i="5"/>
  <c r="P48" i="5"/>
  <c r="P44" i="5"/>
  <c r="P39" i="5"/>
  <c r="P34" i="5"/>
  <c r="P24" i="5"/>
  <c r="P29" i="5"/>
  <c r="Q21" i="5"/>
  <c r="Q47" i="5"/>
  <c r="Q40" i="5"/>
  <c r="Q33" i="5"/>
  <c r="Q38" i="5"/>
  <c r="Q29" i="5"/>
  <c r="Q39" i="5"/>
  <c r="Q23" i="5"/>
  <c r="Q42" i="5"/>
  <c r="Q27" i="5"/>
  <c r="Q37" i="5"/>
  <c r="Q31" i="5"/>
  <c r="Q32" i="5"/>
  <c r="Q34" i="5"/>
  <c r="Q25" i="5"/>
  <c r="Q28" i="5"/>
  <c r="Q45" i="5"/>
  <c r="Q35" i="5"/>
  <c r="Q41" i="5"/>
  <c r="Q44" i="5"/>
  <c r="Q24" i="5"/>
  <c r="Q48" i="5"/>
  <c r="Q36" i="5"/>
  <c r="Q30" i="5"/>
  <c r="Q43" i="5"/>
  <c r="Q46" i="5"/>
  <c r="Q22" i="5"/>
  <c r="Q26" i="5"/>
  <c r="O23" i="5"/>
  <c r="O24" i="5"/>
  <c r="O35" i="5"/>
  <c r="O26" i="5"/>
  <c r="O25" i="5"/>
  <c r="O31" i="5"/>
  <c r="O32" i="5"/>
  <c r="O45" i="5"/>
  <c r="O43" i="5"/>
  <c r="O33" i="5"/>
  <c r="O39" i="5"/>
  <c r="O42" i="5"/>
  <c r="O27" i="5"/>
  <c r="O37" i="5"/>
  <c r="O47" i="5"/>
  <c r="O21" i="5"/>
  <c r="O40" i="5"/>
  <c r="O22" i="5"/>
  <c r="O28" i="5"/>
  <c r="O30" i="5"/>
  <c r="O29" i="5"/>
  <c r="O44" i="5"/>
  <c r="O36" i="5"/>
  <c r="O46" i="5"/>
  <c r="O38" i="5"/>
  <c r="O41" i="5"/>
  <c r="O34" i="5"/>
  <c r="O48" i="5"/>
  <c r="P18" i="5"/>
  <c r="Q18" i="5"/>
  <c r="O18" i="5"/>
  <c r="E5" i="5" l="1"/>
  <c r="E6" i="5"/>
  <c r="E9" i="5" s="1"/>
  <c r="E10" i="5" s="1"/>
  <c r="M42" i="5" l="1"/>
  <c r="N42" i="5" s="1"/>
  <c r="M25" i="5"/>
  <c r="R25" i="5" s="1"/>
  <c r="M45" i="5"/>
  <c r="R45" i="5" s="1"/>
  <c r="V13" i="5"/>
  <c r="V28" i="5"/>
  <c r="V25" i="5"/>
  <c r="V3" i="5"/>
  <c r="M22" i="5"/>
  <c r="V15" i="5"/>
  <c r="V20" i="5"/>
  <c r="V8" i="5"/>
  <c r="V24" i="5"/>
  <c r="V12" i="5"/>
  <c r="V2" i="5"/>
  <c r="M48" i="5"/>
  <c r="V22" i="5"/>
  <c r="M43" i="5"/>
  <c r="V7" i="5"/>
  <c r="M44" i="5"/>
  <c r="V9" i="5"/>
  <c r="V4" i="5"/>
  <c r="M40" i="5"/>
  <c r="N40" i="5" s="1"/>
  <c r="M47" i="5"/>
  <c r="M38" i="5"/>
  <c r="M35" i="5"/>
  <c r="M34" i="5"/>
  <c r="M28" i="5"/>
  <c r="M46" i="5"/>
  <c r="V5" i="5"/>
  <c r="M37" i="5"/>
  <c r="M36" i="5"/>
  <c r="M24" i="5"/>
  <c r="M39" i="5"/>
  <c r="V14" i="5"/>
  <c r="V11" i="5"/>
  <c r="V19" i="5"/>
  <c r="M32" i="5"/>
  <c r="V16" i="5"/>
  <c r="M23" i="5"/>
  <c r="V10" i="5"/>
  <c r="V6" i="5"/>
  <c r="N45" i="5"/>
  <c r="V21" i="5"/>
  <c r="V18" i="5"/>
  <c r="M41" i="5"/>
  <c r="M29" i="5"/>
  <c r="N29" i="5" s="1"/>
  <c r="V26" i="5"/>
  <c r="M31" i="5"/>
  <c r="M26" i="5"/>
  <c r="M27" i="5"/>
  <c r="N27" i="5" s="1"/>
  <c r="V17" i="5"/>
  <c r="M33" i="5"/>
  <c r="R33" i="5" s="1"/>
  <c r="M30" i="5"/>
  <c r="V27" i="5"/>
  <c r="M21" i="5"/>
  <c r="R21" i="5" s="1"/>
  <c r="V23" i="5"/>
  <c r="N25" i="5" l="1"/>
  <c r="R42" i="5"/>
  <c r="N33" i="5"/>
  <c r="R40" i="5"/>
  <c r="R29" i="5"/>
  <c r="N21" i="5"/>
  <c r="R30" i="5"/>
  <c r="N30" i="5"/>
  <c r="R41" i="5"/>
  <c r="N41" i="5"/>
  <c r="N37" i="5"/>
  <c r="R37" i="5"/>
  <c r="R32" i="5"/>
  <c r="N32" i="5"/>
  <c r="R26" i="5"/>
  <c r="N26" i="5"/>
  <c r="R34" i="5"/>
  <c r="N34" i="5"/>
  <c r="N44" i="5"/>
  <c r="R44" i="5"/>
  <c r="N31" i="5"/>
  <c r="R31" i="5"/>
  <c r="N39" i="5"/>
  <c r="R39" i="5"/>
  <c r="N35" i="5"/>
  <c r="R35" i="5"/>
  <c r="N43" i="5"/>
  <c r="R43" i="5"/>
  <c r="N46" i="5"/>
  <c r="R46" i="5"/>
  <c r="R28" i="5"/>
  <c r="N28" i="5"/>
  <c r="N24" i="5"/>
  <c r="R24" i="5"/>
  <c r="R38" i="5"/>
  <c r="N38" i="5"/>
  <c r="R22" i="5"/>
  <c r="N22" i="5"/>
  <c r="R27" i="5"/>
  <c r="N23" i="5"/>
  <c r="R23" i="5"/>
  <c r="R36" i="5"/>
  <c r="N36" i="5"/>
  <c r="N47" i="5"/>
  <c r="R47" i="5"/>
  <c r="R48" i="5"/>
  <c r="N48" i="5"/>
  <c r="N18" i="5"/>
  <c r="E7" i="5" l="1"/>
  <c r="F4" i="5" s="1"/>
  <c r="H4" i="5" s="1"/>
  <c r="F5" i="5" l="1"/>
  <c r="H5" i="5" s="1"/>
  <c r="F6" i="5"/>
  <c r="H6" i="5" s="1"/>
  <c r="F9" i="5" s="1"/>
  <c r="F10" i="5" s="1"/>
  <c r="F8" i="5"/>
  <c r="G9" i="5"/>
</calcChain>
</file>

<file path=xl/sharedStrings.xml><?xml version="1.0" encoding="utf-8"?>
<sst xmlns="http://schemas.openxmlformats.org/spreadsheetml/2006/main" count="460" uniqueCount="229">
  <si>
    <t>JAVSO..47..105</t>
  </si>
  <si>
    <t>JAVSO..44…69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</si>
  <si>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</si>
  <si>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</si>
  <si>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</si>
  <si>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</si>
  <si>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</si>
  <si>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</si>
  <si>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</si>
  <si>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</si>
  <si>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</si>
  <si>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</si>
  <si>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</si>
  <si>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</si>
  <si>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</si>
  <si>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</si>
  <si>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</si>
  <si>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</si>
  <si>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</si>
  <si>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</si>
  <si>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</si>
  <si>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</si>
  <si>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</si>
  <si>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</si>
  <si>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</si>
  <si>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</si>
  <si>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</si>
  <si>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</si>
  <si>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</si>
  <si>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</si>
  <si>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</si>
  <si>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</si>
  <si>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</si>
  <si>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</si>
  <si>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</si>
  <si>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</si>
  <si>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 xml:space="preserve">MU Aqr / GSC 5178-1376               </t>
  </si>
  <si>
    <t xml:space="preserve">EW        </t>
  </si>
  <si>
    <t>IBVS 5802</t>
  </si>
  <si>
    <t>IBVS 5945</t>
  </si>
  <si>
    <t>IBVS 5378</t>
  </si>
  <si>
    <t>IBVS 5959</t>
  </si>
  <si>
    <t>Add cycle</t>
  </si>
  <si>
    <t>Old Cycle</t>
  </si>
  <si>
    <t>OEJV 0155</t>
  </si>
  <si>
    <t>0,0080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</si>
  <si>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</si>
  <si>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</si>
  <si>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</si>
  <si>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</si>
  <si>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</si>
  <si>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</si>
  <si>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</si>
  <si>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</si>
  <si>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</si>
  <si>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</si>
  <si>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</si>
  <si>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</si>
  <si>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2453934.5075 </t>
  </si>
  <si>
    <t> 18.07.2006 00:10 </t>
  </si>
  <si>
    <t> -0.0032 </t>
  </si>
  <si>
    <t>C </t>
  </si>
  <si>
    <t>-I</t>
  </si>
  <si>
    <t> C.&amp; M.Rätz </t>
  </si>
  <si>
    <t>BAVM 186 </t>
  </si>
  <si>
    <t>2454359.9855 </t>
  </si>
  <si>
    <t> 16.09.2007 11:39 </t>
  </si>
  <si>
    <t>7211.5</t>
  </si>
  <si>
    <t> -0.0050 </t>
  </si>
  <si>
    <t>Rc</t>
  </si>
  <si>
    <t> K.Nagai </t>
  </si>
  <si>
    <t>VSB 46 </t>
  </si>
  <si>
    <t>2455029.5140 </t>
  </si>
  <si>
    <t> 17.07.2009 00:20 </t>
  </si>
  <si>
    <t>9671</t>
  </si>
  <si>
    <t> -0.0016 </t>
  </si>
  <si>
    <t>-U;-I</t>
  </si>
  <si>
    <t> M.Rätz &amp; K.Rätz </t>
  </si>
  <si>
    <t>BAVM 214 </t>
  </si>
  <si>
    <t>2455099.0644 </t>
  </si>
  <si>
    <t> 24.09.2009 13:32 </t>
  </si>
  <si>
    <t>9926.5</t>
  </si>
  <si>
    <t> -0.0034 </t>
  </si>
  <si>
    <t> K.Shiokawa </t>
  </si>
  <si>
    <t>VSB 50 </t>
  </si>
  <si>
    <t>2455353.8620 </t>
  </si>
  <si>
    <t> 06.06.2010 08:41 </t>
  </si>
  <si>
    <t>10862.5</t>
  </si>
  <si>
    <t> -0.0038 </t>
  </si>
  <si>
    <t>ns</t>
  </si>
  <si>
    <t> A.Paschke </t>
  </si>
  <si>
    <t>OEJV 0155 </t>
  </si>
  <si>
    <t>2455366.7925 </t>
  </si>
  <si>
    <t> 19.06.2010 07:01 </t>
  </si>
  <si>
    <t>10910</t>
  </si>
  <si>
    <t> -0.0037 </t>
  </si>
  <si>
    <t> R.Diethelm </t>
  </si>
  <si>
    <t>IBVS 5945 </t>
  </si>
  <si>
    <t>2455413.0656 </t>
  </si>
  <si>
    <t> 04.08.2010 13:34 </t>
  </si>
  <si>
    <t>11080</t>
  </si>
  <si>
    <t> -0.0080 </t>
  </si>
  <si>
    <t>VSB 51 </t>
  </si>
  <si>
    <t>2456501.4104 </t>
  </si>
  <si>
    <t> 27.07.2013 21:50 </t>
  </si>
  <si>
    <t>15078</t>
  </si>
  <si>
    <t> 0.0012 </t>
  </si>
  <si>
    <t> M.&amp; K.Rätz </t>
  </si>
  <si>
    <t>BAVM 234 </t>
  </si>
  <si>
    <t>2456524.0034 </t>
  </si>
  <si>
    <t> 19.08.2013 12:04 </t>
  </si>
  <si>
    <t>15161</t>
  </si>
  <si>
    <t> -0.0000 </t>
  </si>
  <si>
    <t>B</t>
  </si>
  <si>
    <t>VSB 56 </t>
  </si>
  <si>
    <t>2456524.0049 </t>
  </si>
  <si>
    <t> 19.08.2013 12:07 </t>
  </si>
  <si>
    <t> 0.0015 </t>
  </si>
  <si>
    <t>2456524.0061 </t>
  </si>
  <si>
    <t> 19.08.2013 12:08 </t>
  </si>
  <si>
    <t> 0.0027 </t>
  </si>
  <si>
    <t>Ic</t>
  </si>
  <si>
    <t>2456524.1370 </t>
  </si>
  <si>
    <t> 19.08.2013 15:17 </t>
  </si>
  <si>
    <t>15161.5</t>
  </si>
  <si>
    <t> -0.0025 </t>
  </si>
  <si>
    <t>2456524.1400 </t>
  </si>
  <si>
    <t> 19.08.2013 15:21 </t>
  </si>
  <si>
    <t> 0.0005 </t>
  </si>
  <si>
    <t>2456524.1408 </t>
  </si>
  <si>
    <t> 19.08.2013 15:22 </t>
  </si>
  <si>
    <t> 0.0013 </t>
  </si>
  <si>
    <t>II</t>
  </si>
  <si>
    <t>s5</t>
  </si>
  <si>
    <t>s6</t>
  </si>
  <si>
    <t>s7</t>
  </si>
  <si>
    <t xml:space="preserve">Paschke Anton </t>
  </si>
  <si>
    <t>Dvorak S W</t>
  </si>
  <si>
    <t>Abedini et al 2020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</si>
  <si>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</si>
  <si>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</si>
  <si>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</si>
  <si>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</si>
  <si>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dP/dt =</t>
  </si>
  <si>
    <t>Quad Fit</t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</si>
  <si>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</si>
  <si>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</si>
  <si>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</si>
  <si>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</si>
  <si>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</si>
  <si>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</si>
  <si>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</si>
  <si>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</si>
  <si>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</si>
  <si>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</si>
  <si>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</si>
  <si>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</si>
  <si>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</si>
  <si>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</si>
  <si>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</si>
  <si>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</si>
  <si>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</si>
  <si>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</si>
  <si>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</si>
  <si>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</si>
  <si>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</si>
  <si>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</si>
  <si>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</si>
  <si>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</si>
  <si>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</si>
  <si>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</si>
  <si>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</si>
  <si>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</si>
  <si>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</si>
  <si>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</si>
  <si>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</si>
  <si>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</si>
  <si>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</si>
  <si>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</si>
  <si>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</si>
  <si>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</si>
  <si>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</si>
  <si>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</si>
  <si>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</si>
  <si>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</si>
  <si>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</si>
  <si>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</si>
  <si>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</si>
  <si>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</si>
  <si>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</si>
  <si>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</si>
  <si>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</si>
  <si>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</si>
  <si>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</si>
  <si>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</si>
  <si>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</si>
  <si>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</si>
  <si>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</si>
  <si>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</si>
  <si>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</si>
  <si>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</si>
  <si>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</si>
  <si>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</si>
  <si>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</si>
  <si>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</si>
  <si>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</si>
  <si>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</si>
  <si>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</si>
  <si>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</si>
  <si>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</si>
  <si>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</si>
  <si>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</si>
  <si>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t>w*YX</t>
  </si>
  <si>
    <t>for δA</t>
  </si>
  <si>
    <t>for δB</t>
  </si>
  <si>
    <t>for δC</t>
  </si>
  <si>
    <t>Dev'n</t>
  </si>
  <si>
    <t>T</t>
  </si>
  <si>
    <t>U</t>
  </si>
  <si>
    <t>W</t>
  </si>
  <si>
    <t>Z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</si>
  <si>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</si>
  <si>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</si>
  <si>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</si>
  <si>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</si>
  <si>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</si>
  <si>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</si>
  <si>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VSB 069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</si>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</sst>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_);\(&quot;$&quot;#,##0\)"/>
    <numFmt numFmtId="177" formatCode="0.00000"/>
    <numFmt numFmtId="179" formatCode="0.E+00"/>
    <numFmt numFmtId="180" formatCode="0.0%"/>
  </numFmts>
  <fonts count="4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0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6" fillId="0" borderId="0"/>
    <xf numFmtId="0" fontId="6" fillId="0" borderId="0">
      <alignment vertical="top"/>
    </xf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3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>
      <alignment vertical="top"/>
    </xf>
    <xf numFmtId="0" fontId="16" fillId="0" borderId="0" xfId="0" applyFont="1" applyAlignment="1"/>
    <xf numFmtId="14" fontId="16" fillId="0" borderId="0" xfId="0" applyNumberFormat="1" applyFont="1" applyAlignment="1"/>
    <xf numFmtId="0" fontId="17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36" fillId="0" borderId="0" xfId="43" applyFont="1" applyAlignment="1">
      <alignment horizontal="left"/>
    </xf>
    <xf numFmtId="0" fontId="36" fillId="0" borderId="0" xfId="43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18" xfId="0" applyBorder="1" applyAlignment="1"/>
    <xf numFmtId="0" fontId="0" fillId="0" borderId="19" xfId="0" applyBorder="1" applyAlignment="1"/>
    <xf numFmtId="11" fontId="0" fillId="0" borderId="0" xfId="0" applyNumberFormat="1" applyAlignment="1"/>
    <xf numFmtId="0" fontId="0" fillId="0" borderId="20" xfId="0" applyBorder="1" applyAlignment="1"/>
    <xf numFmtId="0" fontId="12" fillId="0" borderId="8" xfId="0" applyFont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38" fillId="0" borderId="8" xfId="0" applyFont="1" applyFill="1" applyBorder="1" applyAlignment="1">
      <alignment horizontal="center"/>
    </xf>
    <xf numFmtId="0" fontId="14" fillId="0" borderId="0" xfId="0" applyFont="1" applyAlignment="1"/>
    <xf numFmtId="0" fontId="16" fillId="0" borderId="0" xfId="0" applyFont="1" applyAlignment="1">
      <alignment horizontal="center"/>
    </xf>
    <xf numFmtId="0" fontId="39" fillId="0" borderId="0" xfId="0" applyFont="1" applyAlignment="1"/>
    <xf numFmtId="0" fontId="40" fillId="0" borderId="0" xfId="44" applyFont="1">
      <alignment vertical="top"/>
    </xf>
    <xf numFmtId="0" fontId="6" fillId="0" borderId="0" xfId="44">
      <alignment vertical="top"/>
    </xf>
    <xf numFmtId="0" fontId="7" fillId="0" borderId="0" xfId="44" applyFont="1">
      <alignment vertical="top"/>
    </xf>
    <xf numFmtId="0" fontId="41" fillId="0" borderId="0" xfId="44" applyFont="1">
      <alignment vertical="top"/>
    </xf>
    <xf numFmtId="0" fontId="7" fillId="0" borderId="8" xfId="44" applyFont="1" applyBorder="1" applyAlignment="1">
      <alignment horizontal="center"/>
    </xf>
    <xf numFmtId="0" fontId="12" fillId="0" borderId="8" xfId="44" applyFont="1" applyFill="1" applyBorder="1" applyAlignment="1">
      <alignment horizontal="center"/>
    </xf>
    <xf numFmtId="0" fontId="6" fillId="0" borderId="0" xfId="44" applyAlignment="1"/>
    <xf numFmtId="0" fontId="7" fillId="0" borderId="0" xfId="44" applyFont="1" applyAlignment="1">
      <alignment horizontal="center"/>
    </xf>
    <xf numFmtId="0" fontId="7" fillId="0" borderId="11" xfId="44" applyFont="1" applyBorder="1">
      <alignment vertical="top"/>
    </xf>
    <xf numFmtId="0" fontId="42" fillId="0" borderId="12" xfId="44" applyFont="1" applyBorder="1">
      <alignment vertical="top"/>
    </xf>
    <xf numFmtId="0" fontId="9" fillId="0" borderId="18" xfId="44" applyFont="1" applyBorder="1">
      <alignment vertical="top"/>
    </xf>
    <xf numFmtId="179" fontId="9" fillId="0" borderId="18" xfId="44" applyNumberFormat="1" applyFont="1" applyBorder="1" applyAlignment="1">
      <alignment horizontal="center"/>
    </xf>
    <xf numFmtId="180" fontId="7" fillId="0" borderId="0" xfId="44" applyNumberFormat="1" applyFont="1">
      <alignment vertical="top"/>
    </xf>
    <xf numFmtId="14" fontId="6" fillId="0" borderId="0" xfId="44" applyNumberFormat="1">
      <alignment vertical="top"/>
    </xf>
    <xf numFmtId="0" fontId="7" fillId="0" borderId="13" xfId="44" applyFont="1" applyBorder="1">
      <alignment vertical="top"/>
    </xf>
    <xf numFmtId="0" fontId="42" fillId="0" borderId="14" xfId="44" applyFont="1" applyBorder="1">
      <alignment vertical="top"/>
    </xf>
    <xf numFmtId="0" fontId="9" fillId="0" borderId="19" xfId="44" applyFont="1" applyBorder="1">
      <alignment vertical="top"/>
    </xf>
    <xf numFmtId="179" fontId="9" fillId="0" borderId="19" xfId="44" applyNumberFormat="1" applyFont="1" applyBorder="1" applyAlignment="1">
      <alignment horizontal="center"/>
    </xf>
    <xf numFmtId="0" fontId="7" fillId="0" borderId="15" xfId="44" applyFont="1" applyBorder="1">
      <alignment vertical="top"/>
    </xf>
    <xf numFmtId="0" fontId="42" fillId="0" borderId="16" xfId="44" applyFont="1" applyBorder="1">
      <alignment vertical="top"/>
    </xf>
    <xf numFmtId="0" fontId="9" fillId="0" borderId="20" xfId="44" applyFont="1" applyBorder="1">
      <alignment vertical="top"/>
    </xf>
    <xf numFmtId="179" fontId="9" fillId="0" borderId="20" xfId="44" applyNumberFormat="1" applyFont="1" applyBorder="1" applyAlignment="1">
      <alignment horizontal="center"/>
    </xf>
    <xf numFmtId="0" fontId="41" fillId="0" borderId="8" xfId="44" applyFont="1" applyBorder="1">
      <alignment vertical="top"/>
    </xf>
    <xf numFmtId="0" fontId="6" fillId="0" borderId="8" xfId="44" applyBorder="1">
      <alignment vertical="top"/>
    </xf>
    <xf numFmtId="0" fontId="7" fillId="0" borderId="0" xfId="44" applyFont="1" applyFill="1" applyBorder="1">
      <alignment vertical="top"/>
    </xf>
    <xf numFmtId="0" fontId="42" fillId="0" borderId="0" xfId="44" applyFont="1">
      <alignment vertical="top"/>
    </xf>
    <xf numFmtId="179" fontId="9" fillId="0" borderId="0" xfId="44" applyNumberFormat="1" applyFont="1" applyAlignment="1">
      <alignment horizontal="center"/>
    </xf>
    <xf numFmtId="0" fontId="6" fillId="0" borderId="0" xfId="44" applyFill="1" applyBorder="1">
      <alignment vertical="top"/>
    </xf>
    <xf numFmtId="0" fontId="9" fillId="0" borderId="0" xfId="44" applyFont="1" applyFill="1">
      <alignment vertical="top"/>
    </xf>
    <xf numFmtId="0" fontId="13" fillId="0" borderId="0" xfId="44" applyFont="1" applyAlignment="1" applyProtection="1">
      <alignment horizontal="left"/>
      <protection locked="0"/>
    </xf>
    <xf numFmtId="10" fontId="7" fillId="0" borderId="0" xfId="44" applyNumberFormat="1" applyFont="1" applyFill="1" applyBorder="1">
      <alignment vertical="top"/>
    </xf>
    <xf numFmtId="0" fontId="17" fillId="0" borderId="0" xfId="44" applyFont="1">
      <alignment vertical="top"/>
    </xf>
    <xf numFmtId="180" fontId="17" fillId="0" borderId="0" xfId="44" applyNumberFormat="1" applyFont="1">
      <alignment vertical="top"/>
    </xf>
    <xf numFmtId="10" fontId="17" fillId="0" borderId="0" xfId="44" applyNumberFormat="1" applyFont="1" applyFill="1" applyBorder="1">
      <alignment vertical="top"/>
    </xf>
    <xf numFmtId="0" fontId="43" fillId="0" borderId="0" xfId="44" applyFont="1">
      <alignment vertical="top"/>
    </xf>
    <xf numFmtId="0" fontId="43" fillId="0" borderId="0" xfId="44" applyFont="1" applyAlignment="1">
      <alignment horizontal="left"/>
    </xf>
    <xf numFmtId="0" fontId="6" fillId="0" borderId="0" xfId="44" applyFill="1">
      <alignment vertical="top"/>
    </xf>
    <xf numFmtId="0" fontId="6" fillId="0" borderId="0" xfId="44" applyAlignment="1">
      <alignment horizontal="center"/>
    </xf>
    <xf numFmtId="0" fontId="13" fillId="0" borderId="0" xfId="44" applyFont="1" applyAlignment="1">
      <alignment horizontal="center"/>
    </xf>
    <xf numFmtId="0" fontId="44" fillId="0" borderId="0" xfId="44" applyFont="1">
      <alignment vertical="top"/>
    </xf>
    <xf numFmtId="0" fontId="45" fillId="0" borderId="0" xfId="44" applyFont="1">
      <alignment vertical="top"/>
    </xf>
    <xf numFmtId="0" fontId="21" fillId="0" borderId="0" xfId="44" applyFont="1" applyAlignment="1">
      <alignment horizontal="center"/>
    </xf>
    <xf numFmtId="0" fontId="16" fillId="0" borderId="0" xfId="44" applyFont="1">
      <alignment vertical="top"/>
    </xf>
    <xf numFmtId="0" fontId="7" fillId="0" borderId="8" xfId="44" applyFont="1" applyFill="1" applyBorder="1" applyAlignment="1">
      <alignment horizontal="center"/>
    </xf>
    <xf numFmtId="0" fontId="7" fillId="0" borderId="0" xfId="44" applyFont="1" applyFill="1" applyBorder="1" applyAlignment="1">
      <alignment horizontal="center"/>
    </xf>
    <xf numFmtId="0" fontId="6" fillId="0" borderId="5" xfId="44" applyBorder="1" applyAlignment="1"/>
    <xf numFmtId="0" fontId="9" fillId="0" borderId="21" xfId="44" applyFont="1" applyFill="1" applyBorder="1">
      <alignment vertical="top"/>
    </xf>
    <xf numFmtId="0" fontId="9" fillId="0" borderId="0" xfId="44" applyFont="1">
      <alignment vertical="top"/>
    </xf>
    <xf numFmtId="0" fontId="9" fillId="0" borderId="0" xfId="44" applyFont="1" applyAlignment="1">
      <alignment horizontal="left"/>
    </xf>
    <xf numFmtId="0" fontId="13" fillId="25" borderId="5" xfId="44" applyFont="1" applyFill="1" applyBorder="1">
      <alignment vertical="top"/>
    </xf>
    <xf numFmtId="0" fontId="13" fillId="25" borderId="0" xfId="44" applyFont="1" applyFill="1">
      <alignment vertical="top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6" fillId="0" borderId="0" xfId="42" applyFont="1"/>
    <xf numFmtId="0" fontId="36" fillId="0" borderId="0" xfId="42" applyFont="1" applyAlignment="1">
      <alignment horizontal="center"/>
    </xf>
    <xf numFmtId="0" fontId="36" fillId="0" borderId="0" xfId="42" applyFont="1" applyAlignment="1">
      <alignment horizontal="left"/>
    </xf>
    <xf numFmtId="0" fontId="46" fillId="0" borderId="0" xfId="0" applyFont="1" applyAlignment="1" applyProtection="1">
      <alignment horizontal="left"/>
      <protection locked="0"/>
    </xf>
    <xf numFmtId="0" fontId="46" fillId="0" borderId="0" xfId="0" applyFont="1" applyAlignment="1" applyProtection="1">
      <alignment horizontal="center"/>
      <protection locked="0"/>
    </xf>
    <xf numFmtId="177" fontId="46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nd_AB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Aqr - O-C Diagr.</a:t>
            </a:r>
          </a:p>
        </c:rich>
      </c:tx>
      <c:layout>
        <c:manualLayout>
          <c:xMode val="edge"/>
          <c:yMode val="edge"/>
          <c:x val="0.38646616541353385"/>
          <c:y val="3.7671232876712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6095917326488465"/>
          <c:w val="0.81954887218045114"/>
          <c:h val="0.58904208088425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08-40FD-B827-828FA0F4F6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6">
                  <c:v>7.3168000380974263E-4</c:v>
                </c:pt>
                <c:pt idx="8">
                  <c:v>5.6982800088007934E-3</c:v>
                </c:pt>
                <c:pt idx="9">
                  <c:v>6.538920002640225E-3</c:v>
                </c:pt>
                <c:pt idx="11">
                  <c:v>2.5586200063116848E-3</c:v>
                </c:pt>
                <c:pt idx="13">
                  <c:v>1.5599060003296472E-2</c:v>
                </c:pt>
                <c:pt idx="14">
                  <c:v>1.7099060001783073E-2</c:v>
                </c:pt>
                <c:pt idx="15">
                  <c:v>1.8299060000572354E-2</c:v>
                </c:pt>
                <c:pt idx="16">
                  <c:v>1.3089680003758986E-2</c:v>
                </c:pt>
                <c:pt idx="17">
                  <c:v>1.6089680000732187E-2</c:v>
                </c:pt>
                <c:pt idx="18">
                  <c:v>1.688968000235036E-2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08-40FD-B827-828FA0F4F6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5">
                  <c:v>6.535600041388534E-4</c:v>
                </c:pt>
                <c:pt idx="7">
                  <c:v>7.1914600048330612E-3</c:v>
                </c:pt>
                <c:pt idx="12">
                  <c:v>1.6756140001234598E-2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08-40FD-B827-828FA0F4F6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-1.1866799904964864E-3</c:v>
                </c:pt>
                <c:pt idx="1">
                  <c:v>-4.661919992940966E-3</c:v>
                </c:pt>
                <c:pt idx="2">
                  <c:v>-2.2498399994219653E-3</c:v>
                </c:pt>
                <c:pt idx="3">
                  <c:v>0</c:v>
                </c:pt>
                <c:pt idx="4">
                  <c:v>-2.5023999987752177E-3</c:v>
                </c:pt>
                <c:pt idx="10">
                  <c:v>6.6478200096753426E-3</c:v>
                </c:pt>
                <c:pt idx="19">
                  <c:v>1.9975920004071668E-2</c:v>
                </c:pt>
                <c:pt idx="20">
                  <c:v>2.36446800045087E-2</c:v>
                </c:pt>
                <c:pt idx="21">
                  <c:v>2.9209860003902577E-2</c:v>
                </c:pt>
                <c:pt idx="22">
                  <c:v>2.9499860000214539E-2</c:v>
                </c:pt>
                <c:pt idx="23">
                  <c:v>2.9579859998193569E-2</c:v>
                </c:pt>
                <c:pt idx="24">
                  <c:v>2.72404799979995E-2</c:v>
                </c:pt>
                <c:pt idx="25">
                  <c:v>2.9330479999771342E-2</c:v>
                </c:pt>
                <c:pt idx="26">
                  <c:v>3.107047999947099E-2</c:v>
                </c:pt>
                <c:pt idx="27">
                  <c:v>3.6771920000319369E-2</c:v>
                </c:pt>
                <c:pt idx="28">
                  <c:v>4.1963980002037715E-2</c:v>
                </c:pt>
                <c:pt idx="29">
                  <c:v>4.3163980000826996E-2</c:v>
                </c:pt>
                <c:pt idx="30">
                  <c:v>4.3663980002747849E-2</c:v>
                </c:pt>
                <c:pt idx="31">
                  <c:v>5.1337420089112129E-2</c:v>
                </c:pt>
                <c:pt idx="32">
                  <c:v>5.1186539996706415E-2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08-40FD-B827-828FA0F4F6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08-40FD-B827-828FA0F4F6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08-40FD-B827-828FA0F4F6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08-40FD-B827-828FA0F4F6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12">
                  <c:v>1.6590553202157174E-2</c:v>
                </c:pt>
                <c:pt idx="13">
                  <c:v>1.6831341263858511E-2</c:v>
                </c:pt>
                <c:pt idx="14">
                  <c:v>1.6831341263858511E-2</c:v>
                </c:pt>
                <c:pt idx="15">
                  <c:v>1.6831341263858511E-2</c:v>
                </c:pt>
                <c:pt idx="16">
                  <c:v>1.6832791794350689E-2</c:v>
                </c:pt>
                <c:pt idx="17">
                  <c:v>1.6832791794350689E-2</c:v>
                </c:pt>
                <c:pt idx="18">
                  <c:v>1.6832791794350689E-2</c:v>
                </c:pt>
                <c:pt idx="19">
                  <c:v>2.0824651708821064E-2</c:v>
                </c:pt>
                <c:pt idx="20">
                  <c:v>2.4448076878278546E-2</c:v>
                </c:pt>
                <c:pt idx="21">
                  <c:v>2.8928765568612479E-2</c:v>
                </c:pt>
                <c:pt idx="22">
                  <c:v>2.8928765568612479E-2</c:v>
                </c:pt>
                <c:pt idx="23">
                  <c:v>2.8928765568612479E-2</c:v>
                </c:pt>
                <c:pt idx="24">
                  <c:v>2.8930216099104657E-2</c:v>
                </c:pt>
                <c:pt idx="25">
                  <c:v>2.8930216099104657E-2</c:v>
                </c:pt>
                <c:pt idx="26">
                  <c:v>2.8930216099104657E-2</c:v>
                </c:pt>
                <c:pt idx="27">
                  <c:v>3.6490381024329797E-2</c:v>
                </c:pt>
                <c:pt idx="28">
                  <c:v>4.3326731233958755E-2</c:v>
                </c:pt>
                <c:pt idx="29">
                  <c:v>4.3326731233958755E-2</c:v>
                </c:pt>
                <c:pt idx="30">
                  <c:v>4.3326731233958755E-2</c:v>
                </c:pt>
                <c:pt idx="31">
                  <c:v>5.103194920840156E-2</c:v>
                </c:pt>
                <c:pt idx="32">
                  <c:v>5.128724257502467E-2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08-40FD-B827-828FA0F4F63E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Active!$V$2:$V$31</c:f>
              <c:numCache>
                <c:formatCode>General</c:formatCode>
                <c:ptCount val="30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</c:numCache>
            </c:numRef>
          </c:xVal>
          <c:yVal>
            <c:numRef>
              <c:f>Active!$W$2:$W$31</c:f>
              <c:numCache>
                <c:formatCode>General</c:formatCode>
                <c:ptCount val="30"/>
                <c:pt idx="0">
                  <c:v>-1.5109948258884382E-3</c:v>
                </c:pt>
                <c:pt idx="1">
                  <c:v>-2.1578968931309731E-3</c:v>
                </c:pt>
                <c:pt idx="2">
                  <c:v>-2.6379812267464191E-3</c:v>
                </c:pt>
                <c:pt idx="3">
                  <c:v>-2.9512478267347745E-3</c:v>
                </c:pt>
                <c:pt idx="4">
                  <c:v>-3.0976966930960398E-3</c:v>
                </c:pt>
                <c:pt idx="5">
                  <c:v>-3.0773278258302153E-3</c:v>
                </c:pt>
                <c:pt idx="6">
                  <c:v>-2.8901412249373007E-3</c:v>
                </c:pt>
                <c:pt idx="7">
                  <c:v>-2.5361368904172964E-3</c:v>
                </c:pt>
                <c:pt idx="8">
                  <c:v>-2.0153148222702018E-3</c:v>
                </c:pt>
                <c:pt idx="9">
                  <c:v>-1.3276750204960178E-3</c:v>
                </c:pt>
                <c:pt idx="10">
                  <c:v>-4.7321748509474362E-4</c:v>
                </c:pt>
                <c:pt idx="11">
                  <c:v>5.4805778393362094E-4</c:v>
                </c:pt>
                <c:pt idx="12">
                  <c:v>1.7361507865890752E-3</c:v>
                </c:pt>
                <c:pt idx="13">
                  <c:v>3.0910615228716192E-3</c:v>
                </c:pt>
                <c:pt idx="14">
                  <c:v>4.612789992781253E-3</c:v>
                </c:pt>
                <c:pt idx="15">
                  <c:v>6.3013361963179769E-3</c:v>
                </c:pt>
                <c:pt idx="16">
                  <c:v>8.1567001334817927E-3</c:v>
                </c:pt>
                <c:pt idx="17">
                  <c:v>1.0178881804272696E-2</c:v>
                </c:pt>
                <c:pt idx="18">
                  <c:v>1.236788120869069E-2</c:v>
                </c:pt>
                <c:pt idx="19">
                  <c:v>1.4723698346735774E-2</c:v>
                </c:pt>
                <c:pt idx="20">
                  <c:v>1.7246333218407947E-2</c:v>
                </c:pt>
                <c:pt idx="21">
                  <c:v>1.9935785823707211E-2</c:v>
                </c:pt>
                <c:pt idx="22">
                  <c:v>2.2792056162633564E-2</c:v>
                </c:pt>
                <c:pt idx="23">
                  <c:v>2.5815144235187007E-2</c:v>
                </c:pt>
                <c:pt idx="24">
                  <c:v>2.9005050041367542E-2</c:v>
                </c:pt>
                <c:pt idx="25">
                  <c:v>3.2361773581175167E-2</c:v>
                </c:pt>
                <c:pt idx="26">
                  <c:v>3.5885314854609877E-2</c:v>
                </c:pt>
                <c:pt idx="27">
                  <c:v>3.9575673861671691E-2</c:v>
                </c:pt>
                <c:pt idx="28">
                  <c:v>4.343285060236058E-2</c:v>
                </c:pt>
                <c:pt idx="29">
                  <c:v>4.7456845076676565E-2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E08-40FD-B827-828FA0F4F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62440"/>
        <c:axId val="1"/>
      </c:scatterChart>
      <c:valAx>
        <c:axId val="51806244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2191924639557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5274044511559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062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1096034228598133"/>
          <c:w val="0.70075187969924801"/>
          <c:h val="6.84931506849315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Aqr - O-C Diagr.</a:t>
            </a:r>
          </a:p>
        </c:rich>
      </c:tx>
      <c:layout>
        <c:manualLayout>
          <c:xMode val="edge"/>
          <c:yMode val="edge"/>
          <c:x val="0.3858865164376975"/>
          <c:y val="3.75426621160409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6040955631399317"/>
          <c:w val="0.81681801452528879"/>
          <c:h val="0.5904436860068259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Active!$D$21:$D$215</c:f>
                <c:numCache>
                  <c:formatCode>General</c:formatCode>
                  <c:ptCount val="19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Active!$D$21:$D$215</c:f>
                <c:numCache>
                  <c:formatCode>General</c:formatCode>
                  <c:ptCount val="19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3-4BF4-9A70-F6C6C317BF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6">
                  <c:v>7.3168000380974263E-4</c:v>
                </c:pt>
                <c:pt idx="8">
                  <c:v>5.6982800088007934E-3</c:v>
                </c:pt>
                <c:pt idx="9">
                  <c:v>6.538920002640225E-3</c:v>
                </c:pt>
                <c:pt idx="11">
                  <c:v>2.5586200063116848E-3</c:v>
                </c:pt>
                <c:pt idx="13">
                  <c:v>1.5599060003296472E-2</c:v>
                </c:pt>
                <c:pt idx="14">
                  <c:v>1.7099060001783073E-2</c:v>
                </c:pt>
                <c:pt idx="15">
                  <c:v>1.8299060000572354E-2</c:v>
                </c:pt>
                <c:pt idx="16">
                  <c:v>1.3089680003758986E-2</c:v>
                </c:pt>
                <c:pt idx="17">
                  <c:v>1.6089680000732187E-2</c:v>
                </c:pt>
                <c:pt idx="18">
                  <c:v>1.688968000235036E-2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73-4BF4-9A70-F6C6C317BF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5">
                  <c:v>6.535600041388534E-4</c:v>
                </c:pt>
                <c:pt idx="7">
                  <c:v>7.1914600048330612E-3</c:v>
                </c:pt>
                <c:pt idx="12">
                  <c:v>1.6756140001234598E-2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73-4BF4-9A70-F6C6C317BF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0">
                  <c:v>-1.1866799904964864E-3</c:v>
                </c:pt>
                <c:pt idx="1">
                  <c:v>-4.661919992940966E-3</c:v>
                </c:pt>
                <c:pt idx="2">
                  <c:v>-2.2498399994219653E-3</c:v>
                </c:pt>
                <c:pt idx="3">
                  <c:v>0</c:v>
                </c:pt>
                <c:pt idx="4">
                  <c:v>-2.5023999987752177E-3</c:v>
                </c:pt>
                <c:pt idx="10">
                  <c:v>6.6478200096753426E-3</c:v>
                </c:pt>
                <c:pt idx="19">
                  <c:v>1.9975920004071668E-2</c:v>
                </c:pt>
                <c:pt idx="20">
                  <c:v>2.36446800045087E-2</c:v>
                </c:pt>
                <c:pt idx="21">
                  <c:v>2.9209860003902577E-2</c:v>
                </c:pt>
                <c:pt idx="22">
                  <c:v>2.9499860000214539E-2</c:v>
                </c:pt>
                <c:pt idx="23">
                  <c:v>2.9579859998193569E-2</c:v>
                </c:pt>
                <c:pt idx="24">
                  <c:v>2.72404799979995E-2</c:v>
                </c:pt>
                <c:pt idx="25">
                  <c:v>2.9330479999771342E-2</c:v>
                </c:pt>
                <c:pt idx="26">
                  <c:v>3.107047999947099E-2</c:v>
                </c:pt>
                <c:pt idx="27">
                  <c:v>3.6771920000319369E-2</c:v>
                </c:pt>
                <c:pt idx="28">
                  <c:v>4.1963980002037715E-2</c:v>
                </c:pt>
                <c:pt idx="29">
                  <c:v>4.3163980000826996E-2</c:v>
                </c:pt>
                <c:pt idx="30">
                  <c:v>4.3663980002747849E-2</c:v>
                </c:pt>
                <c:pt idx="31">
                  <c:v>5.1337420089112129E-2</c:v>
                </c:pt>
                <c:pt idx="32">
                  <c:v>5.1186539996706415E-2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73-4BF4-9A70-F6C6C317BF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73-4BF4-9A70-F6C6C317BF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73-4BF4-9A70-F6C6C317BF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1E-4</c:v>
                  </c:pt>
                  <c:pt idx="5">
                    <c:v>2.0000000000000001E-4</c:v>
                  </c:pt>
                  <c:pt idx="6">
                    <c:v>0</c:v>
                  </c:pt>
                  <c:pt idx="7">
                    <c:v>5.0000000000000001E-4</c:v>
                  </c:pt>
                  <c:pt idx="8">
                    <c:v>0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0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1E-4</c:v>
                  </c:pt>
                  <c:pt idx="20">
                    <c:v>1E-4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73-4BF4-9A70-F6C6C317BF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-4457</c:v>
                </c:pt>
                <c:pt idx="1">
                  <c:v>-3808</c:v>
                </c:pt>
                <c:pt idx="2">
                  <c:v>-1266</c:v>
                </c:pt>
                <c:pt idx="3">
                  <c:v>0</c:v>
                </c:pt>
                <c:pt idx="4">
                  <c:v>240</c:v>
                </c:pt>
                <c:pt idx="5">
                  <c:v>5269</c:v>
                </c:pt>
                <c:pt idx="6">
                  <c:v>6832</c:v>
                </c:pt>
                <c:pt idx="7">
                  <c:v>9291.5</c:v>
                </c:pt>
                <c:pt idx="8">
                  <c:v>9547</c:v>
                </c:pt>
                <c:pt idx="9">
                  <c:v>10483</c:v>
                </c:pt>
                <c:pt idx="10">
                  <c:v>10530.5</c:v>
                </c:pt>
                <c:pt idx="11">
                  <c:v>10700.5</c:v>
                </c:pt>
                <c:pt idx="12">
                  <c:v>14698.5</c:v>
                </c:pt>
                <c:pt idx="13">
                  <c:v>14781.5</c:v>
                </c:pt>
                <c:pt idx="14">
                  <c:v>14781.5</c:v>
                </c:pt>
                <c:pt idx="15">
                  <c:v>14781.5</c:v>
                </c:pt>
                <c:pt idx="16">
                  <c:v>14782</c:v>
                </c:pt>
                <c:pt idx="17">
                  <c:v>14782</c:v>
                </c:pt>
                <c:pt idx="18">
                  <c:v>14782</c:v>
                </c:pt>
                <c:pt idx="19">
                  <c:v>16158</c:v>
                </c:pt>
                <c:pt idx="20">
                  <c:v>17407</c:v>
                </c:pt>
                <c:pt idx="21">
                  <c:v>18951.5</c:v>
                </c:pt>
                <c:pt idx="22">
                  <c:v>18951.5</c:v>
                </c:pt>
                <c:pt idx="23">
                  <c:v>18951.5</c:v>
                </c:pt>
                <c:pt idx="24">
                  <c:v>18952</c:v>
                </c:pt>
                <c:pt idx="25">
                  <c:v>18952</c:v>
                </c:pt>
                <c:pt idx="26">
                  <c:v>18952</c:v>
                </c:pt>
                <c:pt idx="27">
                  <c:v>21558</c:v>
                </c:pt>
                <c:pt idx="28">
                  <c:v>23914.5</c:v>
                </c:pt>
                <c:pt idx="29">
                  <c:v>23914.5</c:v>
                </c:pt>
                <c:pt idx="30">
                  <c:v>23914.5</c:v>
                </c:pt>
                <c:pt idx="31">
                  <c:v>26570.5</c:v>
                </c:pt>
                <c:pt idx="32">
                  <c:v>26658.5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12">
                  <c:v>1.6590553202157174E-2</c:v>
                </c:pt>
                <c:pt idx="13">
                  <c:v>1.6831341263858511E-2</c:v>
                </c:pt>
                <c:pt idx="14">
                  <c:v>1.6831341263858511E-2</c:v>
                </c:pt>
                <c:pt idx="15">
                  <c:v>1.6831341263858511E-2</c:v>
                </c:pt>
                <c:pt idx="16">
                  <c:v>1.6832791794350689E-2</c:v>
                </c:pt>
                <c:pt idx="17">
                  <c:v>1.6832791794350689E-2</c:v>
                </c:pt>
                <c:pt idx="18">
                  <c:v>1.6832791794350689E-2</c:v>
                </c:pt>
                <c:pt idx="19">
                  <c:v>2.0824651708821064E-2</c:v>
                </c:pt>
                <c:pt idx="20">
                  <c:v>2.4448076878278546E-2</c:v>
                </c:pt>
                <c:pt idx="21">
                  <c:v>2.8928765568612479E-2</c:v>
                </c:pt>
                <c:pt idx="22">
                  <c:v>2.8928765568612479E-2</c:v>
                </c:pt>
                <c:pt idx="23">
                  <c:v>2.8928765568612479E-2</c:v>
                </c:pt>
                <c:pt idx="24">
                  <c:v>2.8930216099104657E-2</c:v>
                </c:pt>
                <c:pt idx="25">
                  <c:v>2.8930216099104657E-2</c:v>
                </c:pt>
                <c:pt idx="26">
                  <c:v>2.8930216099104657E-2</c:v>
                </c:pt>
                <c:pt idx="27">
                  <c:v>3.6490381024329797E-2</c:v>
                </c:pt>
                <c:pt idx="28">
                  <c:v>4.3326731233958755E-2</c:v>
                </c:pt>
                <c:pt idx="29">
                  <c:v>4.3326731233958755E-2</c:v>
                </c:pt>
                <c:pt idx="30">
                  <c:v>4.3326731233958755E-2</c:v>
                </c:pt>
                <c:pt idx="31">
                  <c:v>5.103194920840156E-2</c:v>
                </c:pt>
                <c:pt idx="32">
                  <c:v>5.128724257502467E-2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73-4BF4-9A70-F6C6C317BF0A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Active!$V$2:$V$31</c:f>
              <c:numCache>
                <c:formatCode>General</c:formatCode>
                <c:ptCount val="30"/>
                <c:pt idx="0">
                  <c:v>-5000</c:v>
                </c:pt>
                <c:pt idx="1">
                  <c:v>-4000</c:v>
                </c:pt>
                <c:pt idx="2">
                  <c:v>-3000</c:v>
                </c:pt>
                <c:pt idx="3">
                  <c:v>-2000</c:v>
                </c:pt>
                <c:pt idx="4">
                  <c:v>-1000</c:v>
                </c:pt>
                <c:pt idx="5">
                  <c:v>0</c:v>
                </c:pt>
                <c:pt idx="6">
                  <c:v>1000</c:v>
                </c:pt>
                <c:pt idx="7">
                  <c:v>2000</c:v>
                </c:pt>
                <c:pt idx="8">
                  <c:v>3000</c:v>
                </c:pt>
                <c:pt idx="9">
                  <c:v>4000</c:v>
                </c:pt>
                <c:pt idx="10">
                  <c:v>5000</c:v>
                </c:pt>
                <c:pt idx="11">
                  <c:v>6000</c:v>
                </c:pt>
                <c:pt idx="12">
                  <c:v>7000</c:v>
                </c:pt>
                <c:pt idx="13">
                  <c:v>8000</c:v>
                </c:pt>
                <c:pt idx="14">
                  <c:v>9000</c:v>
                </c:pt>
                <c:pt idx="15">
                  <c:v>10000</c:v>
                </c:pt>
                <c:pt idx="16">
                  <c:v>11000</c:v>
                </c:pt>
                <c:pt idx="17">
                  <c:v>12000</c:v>
                </c:pt>
                <c:pt idx="18">
                  <c:v>13000</c:v>
                </c:pt>
                <c:pt idx="19">
                  <c:v>14000</c:v>
                </c:pt>
                <c:pt idx="20">
                  <c:v>15000</c:v>
                </c:pt>
                <c:pt idx="21">
                  <c:v>16000</c:v>
                </c:pt>
                <c:pt idx="22">
                  <c:v>17000</c:v>
                </c:pt>
                <c:pt idx="23">
                  <c:v>18000</c:v>
                </c:pt>
                <c:pt idx="24">
                  <c:v>19000</c:v>
                </c:pt>
                <c:pt idx="25">
                  <c:v>20000</c:v>
                </c:pt>
                <c:pt idx="26">
                  <c:v>21000</c:v>
                </c:pt>
                <c:pt idx="27">
                  <c:v>22000</c:v>
                </c:pt>
                <c:pt idx="28">
                  <c:v>23000</c:v>
                </c:pt>
                <c:pt idx="29">
                  <c:v>24000</c:v>
                </c:pt>
              </c:numCache>
            </c:numRef>
          </c:xVal>
          <c:yVal>
            <c:numRef>
              <c:f>Active!$W$2:$W$31</c:f>
              <c:numCache>
                <c:formatCode>General</c:formatCode>
                <c:ptCount val="30"/>
                <c:pt idx="0">
                  <c:v>-1.5109948258884382E-3</c:v>
                </c:pt>
                <c:pt idx="1">
                  <c:v>-2.1578968931309731E-3</c:v>
                </c:pt>
                <c:pt idx="2">
                  <c:v>-2.6379812267464191E-3</c:v>
                </c:pt>
                <c:pt idx="3">
                  <c:v>-2.9512478267347745E-3</c:v>
                </c:pt>
                <c:pt idx="4">
                  <c:v>-3.0976966930960398E-3</c:v>
                </c:pt>
                <c:pt idx="5">
                  <c:v>-3.0773278258302153E-3</c:v>
                </c:pt>
                <c:pt idx="6">
                  <c:v>-2.8901412249373007E-3</c:v>
                </c:pt>
                <c:pt idx="7">
                  <c:v>-2.5361368904172964E-3</c:v>
                </c:pt>
                <c:pt idx="8">
                  <c:v>-2.0153148222702018E-3</c:v>
                </c:pt>
                <c:pt idx="9">
                  <c:v>-1.3276750204960178E-3</c:v>
                </c:pt>
                <c:pt idx="10">
                  <c:v>-4.7321748509474362E-4</c:v>
                </c:pt>
                <c:pt idx="11">
                  <c:v>5.4805778393362094E-4</c:v>
                </c:pt>
                <c:pt idx="12">
                  <c:v>1.7361507865890752E-3</c:v>
                </c:pt>
                <c:pt idx="13">
                  <c:v>3.0910615228716192E-3</c:v>
                </c:pt>
                <c:pt idx="14">
                  <c:v>4.612789992781253E-3</c:v>
                </c:pt>
                <c:pt idx="15">
                  <c:v>6.3013361963179769E-3</c:v>
                </c:pt>
                <c:pt idx="16">
                  <c:v>8.1567001334817927E-3</c:v>
                </c:pt>
                <c:pt idx="17">
                  <c:v>1.0178881804272696E-2</c:v>
                </c:pt>
                <c:pt idx="18">
                  <c:v>1.236788120869069E-2</c:v>
                </c:pt>
                <c:pt idx="19">
                  <c:v>1.4723698346735774E-2</c:v>
                </c:pt>
                <c:pt idx="20">
                  <c:v>1.7246333218407947E-2</c:v>
                </c:pt>
                <c:pt idx="21">
                  <c:v>1.9935785823707211E-2</c:v>
                </c:pt>
                <c:pt idx="22">
                  <c:v>2.2792056162633564E-2</c:v>
                </c:pt>
                <c:pt idx="23">
                  <c:v>2.5815144235187007E-2</c:v>
                </c:pt>
                <c:pt idx="24">
                  <c:v>2.9005050041367542E-2</c:v>
                </c:pt>
                <c:pt idx="25">
                  <c:v>3.2361773581175167E-2</c:v>
                </c:pt>
                <c:pt idx="26">
                  <c:v>3.5885314854609877E-2</c:v>
                </c:pt>
                <c:pt idx="27">
                  <c:v>3.9575673861671691E-2</c:v>
                </c:pt>
                <c:pt idx="28">
                  <c:v>4.343285060236058E-2</c:v>
                </c:pt>
                <c:pt idx="29">
                  <c:v>4.7456845076676565E-2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73-4BF4-9A70-F6C6C317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063160"/>
        <c:axId val="1"/>
      </c:scatterChart>
      <c:valAx>
        <c:axId val="518063160"/>
        <c:scaling>
          <c:orientation val="minMax"/>
          <c:max val="20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2252559726962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51535836177474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8063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71803299362352"/>
          <c:y val="0.9112627986348123"/>
          <c:w val="0.6997008031653702"/>
          <c:h val="6.82593856655290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Aqr -- O-C Diagr</a:t>
            </a:r>
          </a:p>
        </c:rich>
      </c:tx>
      <c:layout>
        <c:manualLayout>
          <c:xMode val="edge"/>
          <c:yMode val="edge"/>
          <c:x val="0.41567695961995249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90617577197149646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Q_fit!$D$21:$D$675</c:f>
              <c:numCache>
                <c:formatCode>General</c:formatCode>
                <c:ptCount val="655"/>
                <c:pt idx="0">
                  <c:v>-0.44569999999999999</c:v>
                </c:pt>
                <c:pt idx="1">
                  <c:v>-0.38080000000000003</c:v>
                </c:pt>
                <c:pt idx="2">
                  <c:v>-0.12659999999999999</c:v>
                </c:pt>
                <c:pt idx="3">
                  <c:v>0</c:v>
                </c:pt>
                <c:pt idx="4">
                  <c:v>2.4E-2</c:v>
                </c:pt>
                <c:pt idx="5">
                  <c:v>0.52690000000000003</c:v>
                </c:pt>
                <c:pt idx="6">
                  <c:v>0.68320000000000003</c:v>
                </c:pt>
                <c:pt idx="7">
                  <c:v>0.92915000000000003</c:v>
                </c:pt>
                <c:pt idx="8">
                  <c:v>0.95469999999999999</c:v>
                </c:pt>
                <c:pt idx="9">
                  <c:v>1.0483</c:v>
                </c:pt>
                <c:pt idx="10">
                  <c:v>1.05305</c:v>
                </c:pt>
                <c:pt idx="11">
                  <c:v>1.0700499999999999</c:v>
                </c:pt>
                <c:pt idx="12">
                  <c:v>1.4698500000000001</c:v>
                </c:pt>
                <c:pt idx="13">
                  <c:v>1.4781500000000001</c:v>
                </c:pt>
                <c:pt idx="14">
                  <c:v>1.4781500000000001</c:v>
                </c:pt>
                <c:pt idx="15">
                  <c:v>1.4781500000000001</c:v>
                </c:pt>
                <c:pt idx="16">
                  <c:v>1.4782</c:v>
                </c:pt>
                <c:pt idx="17">
                  <c:v>1.4782</c:v>
                </c:pt>
                <c:pt idx="18">
                  <c:v>1.4782</c:v>
                </c:pt>
                <c:pt idx="19">
                  <c:v>1.6157999999999999</c:v>
                </c:pt>
                <c:pt idx="20">
                  <c:v>1.7406999999999999</c:v>
                </c:pt>
                <c:pt idx="21">
                  <c:v>1.8951499999999999</c:v>
                </c:pt>
                <c:pt idx="22">
                  <c:v>1.8951499999999999</c:v>
                </c:pt>
                <c:pt idx="23">
                  <c:v>1.8951499999999999</c:v>
                </c:pt>
                <c:pt idx="24">
                  <c:v>1.8952</c:v>
                </c:pt>
                <c:pt idx="25">
                  <c:v>1.8952</c:v>
                </c:pt>
                <c:pt idx="26">
                  <c:v>1.8952</c:v>
                </c:pt>
                <c:pt idx="27">
                  <c:v>2.1558000000000002</c:v>
                </c:pt>
              </c:numCache>
            </c:numRef>
          </c:xVal>
          <c:yVal>
            <c:numRef>
              <c:f>Q_fit!$E$21:$E$675</c:f>
              <c:numCache>
                <c:formatCode>General</c:formatCode>
                <c:ptCount val="655"/>
                <c:pt idx="0">
                  <c:v>-1.1866799904964864E-3</c:v>
                </c:pt>
                <c:pt idx="1">
                  <c:v>-4.661919992940966E-3</c:v>
                </c:pt>
                <c:pt idx="2">
                  <c:v>-2.2498399994219653E-3</c:v>
                </c:pt>
                <c:pt idx="3">
                  <c:v>0</c:v>
                </c:pt>
                <c:pt idx="4">
                  <c:v>-2.5023999987752177E-3</c:v>
                </c:pt>
                <c:pt idx="5">
                  <c:v>6.535600041388534E-4</c:v>
                </c:pt>
                <c:pt idx="6">
                  <c:v>7.3168000380974263E-4</c:v>
                </c:pt>
                <c:pt idx="7">
                  <c:v>7.1914600048330612E-3</c:v>
                </c:pt>
                <c:pt idx="8">
                  <c:v>5.6982800088007934E-3</c:v>
                </c:pt>
                <c:pt idx="9">
                  <c:v>6.538920002640225E-3</c:v>
                </c:pt>
                <c:pt idx="10">
                  <c:v>6.6478200096753426E-3</c:v>
                </c:pt>
                <c:pt idx="11">
                  <c:v>2.5586200063116848E-3</c:v>
                </c:pt>
                <c:pt idx="12">
                  <c:v>1.6756140001234598E-2</c:v>
                </c:pt>
                <c:pt idx="13">
                  <c:v>1.5599060003296472E-2</c:v>
                </c:pt>
                <c:pt idx="14">
                  <c:v>1.7099060001783073E-2</c:v>
                </c:pt>
                <c:pt idx="15">
                  <c:v>1.8299060000572354E-2</c:v>
                </c:pt>
                <c:pt idx="16">
                  <c:v>1.3089680003758986E-2</c:v>
                </c:pt>
                <c:pt idx="17">
                  <c:v>1.6089680000732187E-2</c:v>
                </c:pt>
                <c:pt idx="18">
                  <c:v>1.688968000235036E-2</c:v>
                </c:pt>
                <c:pt idx="19">
                  <c:v>1.9975920004071668E-2</c:v>
                </c:pt>
                <c:pt idx="20">
                  <c:v>2.36446800045087E-2</c:v>
                </c:pt>
                <c:pt idx="21">
                  <c:v>2.9209860003902577E-2</c:v>
                </c:pt>
                <c:pt idx="22">
                  <c:v>2.9499860000214539E-2</c:v>
                </c:pt>
                <c:pt idx="23">
                  <c:v>2.9579859998193569E-2</c:v>
                </c:pt>
                <c:pt idx="24">
                  <c:v>2.72404799979995E-2</c:v>
                </c:pt>
                <c:pt idx="25">
                  <c:v>2.9330479999771342E-2</c:v>
                </c:pt>
                <c:pt idx="26">
                  <c:v>3.107047999947099E-2</c:v>
                </c:pt>
                <c:pt idx="27">
                  <c:v>3.6771920000319369E-2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35-4049-B80F-D2735B2F792A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0.29097072580910094</c:v>
                </c:pt>
                <c:pt idx="1">
                  <c:v>0.24352906936901791</c:v>
                </c:pt>
                <c:pt idx="2">
                  <c:v>0.20025789368041708</c:v>
                </c:pt>
                <c:pt idx="3">
                  <c:v>0.16115719874329845</c:v>
                </c:pt>
                <c:pt idx="4">
                  <c:v>0.12622698455766201</c:v>
                </c:pt>
                <c:pt idx="5">
                  <c:v>9.5467251123507804E-2</c:v>
                </c:pt>
                <c:pt idx="6">
                  <c:v>6.8877998440835794E-2</c:v>
                </c:pt>
                <c:pt idx="7">
                  <c:v>4.6459226509645991E-2</c:v>
                </c:pt>
                <c:pt idx="8">
                  <c:v>2.8210935329938396E-2</c:v>
                </c:pt>
                <c:pt idx="9">
                  <c:v>1.4133124901713002E-2</c:v>
                </c:pt>
                <c:pt idx="10">
                  <c:v>4.2257952249698163E-3</c:v>
                </c:pt>
                <c:pt idx="11">
                  <c:v>-1.5110537002911632E-3</c:v>
                </c:pt>
                <c:pt idx="12">
                  <c:v>-3.0774218740699365E-3</c:v>
                </c:pt>
                <c:pt idx="13">
                  <c:v>-4.733092963665037E-4</c:v>
                </c:pt>
                <c:pt idx="14">
                  <c:v>6.3012840328191353E-3</c:v>
                </c:pt>
                <c:pt idx="15">
                  <c:v>1.724635811348698E-2</c:v>
                </c:pt>
                <c:pt idx="16">
                  <c:v>3.2361912945637034E-2</c:v>
                </c:pt>
                <c:pt idx="17">
                  <c:v>5.1647948529269287E-2</c:v>
                </c:pt>
                <c:pt idx="18">
                  <c:v>7.5104464864383755E-2</c:v>
                </c:pt>
                <c:pt idx="19">
                  <c:v>0.10273146195098042</c:v>
                </c:pt>
                <c:pt idx="20">
                  <c:v>0.1345289397890593</c:v>
                </c:pt>
                <c:pt idx="21">
                  <c:v>0.17049689837862037</c:v>
                </c:pt>
                <c:pt idx="22">
                  <c:v>0.21063533771966367</c:v>
                </c:pt>
                <c:pt idx="23">
                  <c:v>0.25494425781218916</c:v>
                </c:pt>
                <c:pt idx="24">
                  <c:v>0.30342365865619686</c:v>
                </c:pt>
                <c:pt idx="25">
                  <c:v>0.35607354025168675</c:v>
                </c:pt>
                <c:pt idx="26">
                  <c:v>0.41289390259865888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35-4049-B80F-D2735B2F79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491656"/>
        <c:axId val="1"/>
      </c:scatterChart>
      <c:valAx>
        <c:axId val="667491656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527315914489306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749165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35154394299286"/>
          <c:y val="0.9341176470588235"/>
          <c:w val="0.44655581947743467"/>
          <c:h val="0.985882352941176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Aqr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(old)'!$D$21:$D$222</c:f>
                <c:numCache>
                  <c:formatCode>General</c:formatCode>
                  <c:ptCount val="20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(old)'!$D$21:$D$222</c:f>
                <c:numCache>
                  <c:formatCode>General</c:formatCode>
                  <c:ptCount val="20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97-4357-9B4F-92FDCA6DA21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(old)'!$I$21:$I$982</c:f>
              <c:numCache>
                <c:formatCode>General</c:formatCode>
                <c:ptCount val="962"/>
                <c:pt idx="6">
                  <c:v>6.538920002640225E-3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97-4357-9B4F-92FDCA6DA21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(old)'!$J$21:$J$982</c:f>
              <c:numCache>
                <c:formatCode>General</c:formatCode>
                <c:ptCount val="962"/>
                <c:pt idx="2">
                  <c:v>6.535600041388534E-4</c:v>
                </c:pt>
                <c:pt idx="4">
                  <c:v>7.1914600048330612E-3</c:v>
                </c:pt>
                <c:pt idx="9">
                  <c:v>1.6756140001234598E-2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97-4357-9B4F-92FDCA6DA21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(old)'!$K$21:$K$982</c:f>
              <c:numCache>
                <c:formatCode>General</c:formatCode>
                <c:ptCount val="962"/>
                <c:pt idx="0">
                  <c:v>0</c:v>
                </c:pt>
                <c:pt idx="1">
                  <c:v>-2.5023999987752177E-3</c:v>
                </c:pt>
                <c:pt idx="3">
                  <c:v>7.3168000380974263E-4</c:v>
                </c:pt>
                <c:pt idx="5">
                  <c:v>5.6982800088007934E-3</c:v>
                </c:pt>
                <c:pt idx="7">
                  <c:v>6.6478200096753426E-3</c:v>
                </c:pt>
                <c:pt idx="8">
                  <c:v>2.5586200063116848E-3</c:v>
                </c:pt>
                <c:pt idx="10">
                  <c:v>1.5599060003296472E-2</c:v>
                </c:pt>
                <c:pt idx="11">
                  <c:v>1.7099060001783073E-2</c:v>
                </c:pt>
                <c:pt idx="12">
                  <c:v>1.8299060000572354E-2</c:v>
                </c:pt>
                <c:pt idx="13">
                  <c:v>1.3089680003758986E-2</c:v>
                </c:pt>
                <c:pt idx="14">
                  <c:v>1.6089680000732187E-2</c:v>
                </c:pt>
                <c:pt idx="15">
                  <c:v>1.688968000235036E-2</c:v>
                </c:pt>
                <c:pt idx="16">
                  <c:v>1.9975920004071668E-2</c:v>
                </c:pt>
                <c:pt idx="17">
                  <c:v>2.36446800045087E-2</c:v>
                </c:pt>
                <c:pt idx="18">
                  <c:v>3.6771920000319369E-2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97-4357-9B4F-92FDCA6DA21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97-4357-9B4F-92FDCA6DA21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97-4357-9B4F-92FDCA6DA21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plus>
            <c:minus>
              <c:numRef>
                <c:f>'A (old)'!$D$21:$D$982</c:f>
                <c:numCache>
                  <c:formatCode>General</c:formatCode>
                  <c:ptCount val="962"/>
                  <c:pt idx="1">
                    <c:v>1E-4</c:v>
                  </c:pt>
                  <c:pt idx="2">
                    <c:v>2.0000000000000001E-4</c:v>
                  </c:pt>
                  <c:pt idx="3">
                    <c:v>0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2.0000000000000001E-4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97-4357-9B4F-92FDCA6DA21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(old)'!$F$21:$F$982</c:f>
              <c:numCache>
                <c:formatCode>General</c:formatCode>
                <c:ptCount val="962"/>
                <c:pt idx="0">
                  <c:v>0</c:v>
                </c:pt>
                <c:pt idx="1">
                  <c:v>240</c:v>
                </c:pt>
                <c:pt idx="2">
                  <c:v>5269</c:v>
                </c:pt>
                <c:pt idx="3">
                  <c:v>6832</c:v>
                </c:pt>
                <c:pt idx="4">
                  <c:v>9291.5</c:v>
                </c:pt>
                <c:pt idx="5">
                  <c:v>9547</c:v>
                </c:pt>
                <c:pt idx="6">
                  <c:v>10483</c:v>
                </c:pt>
                <c:pt idx="7">
                  <c:v>10530.5</c:v>
                </c:pt>
                <c:pt idx="8">
                  <c:v>10700.5</c:v>
                </c:pt>
                <c:pt idx="9">
                  <c:v>14698.5</c:v>
                </c:pt>
                <c:pt idx="10">
                  <c:v>14781.5</c:v>
                </c:pt>
                <c:pt idx="11">
                  <c:v>14781.5</c:v>
                </c:pt>
                <c:pt idx="12">
                  <c:v>14781.5</c:v>
                </c:pt>
                <c:pt idx="13">
                  <c:v>14782</c:v>
                </c:pt>
                <c:pt idx="14">
                  <c:v>14782</c:v>
                </c:pt>
                <c:pt idx="15">
                  <c:v>14782</c:v>
                </c:pt>
                <c:pt idx="16">
                  <c:v>16158</c:v>
                </c:pt>
                <c:pt idx="17">
                  <c:v>17407</c:v>
                </c:pt>
                <c:pt idx="18">
                  <c:v>21558</c:v>
                </c:pt>
              </c:numCache>
            </c:numRef>
          </c:xVal>
          <c:yVal>
            <c:numRef>
              <c:f>'A (old)'!$O$21:$O$982</c:f>
              <c:numCache>
                <c:formatCode>General</c:formatCode>
                <c:ptCount val="962"/>
                <c:pt idx="0">
                  <c:v>-2.4881453822076151E-2</c:v>
                </c:pt>
                <c:pt idx="1">
                  <c:v>-2.4208461730906811E-2</c:v>
                </c:pt>
                <c:pt idx="2">
                  <c:v>-1.010647328719594E-2</c:v>
                </c:pt>
                <c:pt idx="3">
                  <c:v>-5.7236122934556169E-3</c:v>
                </c:pt>
                <c:pt idx="4">
                  <c:v>1.1731545741735135E-3</c:v>
                </c:pt>
                <c:pt idx="5">
                  <c:v>1.8896107378975381E-3</c:v>
                </c:pt>
                <c:pt idx="6">
                  <c:v>4.5142798934579634E-3</c:v>
                </c:pt>
                <c:pt idx="7">
                  <c:v>4.6474762448352296E-3</c:v>
                </c:pt>
                <c:pt idx="8">
                  <c:v>5.1241789760801786E-3</c:v>
                </c:pt>
                <c:pt idx="9">
                  <c:v>1.6335105561476094E-2</c:v>
                </c:pt>
                <c:pt idx="10">
                  <c:v>1.6567848659672157E-2</c:v>
                </c:pt>
                <c:pt idx="11">
                  <c:v>1.6567848659672157E-2</c:v>
                </c:pt>
                <c:pt idx="12">
                  <c:v>1.6567848659672157E-2</c:v>
                </c:pt>
                <c:pt idx="13">
                  <c:v>1.6569250726528758E-2</c:v>
                </c:pt>
                <c:pt idx="14">
                  <c:v>1.6569250726528758E-2</c:v>
                </c:pt>
                <c:pt idx="15">
                  <c:v>1.6569250726528758E-2</c:v>
                </c:pt>
                <c:pt idx="16">
                  <c:v>2.0427738715899642E-2</c:v>
                </c:pt>
                <c:pt idx="17">
                  <c:v>2.393010172369341E-2</c:v>
                </c:pt>
                <c:pt idx="18">
                  <c:v>3.5570060767209782E-2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97-4357-9B4F-92FDCA6DA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078688"/>
        <c:axId val="1"/>
      </c:scatterChart>
      <c:valAx>
        <c:axId val="5200786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0078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6015037593984963"/>
          <c:y val="0.92397937099967764"/>
          <c:w val="0.87067669172932338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16</xdr:row>
      <xdr:rowOff>28575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2674094E-3463-F50A-55DB-0A4AA6848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16</xdr:row>
      <xdr:rowOff>38100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5D8091DB-48C1-D9E2-8A24-3B925681F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20</xdr:row>
      <xdr:rowOff>142875</xdr:rowOff>
    </xdr:from>
    <xdr:to>
      <xdr:col>17</xdr:col>
      <xdr:colOff>9525</xdr:colOff>
      <xdr:row>45</xdr:row>
      <xdr:rowOff>142875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13FCE28F-2CF9-C808-C789-BAC5EE8C5E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18</xdr:col>
      <xdr:colOff>485775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F04D0E-B725-6F8A-3B64-94C4F1486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13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konkoly.hu/cgi-bin/IBVS?5945" TargetMode="External"/><Relationship Id="rId12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bav-astro.de/sfs/BAVM_link.php?BAVMnr=18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55.pdf" TargetMode="External"/><Relationship Id="rId11" Type="http://schemas.openxmlformats.org/officeDocument/2006/relationships/hyperlink" Target="http://vsolj.cetus-net.org/vsoljno56.pdf" TargetMode="External"/><Relationship Id="rId5" Type="http://schemas.openxmlformats.org/officeDocument/2006/relationships/hyperlink" Target="http://vsolj.cetus-net.org/vsoljno50.pdf" TargetMode="External"/><Relationship Id="rId15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www.bav-astro.de/sfs/BAVM_link.php?BAVMnr=234" TargetMode="External"/><Relationship Id="rId14" Type="http://schemas.openxmlformats.org/officeDocument/2006/relationships/hyperlink" Target="http://vsolj.cetus-net.org/vsoljno56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drawing" Target="../drawings/drawing3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Y6916"/>
  <sheetViews>
    <sheetView tabSelected="1" workbookViewId="0">
      <pane xSplit="14" ySplit="21" topLeftCell="O37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3.85546875" customWidth="1"/>
    <col min="3" max="3" width="12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>
      <c r="A1" s="1" t="s">
        <v>36</v>
      </c>
      <c r="V1" s="3" t="s">
        <v>12</v>
      </c>
      <c r="W1" s="5" t="s">
        <v>23</v>
      </c>
    </row>
    <row r="2" spans="1:23">
      <c r="A2" t="s">
        <v>25</v>
      </c>
      <c r="B2" s="31" t="s">
        <v>37</v>
      </c>
      <c r="C2" s="2"/>
      <c r="D2" s="2"/>
      <c r="V2" s="32">
        <v>-5000</v>
      </c>
      <c r="W2" s="32">
        <f t="shared" ref="W2:W17" si="0">+D$11+D$12*V2+D$13*V2^2</f>
        <v>-1.5109948258884382E-3</v>
      </c>
    </row>
    <row r="3" spans="1:23" ht="13.5" thickBot="1">
      <c r="C3" s="28" t="s">
        <v>34</v>
      </c>
      <c r="V3" s="32">
        <v>-4000</v>
      </c>
      <c r="W3" s="32">
        <f t="shared" si="0"/>
        <v>-2.1578968931309731E-3</v>
      </c>
    </row>
    <row r="4" spans="1:23" ht="14.25" thickTop="1" thickBot="1">
      <c r="A4" s="4" t="s">
        <v>2</v>
      </c>
      <c r="C4" s="7">
        <v>52500.186199999996</v>
      </c>
      <c r="D4" s="8">
        <v>0.27221876</v>
      </c>
      <c r="V4" s="32">
        <v>-3000</v>
      </c>
      <c r="W4" s="32">
        <f t="shared" si="0"/>
        <v>-2.6379812267464191E-3</v>
      </c>
    </row>
    <row r="5" spans="1:23" ht="13.5" thickTop="1">
      <c r="A5" s="10" t="s">
        <v>27</v>
      </c>
      <c r="B5" s="11"/>
      <c r="C5" s="12">
        <v>-9.5</v>
      </c>
      <c r="D5" s="11" t="s">
        <v>28</v>
      </c>
      <c r="V5" s="32">
        <v>-2000</v>
      </c>
      <c r="W5" s="32">
        <f t="shared" si="0"/>
        <v>-2.9512478267347745E-3</v>
      </c>
    </row>
    <row r="6" spans="1:23">
      <c r="A6" s="4" t="s">
        <v>3</v>
      </c>
      <c r="V6" s="32">
        <v>-1000</v>
      </c>
      <c r="W6" s="32">
        <f t="shared" si="0"/>
        <v>-3.0976966930960398E-3</v>
      </c>
    </row>
    <row r="7" spans="1:23">
      <c r="A7" t="s">
        <v>4</v>
      </c>
      <c r="C7">
        <f>C4</f>
        <v>52500.186199999996</v>
      </c>
      <c r="V7" s="32">
        <v>0</v>
      </c>
      <c r="W7" s="32">
        <f t="shared" si="0"/>
        <v>-3.0773278258302153E-3</v>
      </c>
    </row>
    <row r="8" spans="1:23">
      <c r="A8" t="s">
        <v>5</v>
      </c>
      <c r="C8">
        <f>D4</f>
        <v>0.27221876</v>
      </c>
      <c r="D8" s="27"/>
      <c r="V8" s="32">
        <v>1000</v>
      </c>
      <c r="W8" s="32">
        <f t="shared" si="0"/>
        <v>-2.8901412249373007E-3</v>
      </c>
    </row>
    <row r="9" spans="1:23">
      <c r="A9" s="25" t="s">
        <v>32</v>
      </c>
      <c r="B9" s="26">
        <v>40</v>
      </c>
      <c r="C9" s="23" t="str">
        <f>"F"&amp;B9</f>
        <v>F40</v>
      </c>
      <c r="D9" s="24" t="str">
        <f>"G"&amp;B9</f>
        <v>G40</v>
      </c>
      <c r="V9" s="32">
        <v>2000</v>
      </c>
      <c r="W9" s="32">
        <f t="shared" si="0"/>
        <v>-2.5361368904172964E-3</v>
      </c>
    </row>
    <row r="10" spans="1:23" ht="13.5" thickBot="1">
      <c r="A10" s="11"/>
      <c r="B10" s="11"/>
      <c r="C10" s="3" t="s">
        <v>21</v>
      </c>
      <c r="D10" s="3" t="s">
        <v>22</v>
      </c>
      <c r="E10" s="11"/>
      <c r="V10" s="32">
        <v>3000</v>
      </c>
      <c r="W10" s="32">
        <f t="shared" si="0"/>
        <v>-2.0153148222702018E-3</v>
      </c>
    </row>
    <row r="11" spans="1:23">
      <c r="A11" s="11" t="s">
        <v>17</v>
      </c>
      <c r="B11" s="11"/>
      <c r="C11" s="22">
        <f ca="1">INTERCEPT(INDIRECT($D$9):G968,INDIRECT($C$9):F968)</f>
        <v>-2.6050691676362293E-2</v>
      </c>
      <c r="D11" s="2">
        <f>+E11*F11</f>
        <v>-3.0773278258302153E-3</v>
      </c>
      <c r="E11" s="65">
        <v>-3.0773278258302153E-3</v>
      </c>
      <c r="F11">
        <v>1</v>
      </c>
      <c r="V11" s="32">
        <v>4000</v>
      </c>
      <c r="W11" s="32">
        <f t="shared" si="0"/>
        <v>-1.3276750204960178E-3</v>
      </c>
    </row>
    <row r="12" spans="1:23">
      <c r="A12" s="11" t="s">
        <v>18</v>
      </c>
      <c r="B12" s="11"/>
      <c r="C12" s="22">
        <f ca="1">SLOPE(INDIRECT($D$9):G968,INDIRECT($C$9):F968)</f>
        <v>2.9010609843534694E-6</v>
      </c>
      <c r="D12" s="2">
        <f>+E12*F12</f>
        <v>1.0377773407936947E-7</v>
      </c>
      <c r="E12" s="66">
        <v>1.0377773407936946E-3</v>
      </c>
      <c r="F12" s="67">
        <v>1E-4</v>
      </c>
      <c r="V12" s="32">
        <v>5000</v>
      </c>
      <c r="W12" s="32">
        <f t="shared" si="0"/>
        <v>-4.7321748509474362E-4</v>
      </c>
    </row>
    <row r="13" spans="1:23" ht="13.5" thickBot="1">
      <c r="A13" s="11" t="s">
        <v>20</v>
      </c>
      <c r="B13" s="11"/>
      <c r="C13" s="2" t="s">
        <v>15</v>
      </c>
      <c r="D13" s="2">
        <f>+E13*F13</f>
        <v>8.3408866813544984E-11</v>
      </c>
      <c r="E13" s="68">
        <v>8.3408866813544976E-3</v>
      </c>
      <c r="F13" s="67">
        <v>1E-8</v>
      </c>
      <c r="V13" s="32">
        <v>6000</v>
      </c>
      <c r="W13" s="32">
        <f t="shared" si="0"/>
        <v>5.4805778393362094E-4</v>
      </c>
    </row>
    <row r="14" spans="1:23">
      <c r="A14" s="11" t="s">
        <v>143</v>
      </c>
      <c r="B14" s="11"/>
      <c r="C14" s="11"/>
      <c r="D14">
        <f>2*D13*365.24/C8</f>
        <v>2.2382185941174057E-7</v>
      </c>
      <c r="E14">
        <f>SUM(T21:T950)</f>
        <v>2.2964044500097214E-4</v>
      </c>
      <c r="V14" s="32">
        <v>7000</v>
      </c>
      <c r="W14" s="32">
        <f t="shared" si="0"/>
        <v>1.7361507865890752E-3</v>
      </c>
    </row>
    <row r="15" spans="1:23">
      <c r="A15" s="13" t="s">
        <v>19</v>
      </c>
      <c r="B15" s="11"/>
      <c r="C15" s="14">
        <f ca="1">(C7+C11)+(C8+C12)*INT(MAX(F21:F3509))</f>
        <v>59757.045189872042</v>
      </c>
      <c r="E15" s="15" t="s">
        <v>42</v>
      </c>
      <c r="F15" s="12">
        <v>1</v>
      </c>
      <c r="V15" s="32">
        <v>8000</v>
      </c>
      <c r="W15" s="32">
        <f t="shared" si="0"/>
        <v>3.0910615228716192E-3</v>
      </c>
    </row>
    <row r="16" spans="1:23">
      <c r="A16" s="17" t="s">
        <v>6</v>
      </c>
      <c r="B16" s="11"/>
      <c r="C16" s="18">
        <f ca="1">+C8+C12</f>
        <v>0.27222166106098433</v>
      </c>
      <c r="E16" s="15" t="s">
        <v>29</v>
      </c>
      <c r="F16" s="16">
        <f ca="1">NOW()+15018.5+$C$5/24</f>
        <v>60175.765272569442</v>
      </c>
      <c r="V16" s="32">
        <v>9000</v>
      </c>
      <c r="W16" s="32">
        <f t="shared" si="0"/>
        <v>4.612789992781253E-3</v>
      </c>
    </row>
    <row r="17" spans="1:23" ht="13.5" thickBot="1">
      <c r="A17" s="15" t="s">
        <v>26</v>
      </c>
      <c r="B17" s="11"/>
      <c r="C17" s="11">
        <f>COUNT(C21:C2167)</f>
        <v>33</v>
      </c>
      <c r="E17" s="15" t="s">
        <v>43</v>
      </c>
      <c r="F17" s="16">
        <f ca="1">ROUND(2*(F16-$C$7)/$C$8,0)/2+F15</f>
        <v>28197.5</v>
      </c>
      <c r="V17" s="32">
        <v>10000</v>
      </c>
      <c r="W17" s="32">
        <f t="shared" si="0"/>
        <v>6.3013361963179769E-3</v>
      </c>
    </row>
    <row r="18" spans="1:23" ht="14.25" thickTop="1" thickBot="1">
      <c r="A18" s="17" t="s">
        <v>7</v>
      </c>
      <c r="B18" s="11"/>
      <c r="C18" s="20">
        <f ca="1">+C15</f>
        <v>59757.045189872042</v>
      </c>
      <c r="D18" s="21">
        <f ca="1">+C16</f>
        <v>0.27222166106098433</v>
      </c>
      <c r="E18" s="15" t="s">
        <v>30</v>
      </c>
      <c r="F18" s="24">
        <f ca="1">ROUND(2*(F16-$C$15)/$C$16,0)/2+F15</f>
        <v>1539</v>
      </c>
      <c r="V18" s="32">
        <v>11000</v>
      </c>
      <c r="W18" s="32">
        <f t="shared" ref="W18:W24" si="1">+D$11+D$12*V18+D$13*V18^2</f>
        <v>8.1567001334817927E-3</v>
      </c>
    </row>
    <row r="19" spans="1:23" ht="13.5" thickTop="1">
      <c r="E19" s="15" t="s">
        <v>31</v>
      </c>
      <c r="F19" s="19">
        <f ca="1">+$C$15+$C$16*F18-15018.5-$C$5/24</f>
        <v>45157.89015957823</v>
      </c>
      <c r="V19" s="32">
        <v>12000</v>
      </c>
      <c r="W19" s="32">
        <f t="shared" si="1"/>
        <v>1.0178881804272696E-2</v>
      </c>
    </row>
    <row r="20" spans="1:23" ht="1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54</v>
      </c>
      <c r="I20" s="6" t="s">
        <v>57</v>
      </c>
      <c r="J20" s="6" t="s">
        <v>51</v>
      </c>
      <c r="K20" s="6" t="s">
        <v>49</v>
      </c>
      <c r="L20" s="6" t="s">
        <v>133</v>
      </c>
      <c r="M20" s="6" t="s">
        <v>134</v>
      </c>
      <c r="N20" s="6" t="s">
        <v>135</v>
      </c>
      <c r="O20" s="6" t="s">
        <v>24</v>
      </c>
      <c r="P20" s="69" t="s">
        <v>23</v>
      </c>
      <c r="Q20" s="3" t="s">
        <v>16</v>
      </c>
      <c r="R20" s="70" t="s">
        <v>139</v>
      </c>
      <c r="S20" s="5" t="s">
        <v>140</v>
      </c>
      <c r="T20" s="70" t="s">
        <v>141</v>
      </c>
      <c r="U20" s="71" t="s">
        <v>142</v>
      </c>
      <c r="V20" s="32">
        <v>13000</v>
      </c>
      <c r="W20" s="32">
        <f t="shared" si="1"/>
        <v>1.236788120869069E-2</v>
      </c>
    </row>
    <row r="21" spans="1:23" s="32" customFormat="1">
      <c r="A21" s="24" t="s">
        <v>136</v>
      </c>
      <c r="B21" s="14" t="s">
        <v>33</v>
      </c>
      <c r="C21" s="63">
        <v>51286.906000000003</v>
      </c>
      <c r="D21" s="63" t="s">
        <v>49</v>
      </c>
      <c r="E21" s="32">
        <f t="shared" ref="E21:E48" si="2">+(C21-C$7)/C$8</f>
        <v>-4457.0043592880729</v>
      </c>
      <c r="F21" s="32">
        <f t="shared" ref="F21:F51" si="3">ROUND(2*E21,0)/2</f>
        <v>-4457</v>
      </c>
      <c r="G21" s="32">
        <f t="shared" ref="G21:G48" si="4">+C21-(C$7+F21*C$8)</f>
        <v>-1.1866799904964864E-3</v>
      </c>
      <c r="I21"/>
      <c r="K21" s="32">
        <f>+G21</f>
        <v>-1.1866799904964864E-3</v>
      </c>
      <c r="P21" s="72">
        <f>+D$11+D$12*F21+D$13*F21^2</f>
        <v>-1.8829606421097828E-3</v>
      </c>
      <c r="Q21" s="33">
        <f t="shared" ref="Q21:Q48" si="5">+C21-15018.5</f>
        <v>36268.406000000003</v>
      </c>
      <c r="R21" s="32">
        <f>+(P21-G21)^2</f>
        <v>4.848067458110366E-7</v>
      </c>
      <c r="S21" s="73">
        <v>0.1</v>
      </c>
      <c r="T21" s="32">
        <f>+S21*R21</f>
        <v>4.8480674581103662E-8</v>
      </c>
      <c r="U21" s="74"/>
      <c r="V21" s="32">
        <v>14000</v>
      </c>
      <c r="W21" s="32">
        <f t="shared" si="1"/>
        <v>1.4723698346735774E-2</v>
      </c>
    </row>
    <row r="22" spans="1:23">
      <c r="A22" s="24" t="s">
        <v>137</v>
      </c>
      <c r="B22" s="14" t="s">
        <v>33</v>
      </c>
      <c r="C22" s="63">
        <v>51463.572500000002</v>
      </c>
      <c r="D22" s="63" t="s">
        <v>49</v>
      </c>
      <c r="E22" s="32">
        <f t="shared" si="2"/>
        <v>-3808.0171256381977</v>
      </c>
      <c r="F22" s="32">
        <f t="shared" si="3"/>
        <v>-3808</v>
      </c>
      <c r="G22" s="32">
        <f t="shared" si="4"/>
        <v>-4.661919992940966E-3</v>
      </c>
      <c r="H22" s="32"/>
      <c r="J22" s="32"/>
      <c r="K22" s="32">
        <f>+G22</f>
        <v>-4.661919992940966E-3</v>
      </c>
      <c r="M22" s="32"/>
      <c r="N22" s="32"/>
      <c r="O22" s="32"/>
      <c r="P22" s="72">
        <f t="shared" ref="P22:P48" si="6">+D$11+D$12*F22+D$13*F22^2</f>
        <v>-2.2630128031471252E-3</v>
      </c>
      <c r="Q22" s="33">
        <f t="shared" si="5"/>
        <v>36445.072500000002</v>
      </c>
      <c r="R22" s="32">
        <f t="shared" ref="R22:R48" si="7">+(P22-G22)^2</f>
        <v>5.7547557052445825E-6</v>
      </c>
      <c r="S22" s="73">
        <v>1</v>
      </c>
      <c r="T22" s="32">
        <f t="shared" ref="T22:T48" si="8">+S22*R22</f>
        <v>5.7547557052445825E-6</v>
      </c>
      <c r="V22" s="32">
        <v>15000</v>
      </c>
      <c r="W22" s="32">
        <f t="shared" si="1"/>
        <v>1.7246333218407947E-2</v>
      </c>
    </row>
    <row r="23" spans="1:23" s="32" customFormat="1">
      <c r="A23" s="24" t="s">
        <v>136</v>
      </c>
      <c r="B23" s="14" t="s">
        <v>33</v>
      </c>
      <c r="C23" s="63">
        <v>52155.555</v>
      </c>
      <c r="D23" s="63" t="s">
        <v>49</v>
      </c>
      <c r="E23" s="32">
        <f t="shared" si="2"/>
        <v>-1266.0082648234684</v>
      </c>
      <c r="F23" s="32">
        <f t="shared" si="3"/>
        <v>-1266</v>
      </c>
      <c r="G23" s="32">
        <f t="shared" si="4"/>
        <v>-2.2498399994219653E-3</v>
      </c>
      <c r="I23"/>
      <c r="K23" s="32">
        <f>+G23</f>
        <v>-2.2498399994219653E-3</v>
      </c>
      <c r="P23" s="72">
        <f t="shared" si="6"/>
        <v>-3.075026375436087E-3</v>
      </c>
      <c r="Q23" s="33">
        <f t="shared" si="5"/>
        <v>37137.055</v>
      </c>
      <c r="R23" s="32">
        <f t="shared" si="7"/>
        <v>6.8093255515931933E-7</v>
      </c>
      <c r="S23" s="73">
        <v>0.1</v>
      </c>
      <c r="T23" s="32">
        <f t="shared" si="8"/>
        <v>6.8093255515931935E-8</v>
      </c>
      <c r="V23" s="32">
        <v>16000</v>
      </c>
      <c r="W23" s="32">
        <f t="shared" si="1"/>
        <v>1.9935785823707211E-2</v>
      </c>
    </row>
    <row r="24" spans="1:23">
      <c r="A24" s="30" t="s">
        <v>35</v>
      </c>
      <c r="B24" s="29" t="s">
        <v>33</v>
      </c>
      <c r="C24" s="30">
        <v>52500.186199999996</v>
      </c>
      <c r="D24" s="34"/>
      <c r="E24" s="32">
        <f t="shared" si="2"/>
        <v>0</v>
      </c>
      <c r="F24" s="32">
        <f t="shared" si="3"/>
        <v>0</v>
      </c>
      <c r="G24" s="32">
        <f t="shared" si="4"/>
        <v>0</v>
      </c>
      <c r="H24" s="32"/>
      <c r="I24" s="32"/>
      <c r="J24" s="32"/>
      <c r="K24" s="32">
        <f>+G24</f>
        <v>0</v>
      </c>
      <c r="L24" s="32"/>
      <c r="M24" s="32"/>
      <c r="N24" s="32"/>
      <c r="O24" s="32"/>
      <c r="P24" s="72">
        <f t="shared" si="6"/>
        <v>-3.0773278258302153E-3</v>
      </c>
      <c r="Q24" s="33">
        <f t="shared" si="5"/>
        <v>37481.686199999996</v>
      </c>
      <c r="R24" s="32">
        <f t="shared" si="7"/>
        <v>9.4699465476289196E-6</v>
      </c>
      <c r="S24" s="73">
        <v>1</v>
      </c>
      <c r="T24" s="32">
        <f t="shared" si="8"/>
        <v>9.4699465476289196E-6</v>
      </c>
      <c r="V24" s="32">
        <v>17000</v>
      </c>
      <c r="W24" s="32">
        <f t="shared" si="1"/>
        <v>2.2792056162633564E-2</v>
      </c>
    </row>
    <row r="25" spans="1:23">
      <c r="A25" s="35" t="s">
        <v>40</v>
      </c>
      <c r="B25" s="36" t="s">
        <v>33</v>
      </c>
      <c r="C25" s="37">
        <v>52565.516199999998</v>
      </c>
      <c r="D25" s="37">
        <v>1E-4</v>
      </c>
      <c r="E25" s="32">
        <f t="shared" si="2"/>
        <v>239.99080739329554</v>
      </c>
      <c r="F25" s="32">
        <f t="shared" si="3"/>
        <v>240</v>
      </c>
      <c r="G25" s="32">
        <f t="shared" si="4"/>
        <v>-2.5023999987752177E-3</v>
      </c>
      <c r="H25" s="32"/>
      <c r="J25" s="32"/>
      <c r="K25" s="32">
        <f>+G25</f>
        <v>-2.5023999987752177E-3</v>
      </c>
      <c r="L25" s="32"/>
      <c r="M25" s="32"/>
      <c r="N25" s="32"/>
      <c r="O25" s="32"/>
      <c r="P25" s="72">
        <f t="shared" si="6"/>
        <v>-3.0476168189227065E-3</v>
      </c>
      <c r="Q25" s="33">
        <f t="shared" si="5"/>
        <v>37547.016199999998</v>
      </c>
      <c r="R25" s="32">
        <f t="shared" si="7"/>
        <v>2.9726138097173921E-7</v>
      </c>
      <c r="S25" s="73">
        <v>1</v>
      </c>
      <c r="T25" s="32">
        <f t="shared" si="8"/>
        <v>2.9726138097173921E-7</v>
      </c>
      <c r="V25" s="32">
        <v>18000</v>
      </c>
      <c r="W25" s="32">
        <f t="shared" ref="W25:W31" si="9">+D$11+D$12*V25+D$13*V25^2</f>
        <v>2.5815144235187007E-2</v>
      </c>
    </row>
    <row r="26" spans="1:23" s="32" customFormat="1">
      <c r="A26" s="30" t="s">
        <v>38</v>
      </c>
      <c r="B26" s="30"/>
      <c r="C26" s="34">
        <v>53934.5075</v>
      </c>
      <c r="D26" s="34">
        <v>2.0000000000000001E-4</v>
      </c>
      <c r="E26" s="32">
        <f t="shared" si="2"/>
        <v>5269.0024008631999</v>
      </c>
      <c r="F26" s="32">
        <f t="shared" si="3"/>
        <v>5269</v>
      </c>
      <c r="G26" s="32">
        <f t="shared" si="4"/>
        <v>6.535600041388534E-4</v>
      </c>
      <c r="J26" s="32">
        <f>+G26</f>
        <v>6.535600041388534E-4</v>
      </c>
      <c r="P26" s="72">
        <f t="shared" si="6"/>
        <v>-2.1489587388746206E-4</v>
      </c>
      <c r="Q26" s="33">
        <f t="shared" si="5"/>
        <v>38916.0075</v>
      </c>
      <c r="R26" s="32">
        <f t="shared" si="7"/>
        <v>7.5421561207845855E-7</v>
      </c>
      <c r="S26" s="73">
        <v>1</v>
      </c>
      <c r="T26" s="32">
        <f t="shared" si="8"/>
        <v>7.5421561207845855E-7</v>
      </c>
      <c r="V26" s="32">
        <v>19000</v>
      </c>
      <c r="W26" s="32">
        <f t="shared" si="9"/>
        <v>2.9005050041367542E-2</v>
      </c>
    </row>
    <row r="27" spans="1:23">
      <c r="A27" s="56" t="s">
        <v>71</v>
      </c>
      <c r="B27" s="56" t="s">
        <v>132</v>
      </c>
      <c r="C27" s="57">
        <v>54359.985500000003</v>
      </c>
      <c r="D27" s="57" t="s">
        <v>57</v>
      </c>
      <c r="E27" s="32">
        <f t="shared" si="2"/>
        <v>6832.0026878382887</v>
      </c>
      <c r="F27" s="32">
        <f t="shared" si="3"/>
        <v>6832</v>
      </c>
      <c r="G27" s="32">
        <f t="shared" si="4"/>
        <v>7.3168000380974263E-4</v>
      </c>
      <c r="H27" s="32"/>
      <c r="I27" s="32">
        <f>+G27</f>
        <v>7.3168000380974263E-4</v>
      </c>
      <c r="J27" s="32"/>
      <c r="L27" s="32"/>
      <c r="M27" s="32"/>
      <c r="N27" s="32"/>
      <c r="O27" s="32"/>
      <c r="P27" s="72">
        <f t="shared" si="6"/>
        <v>1.524892604375229E-3</v>
      </c>
      <c r="Q27" s="33">
        <f t="shared" si="5"/>
        <v>39341.485500000003</v>
      </c>
      <c r="R27" s="32">
        <f t="shared" si="7"/>
        <v>6.2918622969586188E-7</v>
      </c>
      <c r="S27" s="73">
        <v>1</v>
      </c>
      <c r="T27" s="32">
        <f t="shared" si="8"/>
        <v>6.2918622969586188E-7</v>
      </c>
      <c r="V27" s="32">
        <v>20000</v>
      </c>
      <c r="W27" s="32">
        <f t="shared" si="9"/>
        <v>3.2361773581175167E-2</v>
      </c>
    </row>
    <row r="28" spans="1:23">
      <c r="A28" s="35" t="s">
        <v>41</v>
      </c>
      <c r="B28" s="36" t="s">
        <v>33</v>
      </c>
      <c r="C28" s="35">
        <v>55029.514000000003</v>
      </c>
      <c r="D28" s="35">
        <v>5.0000000000000001E-4</v>
      </c>
      <c r="E28" s="32">
        <f t="shared" si="2"/>
        <v>9291.5264179441801</v>
      </c>
      <c r="F28" s="32">
        <f t="shared" si="3"/>
        <v>9291.5</v>
      </c>
      <c r="G28" s="32">
        <f t="shared" si="4"/>
        <v>7.1914600048330612E-3</v>
      </c>
      <c r="H28" s="32"/>
      <c r="J28" s="32">
        <f>+G28</f>
        <v>7.1914600048330612E-3</v>
      </c>
      <c r="L28" s="32"/>
      <c r="M28" s="32"/>
      <c r="N28" s="32"/>
      <c r="O28" s="32"/>
      <c r="P28" s="72">
        <f t="shared" si="6"/>
        <v>5.0877749655191574E-3</v>
      </c>
      <c r="Q28" s="33">
        <f t="shared" si="5"/>
        <v>40011.014000000003</v>
      </c>
      <c r="R28" s="32">
        <f t="shared" si="7"/>
        <v>4.4254907446331407E-6</v>
      </c>
      <c r="S28" s="73">
        <v>1</v>
      </c>
      <c r="T28" s="32">
        <f t="shared" si="8"/>
        <v>4.4254907446331407E-6</v>
      </c>
      <c r="V28" s="32">
        <v>21000</v>
      </c>
      <c r="W28" s="32">
        <f t="shared" si="9"/>
        <v>3.5885314854609877E-2</v>
      </c>
    </row>
    <row r="29" spans="1:23">
      <c r="A29" s="56" t="s">
        <v>84</v>
      </c>
      <c r="B29" s="56" t="s">
        <v>132</v>
      </c>
      <c r="C29" s="57">
        <v>55099.064400000003</v>
      </c>
      <c r="D29" s="57" t="s">
        <v>57</v>
      </c>
      <c r="E29" s="32">
        <f t="shared" si="2"/>
        <v>9547.020932723397</v>
      </c>
      <c r="F29" s="32">
        <f t="shared" si="3"/>
        <v>9547</v>
      </c>
      <c r="G29" s="32">
        <f t="shared" si="4"/>
        <v>5.6982800088007934E-3</v>
      </c>
      <c r="H29" s="32"/>
      <c r="I29" s="32">
        <f>+G29</f>
        <v>5.6982800088007934E-3</v>
      </c>
      <c r="J29" s="32"/>
      <c r="L29" s="32"/>
      <c r="M29" s="32"/>
      <c r="N29" s="32"/>
      <c r="O29" s="32"/>
      <c r="P29" s="72">
        <f t="shared" si="6"/>
        <v>5.5157567995992463E-3</v>
      </c>
      <c r="Q29" s="33">
        <f t="shared" si="5"/>
        <v>40080.564400000003</v>
      </c>
      <c r="R29" s="32">
        <f t="shared" si="7"/>
        <v>3.3314721897231737E-8</v>
      </c>
      <c r="S29" s="73">
        <v>1</v>
      </c>
      <c r="T29" s="32">
        <f t="shared" si="8"/>
        <v>3.3314721897231737E-8</v>
      </c>
      <c r="V29" s="32">
        <v>22000</v>
      </c>
      <c r="W29" s="32">
        <f t="shared" si="9"/>
        <v>3.9575673861671691E-2</v>
      </c>
    </row>
    <row r="30" spans="1:23">
      <c r="A30" s="38" t="s">
        <v>44</v>
      </c>
      <c r="B30" s="29" t="s">
        <v>33</v>
      </c>
      <c r="C30" s="30">
        <v>55353.862000000001</v>
      </c>
      <c r="D30" s="64" t="s">
        <v>45</v>
      </c>
      <c r="E30" s="32">
        <f t="shared" si="2"/>
        <v>10483.024020827972</v>
      </c>
      <c r="F30" s="32">
        <f t="shared" si="3"/>
        <v>10483</v>
      </c>
      <c r="G30" s="32">
        <f t="shared" si="4"/>
        <v>6.538920002640225E-3</v>
      </c>
      <c r="H30" s="32"/>
      <c r="I30" s="32">
        <f>+G30</f>
        <v>6.538920002640225E-3</v>
      </c>
      <c r="K30" s="32"/>
      <c r="L30" s="32"/>
      <c r="M30" s="32"/>
      <c r="N30" s="32"/>
      <c r="O30" s="32"/>
      <c r="P30" s="72">
        <f t="shared" si="6"/>
        <v>7.1766488664272233E-3</v>
      </c>
      <c r="Q30" s="33">
        <f t="shared" si="5"/>
        <v>40335.362000000001</v>
      </c>
      <c r="R30" s="32">
        <f t="shared" si="7"/>
        <v>4.0669810370705579E-7</v>
      </c>
      <c r="S30" s="73">
        <v>0.1</v>
      </c>
      <c r="T30" s="32">
        <f t="shared" si="8"/>
        <v>4.0669810370705583E-8</v>
      </c>
      <c r="V30" s="32">
        <v>23000</v>
      </c>
      <c r="W30" s="32">
        <f t="shared" si="9"/>
        <v>4.343285060236058E-2</v>
      </c>
    </row>
    <row r="31" spans="1:23">
      <c r="A31" s="35" t="s">
        <v>39</v>
      </c>
      <c r="B31" s="36" t="s">
        <v>33</v>
      </c>
      <c r="C31" s="35">
        <v>55366.792500000003</v>
      </c>
      <c r="D31" s="35">
        <v>2.0000000000000001E-4</v>
      </c>
      <c r="E31" s="32">
        <f t="shared" si="2"/>
        <v>10530.524420873884</v>
      </c>
      <c r="F31" s="32">
        <f t="shared" si="3"/>
        <v>10530.5</v>
      </c>
      <c r="G31" s="32">
        <f t="shared" si="4"/>
        <v>6.6478200096753426E-3</v>
      </c>
      <c r="H31" s="32"/>
      <c r="I31" s="32"/>
      <c r="J31" s="32"/>
      <c r="K31" s="32">
        <f>+G31</f>
        <v>6.6478200096753426E-3</v>
      </c>
      <c r="L31" s="32"/>
      <c r="M31" s="32"/>
      <c r="N31" s="32"/>
      <c r="O31" s="32"/>
      <c r="P31" s="72">
        <f t="shared" si="6"/>
        <v>7.264832139378348E-3</v>
      </c>
      <c r="Q31" s="33">
        <f t="shared" si="5"/>
        <v>40348.292500000003</v>
      </c>
      <c r="R31" s="32">
        <f t="shared" si="7"/>
        <v>3.8070396820063834E-7</v>
      </c>
      <c r="S31" s="73">
        <v>1</v>
      </c>
      <c r="T31" s="32">
        <f t="shared" si="8"/>
        <v>3.8070396820063834E-7</v>
      </c>
      <c r="V31" s="32">
        <v>24000</v>
      </c>
      <c r="W31" s="32">
        <f t="shared" si="9"/>
        <v>4.7456845076676565E-2</v>
      </c>
    </row>
    <row r="32" spans="1:23">
      <c r="A32" s="56" t="s">
        <v>102</v>
      </c>
      <c r="B32" s="56" t="s">
        <v>33</v>
      </c>
      <c r="C32" s="57">
        <v>55413.065600000002</v>
      </c>
      <c r="D32" s="57" t="s">
        <v>57</v>
      </c>
      <c r="E32" s="32">
        <f t="shared" si="2"/>
        <v>10700.509399131806</v>
      </c>
      <c r="F32" s="32">
        <f t="shared" si="3"/>
        <v>10700.5</v>
      </c>
      <c r="G32" s="32">
        <f t="shared" si="4"/>
        <v>2.5586200063116848E-3</v>
      </c>
      <c r="H32" s="32"/>
      <c r="I32" s="32">
        <f>+G32</f>
        <v>2.5586200063116848E-3</v>
      </c>
      <c r="J32" s="32"/>
      <c r="L32" s="32"/>
      <c r="M32" s="32"/>
      <c r="N32" s="32"/>
      <c r="O32" s="32"/>
      <c r="P32" s="72">
        <f t="shared" si="6"/>
        <v>7.5835194748959641E-3</v>
      </c>
      <c r="Q32" s="33">
        <f t="shared" si="5"/>
        <v>40394.565600000002</v>
      </c>
      <c r="R32" s="32">
        <f t="shared" si="7"/>
        <v>2.5249614669378572E-5</v>
      </c>
      <c r="S32" s="73">
        <v>1</v>
      </c>
      <c r="T32" s="32">
        <f t="shared" si="8"/>
        <v>2.5249614669378572E-5</v>
      </c>
      <c r="V32" s="32"/>
      <c r="W32" s="32"/>
    </row>
    <row r="33" spans="1:25">
      <c r="A33" s="39" t="s">
        <v>46</v>
      </c>
      <c r="B33" s="40" t="s">
        <v>33</v>
      </c>
      <c r="C33" s="41">
        <v>56501.410400000001</v>
      </c>
      <c r="D33" s="42">
        <v>2.9999999999999997E-4</v>
      </c>
      <c r="E33" s="32">
        <f t="shared" si="2"/>
        <v>14698.561553950229</v>
      </c>
      <c r="F33" s="32">
        <f t="shared" si="3"/>
        <v>14698.5</v>
      </c>
      <c r="G33" s="32">
        <f t="shared" si="4"/>
        <v>1.6756140001234598E-2</v>
      </c>
      <c r="H33" s="32"/>
      <c r="J33" s="32">
        <f>+G33</f>
        <v>1.6756140001234598E-2</v>
      </c>
      <c r="L33" s="32"/>
      <c r="M33" s="32"/>
      <c r="N33" s="32"/>
      <c r="O33" s="32">
        <f t="shared" ref="O33:O48" ca="1" si="10">+C$11+C$12*$F33</f>
        <v>1.6590553202157174E-2</v>
      </c>
      <c r="P33" s="72">
        <f t="shared" si="6"/>
        <v>1.6468193084917804E-2</v>
      </c>
      <c r="Q33" s="33">
        <f t="shared" si="5"/>
        <v>41482.910400000001</v>
      </c>
      <c r="R33" s="32">
        <f t="shared" si="7"/>
        <v>8.291342661635077E-8</v>
      </c>
      <c r="S33" s="73">
        <v>1</v>
      </c>
      <c r="T33" s="32">
        <f t="shared" si="8"/>
        <v>8.291342661635077E-8</v>
      </c>
    </row>
    <row r="34" spans="1:25">
      <c r="A34" s="56" t="s">
        <v>114</v>
      </c>
      <c r="B34" s="56" t="s">
        <v>33</v>
      </c>
      <c r="C34" s="57">
        <v>56524.003400000001</v>
      </c>
      <c r="D34" s="57" t="s">
        <v>57</v>
      </c>
      <c r="E34" s="32">
        <f t="shared" si="2"/>
        <v>14781.557303398211</v>
      </c>
      <c r="F34" s="32">
        <f t="shared" si="3"/>
        <v>14781.5</v>
      </c>
      <c r="G34" s="32">
        <f t="shared" si="4"/>
        <v>1.5599060003296472E-2</v>
      </c>
      <c r="H34" s="32"/>
      <c r="I34" s="32">
        <f>+G34</f>
        <v>1.5599060003296472E-2</v>
      </c>
      <c r="J34" s="32"/>
      <c r="L34" s="32"/>
      <c r="M34" s="32"/>
      <c r="N34" s="32"/>
      <c r="O34" s="32">
        <f t="shared" ca="1" si="10"/>
        <v>1.6831341263858511E-2</v>
      </c>
      <c r="P34" s="72">
        <f t="shared" si="6"/>
        <v>1.6680894788520449E-2</v>
      </c>
      <c r="Q34" s="33">
        <f t="shared" si="5"/>
        <v>41505.503400000001</v>
      </c>
      <c r="R34" s="32">
        <f t="shared" si="7"/>
        <v>1.1703665025206071E-6</v>
      </c>
      <c r="S34" s="73">
        <v>1</v>
      </c>
      <c r="T34" s="32">
        <f t="shared" si="8"/>
        <v>1.1703665025206071E-6</v>
      </c>
    </row>
    <row r="35" spans="1:25">
      <c r="A35" s="56" t="s">
        <v>114</v>
      </c>
      <c r="B35" s="56" t="s">
        <v>33</v>
      </c>
      <c r="C35" s="57">
        <v>56524.0049</v>
      </c>
      <c r="D35" s="57" t="s">
        <v>57</v>
      </c>
      <c r="E35" s="32">
        <f t="shared" si="2"/>
        <v>14781.56281367237</v>
      </c>
      <c r="F35" s="32">
        <f t="shared" si="3"/>
        <v>14781.5</v>
      </c>
      <c r="G35" s="32">
        <f t="shared" si="4"/>
        <v>1.7099060001783073E-2</v>
      </c>
      <c r="H35" s="32"/>
      <c r="I35" s="32">
        <f>+G35</f>
        <v>1.7099060001783073E-2</v>
      </c>
      <c r="J35" s="32"/>
      <c r="L35" s="32"/>
      <c r="M35" s="32"/>
      <c r="N35" s="32"/>
      <c r="O35" s="32">
        <f t="shared" ca="1" si="10"/>
        <v>1.6831341263858511E-2</v>
      </c>
      <c r="P35" s="72">
        <f t="shared" si="6"/>
        <v>1.6680894788520449E-2</v>
      </c>
      <c r="Q35" s="33">
        <f t="shared" si="5"/>
        <v>41505.5049</v>
      </c>
      <c r="R35" s="32">
        <f t="shared" si="7"/>
        <v>1.7486214558297616E-7</v>
      </c>
      <c r="S35" s="73">
        <v>1</v>
      </c>
      <c r="T35" s="32">
        <f t="shared" si="8"/>
        <v>1.7486214558297616E-7</v>
      </c>
    </row>
    <row r="36" spans="1:25">
      <c r="A36" s="56" t="s">
        <v>114</v>
      </c>
      <c r="B36" s="56" t="s">
        <v>33</v>
      </c>
      <c r="C36" s="57">
        <v>56524.006099999999</v>
      </c>
      <c r="D36" s="57" t="s">
        <v>57</v>
      </c>
      <c r="E36" s="32">
        <f t="shared" si="2"/>
        <v>14781.567221891695</v>
      </c>
      <c r="F36" s="32">
        <f t="shared" si="3"/>
        <v>14781.5</v>
      </c>
      <c r="G36" s="32">
        <f t="shared" si="4"/>
        <v>1.8299060000572354E-2</v>
      </c>
      <c r="H36" s="32"/>
      <c r="I36" s="32">
        <f>+G36</f>
        <v>1.8299060000572354E-2</v>
      </c>
      <c r="J36" s="32"/>
      <c r="L36" s="32"/>
      <c r="M36" s="32"/>
      <c r="N36" s="32"/>
      <c r="O36" s="32">
        <f t="shared" ca="1" si="10"/>
        <v>1.6831341263858511E-2</v>
      </c>
      <c r="P36" s="72">
        <f t="shared" si="6"/>
        <v>1.6680894788520449E-2</v>
      </c>
      <c r="Q36" s="33">
        <f t="shared" si="5"/>
        <v>41505.506099999999</v>
      </c>
      <c r="R36" s="32">
        <f t="shared" si="7"/>
        <v>2.6184586534949868E-6</v>
      </c>
      <c r="S36" s="73">
        <v>1</v>
      </c>
      <c r="T36" s="32">
        <f t="shared" si="8"/>
        <v>2.6184586534949868E-6</v>
      </c>
    </row>
    <row r="37" spans="1:25">
      <c r="A37" s="56" t="s">
        <v>114</v>
      </c>
      <c r="B37" s="56" t="s">
        <v>132</v>
      </c>
      <c r="C37" s="57">
        <v>56524.137000000002</v>
      </c>
      <c r="D37" s="57" t="s">
        <v>57</v>
      </c>
      <c r="E37" s="32">
        <f t="shared" si="2"/>
        <v>14782.048085150362</v>
      </c>
      <c r="F37" s="32">
        <f t="shared" si="3"/>
        <v>14782</v>
      </c>
      <c r="G37" s="32">
        <f t="shared" si="4"/>
        <v>1.3089680003758986E-2</v>
      </c>
      <c r="H37" s="32"/>
      <c r="I37" s="32">
        <f>+G37</f>
        <v>1.3089680003758986E-2</v>
      </c>
      <c r="J37" s="32"/>
      <c r="L37" s="32"/>
      <c r="M37" s="32"/>
      <c r="N37" s="32"/>
      <c r="O37" s="32">
        <f t="shared" ca="1" si="10"/>
        <v>1.6832791794350689E-2</v>
      </c>
      <c r="P37" s="72">
        <f t="shared" si="6"/>
        <v>1.6682179606404508E-2</v>
      </c>
      <c r="Q37" s="33">
        <f t="shared" si="5"/>
        <v>41505.637000000002</v>
      </c>
      <c r="R37" s="32">
        <f t="shared" si="7"/>
        <v>1.290605339500824E-5</v>
      </c>
      <c r="S37" s="73">
        <v>0.1</v>
      </c>
      <c r="T37" s="32">
        <f t="shared" si="8"/>
        <v>1.2906053395008241E-6</v>
      </c>
    </row>
    <row r="38" spans="1:25">
      <c r="A38" s="56" t="s">
        <v>114</v>
      </c>
      <c r="B38" s="56" t="s">
        <v>132</v>
      </c>
      <c r="C38" s="57">
        <v>56524.14</v>
      </c>
      <c r="D38" s="57" t="s">
        <v>57</v>
      </c>
      <c r="E38" s="32">
        <f t="shared" si="2"/>
        <v>14782.059105698678</v>
      </c>
      <c r="F38" s="32">
        <f t="shared" si="3"/>
        <v>14782</v>
      </c>
      <c r="G38" s="32">
        <f t="shared" si="4"/>
        <v>1.6089680000732187E-2</v>
      </c>
      <c r="H38" s="32"/>
      <c r="I38" s="32">
        <f>+G38</f>
        <v>1.6089680000732187E-2</v>
      </c>
      <c r="J38" s="32"/>
      <c r="L38" s="32"/>
      <c r="M38" s="32"/>
      <c r="N38" s="32"/>
      <c r="O38" s="32">
        <f t="shared" ca="1" si="10"/>
        <v>1.6832791794350689E-2</v>
      </c>
      <c r="P38" s="72">
        <f t="shared" si="6"/>
        <v>1.6682179606404508E-2</v>
      </c>
      <c r="Q38" s="33">
        <f t="shared" si="5"/>
        <v>41505.64</v>
      </c>
      <c r="R38" s="32">
        <f t="shared" si="7"/>
        <v>3.5105578272185606E-7</v>
      </c>
      <c r="S38" s="73">
        <v>0.1</v>
      </c>
      <c r="T38" s="32">
        <f t="shared" si="8"/>
        <v>3.5105578272185608E-8</v>
      </c>
    </row>
    <row r="39" spans="1:25">
      <c r="A39" s="56" t="s">
        <v>114</v>
      </c>
      <c r="B39" s="56" t="s">
        <v>132</v>
      </c>
      <c r="C39" s="57">
        <v>56524.140800000001</v>
      </c>
      <c r="D39" s="57" t="s">
        <v>57</v>
      </c>
      <c r="E39" s="32">
        <f t="shared" si="2"/>
        <v>14782.062044511571</v>
      </c>
      <c r="F39" s="32">
        <f t="shared" si="3"/>
        <v>14782</v>
      </c>
      <c r="G39" s="32">
        <f t="shared" si="4"/>
        <v>1.688968000235036E-2</v>
      </c>
      <c r="H39" s="32"/>
      <c r="I39" s="32">
        <f>+G39</f>
        <v>1.688968000235036E-2</v>
      </c>
      <c r="J39" s="32"/>
      <c r="L39" s="32"/>
      <c r="M39" s="32"/>
      <c r="N39" s="32"/>
      <c r="O39" s="32">
        <f t="shared" ca="1" si="10"/>
        <v>1.6832791794350689E-2</v>
      </c>
      <c r="P39" s="72">
        <f t="shared" si="6"/>
        <v>1.6682179606404508E-2</v>
      </c>
      <c r="Q39" s="33">
        <f t="shared" si="5"/>
        <v>41505.640800000001</v>
      </c>
      <c r="R39" s="32">
        <f t="shared" si="7"/>
        <v>4.305641431768529E-8</v>
      </c>
      <c r="S39" s="73">
        <v>1</v>
      </c>
      <c r="T39" s="32">
        <f t="shared" si="8"/>
        <v>4.305641431768529E-8</v>
      </c>
    </row>
    <row r="40" spans="1:25">
      <c r="A40" s="58" t="s">
        <v>1</v>
      </c>
      <c r="B40" s="59" t="s">
        <v>33</v>
      </c>
      <c r="C40" s="60">
        <v>56898.716899999999</v>
      </c>
      <c r="D40" s="60">
        <v>1E-4</v>
      </c>
      <c r="E40" s="32">
        <f t="shared" si="2"/>
        <v>16158.07338186392</v>
      </c>
      <c r="F40" s="32">
        <f t="shared" si="3"/>
        <v>16158</v>
      </c>
      <c r="G40" s="32">
        <f t="shared" si="4"/>
        <v>1.9975920004071668E-2</v>
      </c>
      <c r="H40" s="32"/>
      <c r="J40" s="32"/>
      <c r="K40" s="32">
        <f t="shared" ref="K34:K41" si="11">+G40</f>
        <v>1.9975920004071668E-2</v>
      </c>
      <c r="L40" s="32"/>
      <c r="M40" s="32"/>
      <c r="N40" s="32"/>
      <c r="O40" s="32">
        <f t="shared" ca="1" si="10"/>
        <v>2.0824651708821064E-2</v>
      </c>
      <c r="P40" s="72">
        <f t="shared" si="6"/>
        <v>2.0375980155252171E-2</v>
      </c>
      <c r="Q40" s="33">
        <f t="shared" si="5"/>
        <v>41880.216899999999</v>
      </c>
      <c r="R40" s="32">
        <f t="shared" si="7"/>
        <v>1.6004812456256678E-7</v>
      </c>
      <c r="S40" s="73">
        <v>1</v>
      </c>
      <c r="T40" s="32">
        <f t="shared" si="8"/>
        <v>1.6004812456256678E-7</v>
      </c>
    </row>
    <row r="41" spans="1:25">
      <c r="A41" s="58" t="s">
        <v>1</v>
      </c>
      <c r="B41" s="59" t="s">
        <v>33</v>
      </c>
      <c r="C41" s="60">
        <v>57238.721799999999</v>
      </c>
      <c r="D41" s="60">
        <v>1E-4</v>
      </c>
      <c r="E41" s="32">
        <f t="shared" si="2"/>
        <v>17407.086859112878</v>
      </c>
      <c r="F41" s="32">
        <f t="shared" si="3"/>
        <v>17407</v>
      </c>
      <c r="G41" s="32">
        <f t="shared" si="4"/>
        <v>2.36446800045087E-2</v>
      </c>
      <c r="H41" s="32"/>
      <c r="J41" s="32"/>
      <c r="K41" s="32">
        <f t="shared" si="11"/>
        <v>2.36446800045087E-2</v>
      </c>
      <c r="L41" s="32"/>
      <c r="M41" s="32"/>
      <c r="N41" s="32"/>
      <c r="O41" s="32">
        <f t="shared" ca="1" si="10"/>
        <v>2.4448076878278546E-2</v>
      </c>
      <c r="P41" s="72">
        <f t="shared" si="6"/>
        <v>2.4002322194748502E-2</v>
      </c>
      <c r="Q41" s="33">
        <f t="shared" si="5"/>
        <v>42220.221799999999</v>
      </c>
      <c r="R41" s="32">
        <f t="shared" si="7"/>
        <v>1.2790793623952227E-7</v>
      </c>
      <c r="S41" s="73">
        <v>1</v>
      </c>
      <c r="T41" s="32">
        <f t="shared" si="8"/>
        <v>1.2790793623952227E-7</v>
      </c>
    </row>
    <row r="42" spans="1:25">
      <c r="A42" s="24" t="s">
        <v>138</v>
      </c>
      <c r="B42" s="14" t="s">
        <v>132</v>
      </c>
      <c r="C42" s="63">
        <v>57659.169240000003</v>
      </c>
      <c r="D42" s="63" t="s">
        <v>49</v>
      </c>
      <c r="E42" s="32">
        <f t="shared" si="2"/>
        <v>18951.607302891272</v>
      </c>
      <c r="F42" s="32">
        <f t="shared" si="3"/>
        <v>18951.5</v>
      </c>
      <c r="G42" s="32">
        <f t="shared" si="4"/>
        <v>2.9209860003902577E-2</v>
      </c>
      <c r="H42" s="32"/>
      <c r="J42" s="32"/>
      <c r="K42" s="32">
        <f>+G42</f>
        <v>2.9209860003902577E-2</v>
      </c>
      <c r="M42" s="32"/>
      <c r="N42" s="32"/>
      <c r="O42" s="32">
        <f t="shared" ca="1" si="10"/>
        <v>2.8928765568612479E-2</v>
      </c>
      <c r="P42" s="72">
        <f t="shared" si="6"/>
        <v>2.8846490478234295E-2</v>
      </c>
      <c r="Q42" s="33">
        <f t="shared" si="5"/>
        <v>42640.669240000003</v>
      </c>
      <c r="R42" s="32">
        <f t="shared" si="7"/>
        <v>1.3203741218439226E-7</v>
      </c>
      <c r="S42" s="73">
        <v>1</v>
      </c>
      <c r="T42" s="32">
        <f t="shared" si="8"/>
        <v>1.3203741218439226E-7</v>
      </c>
      <c r="X42">
        <f>STDEV(G42:G44)</f>
        <v>1.9467922047688161E-4</v>
      </c>
      <c r="Y42">
        <f>STDEV(G42:G47)</f>
        <v>1.2248004665803304E-3</v>
      </c>
    </row>
    <row r="43" spans="1:25">
      <c r="A43" s="24" t="s">
        <v>138</v>
      </c>
      <c r="B43" s="14" t="s">
        <v>132</v>
      </c>
      <c r="C43" s="63">
        <v>57659.169529999999</v>
      </c>
      <c r="D43" s="63" t="s">
        <v>49</v>
      </c>
      <c r="E43" s="32">
        <f t="shared" si="2"/>
        <v>18951.608368210931</v>
      </c>
      <c r="F43" s="32">
        <f t="shared" si="3"/>
        <v>18951.5</v>
      </c>
      <c r="G43" s="32">
        <f t="shared" si="4"/>
        <v>2.9499860000214539E-2</v>
      </c>
      <c r="H43" s="32"/>
      <c r="J43" s="32"/>
      <c r="K43" s="32">
        <f>+G43</f>
        <v>2.9499860000214539E-2</v>
      </c>
      <c r="M43" s="32"/>
      <c r="N43" s="32"/>
      <c r="O43" s="32">
        <f t="shared" ca="1" si="10"/>
        <v>2.8928765568612479E-2</v>
      </c>
      <c r="P43" s="72">
        <f t="shared" si="6"/>
        <v>2.8846490478234295E-2</v>
      </c>
      <c r="Q43" s="33">
        <f t="shared" si="5"/>
        <v>42640.669529999999</v>
      </c>
      <c r="R43" s="32">
        <f t="shared" si="7"/>
        <v>4.2689173225269334E-7</v>
      </c>
      <c r="S43" s="73">
        <v>1</v>
      </c>
      <c r="T43" s="32">
        <f t="shared" si="8"/>
        <v>4.2689173225269334E-7</v>
      </c>
    </row>
    <row r="44" spans="1:25">
      <c r="A44" s="24" t="s">
        <v>138</v>
      </c>
      <c r="B44" s="14" t="s">
        <v>132</v>
      </c>
      <c r="C44" s="63">
        <v>57659.169609999997</v>
      </c>
      <c r="D44" s="63" t="s">
        <v>49</v>
      </c>
      <c r="E44" s="32">
        <f t="shared" si="2"/>
        <v>18951.608662092211</v>
      </c>
      <c r="F44" s="32">
        <f t="shared" si="3"/>
        <v>18951.5</v>
      </c>
      <c r="G44" s="32">
        <f t="shared" si="4"/>
        <v>2.9579859998193569E-2</v>
      </c>
      <c r="H44" s="32"/>
      <c r="J44" s="32"/>
      <c r="K44" s="32">
        <f>+G44</f>
        <v>2.9579859998193569E-2</v>
      </c>
      <c r="M44" s="32"/>
      <c r="N44" s="32"/>
      <c r="O44" s="32">
        <f t="shared" ca="1" si="10"/>
        <v>2.8928765568612479E-2</v>
      </c>
      <c r="P44" s="72">
        <f t="shared" si="6"/>
        <v>2.8846490478234295E-2</v>
      </c>
      <c r="Q44" s="33">
        <f t="shared" si="5"/>
        <v>42640.669609999997</v>
      </c>
      <c r="R44" s="32">
        <f t="shared" si="7"/>
        <v>5.3783085280529695E-7</v>
      </c>
      <c r="S44" s="73">
        <v>1</v>
      </c>
      <c r="T44" s="32">
        <f t="shared" si="8"/>
        <v>5.3783085280529695E-7</v>
      </c>
    </row>
    <row r="45" spans="1:25">
      <c r="A45" s="24" t="s">
        <v>138</v>
      </c>
      <c r="B45" s="14" t="s">
        <v>33</v>
      </c>
      <c r="C45" s="63">
        <v>57659.303379999998</v>
      </c>
      <c r="D45" s="63" t="s">
        <v>49</v>
      </c>
      <c r="E45" s="32">
        <f t="shared" si="2"/>
        <v>18952.100068342097</v>
      </c>
      <c r="F45" s="32">
        <f t="shared" si="3"/>
        <v>18952</v>
      </c>
      <c r="G45" s="32">
        <f t="shared" si="4"/>
        <v>2.72404799979995E-2</v>
      </c>
      <c r="H45" s="32"/>
      <c r="J45" s="32"/>
      <c r="K45" s="32">
        <f>+G45</f>
        <v>2.72404799979995E-2</v>
      </c>
      <c r="M45" s="32"/>
      <c r="N45" s="32"/>
      <c r="O45" s="32">
        <f t="shared" ca="1" si="10"/>
        <v>2.8930216099104657E-2</v>
      </c>
      <c r="P45" s="72">
        <f t="shared" si="6"/>
        <v>2.8848123111092968E-2</v>
      </c>
      <c r="Q45" s="33">
        <f t="shared" si="5"/>
        <v>42640.803379999998</v>
      </c>
      <c r="R45" s="32">
        <f t="shared" si="7"/>
        <v>2.5845163790768553E-6</v>
      </c>
      <c r="S45" s="73">
        <v>1</v>
      </c>
      <c r="T45" s="32">
        <f t="shared" si="8"/>
        <v>2.5845163790768553E-6</v>
      </c>
      <c r="X45">
        <f>STDEV(G45:G47)</f>
        <v>1.9176635096575505E-3</v>
      </c>
    </row>
    <row r="46" spans="1:25">
      <c r="A46" s="24" t="s">
        <v>138</v>
      </c>
      <c r="B46" s="14" t="s">
        <v>33</v>
      </c>
      <c r="C46" s="63">
        <v>57659.305469999999</v>
      </c>
      <c r="D46" s="63" t="s">
        <v>49</v>
      </c>
      <c r="E46" s="32">
        <f t="shared" si="2"/>
        <v>18952.107745990772</v>
      </c>
      <c r="F46" s="32">
        <f t="shared" si="3"/>
        <v>18952</v>
      </c>
      <c r="G46" s="32">
        <f t="shared" si="4"/>
        <v>2.9330479999771342E-2</v>
      </c>
      <c r="H46" s="32"/>
      <c r="J46" s="32"/>
      <c r="K46" s="32">
        <f>+G46</f>
        <v>2.9330479999771342E-2</v>
      </c>
      <c r="M46" s="32"/>
      <c r="N46" s="32"/>
      <c r="O46" s="32">
        <f t="shared" ca="1" si="10"/>
        <v>2.8930216099104657E-2</v>
      </c>
      <c r="P46" s="72">
        <f t="shared" si="6"/>
        <v>2.8848123111092968E-2</v>
      </c>
      <c r="Q46" s="33">
        <f t="shared" si="5"/>
        <v>42640.805469999999</v>
      </c>
      <c r="R46" s="32">
        <f t="shared" si="7"/>
        <v>2.3266816805548101E-7</v>
      </c>
      <c r="S46" s="73">
        <v>1</v>
      </c>
      <c r="T46" s="32">
        <f t="shared" si="8"/>
        <v>2.3266816805548101E-7</v>
      </c>
    </row>
    <row r="47" spans="1:25">
      <c r="A47" s="24" t="s">
        <v>138</v>
      </c>
      <c r="B47" s="14" t="s">
        <v>33</v>
      </c>
      <c r="C47" s="63">
        <v>57659.307209999999</v>
      </c>
      <c r="D47" s="63" t="s">
        <v>49</v>
      </c>
      <c r="E47" s="32">
        <f t="shared" si="2"/>
        <v>18952.1141379088</v>
      </c>
      <c r="F47" s="32">
        <f t="shared" si="3"/>
        <v>18952</v>
      </c>
      <c r="G47" s="32">
        <f t="shared" si="4"/>
        <v>3.107047999947099E-2</v>
      </c>
      <c r="H47" s="32"/>
      <c r="J47" s="32"/>
      <c r="K47" s="32">
        <f>+G47</f>
        <v>3.107047999947099E-2</v>
      </c>
      <c r="M47" s="32"/>
      <c r="N47" s="32"/>
      <c r="O47" s="32">
        <f t="shared" ca="1" si="10"/>
        <v>2.8930216099104657E-2</v>
      </c>
      <c r="P47" s="72">
        <f t="shared" si="6"/>
        <v>2.8848123111092968E-2</v>
      </c>
      <c r="Q47" s="33">
        <f t="shared" si="5"/>
        <v>42640.807209999999</v>
      </c>
      <c r="R47" s="32">
        <f t="shared" si="7"/>
        <v>4.9388701393212445E-6</v>
      </c>
      <c r="S47" s="73">
        <v>1</v>
      </c>
      <c r="T47" s="32">
        <f t="shared" si="8"/>
        <v>4.9388701393212445E-6</v>
      </c>
    </row>
    <row r="48" spans="1:25">
      <c r="A48" s="126" t="s">
        <v>0</v>
      </c>
      <c r="B48" s="127" t="s">
        <v>33</v>
      </c>
      <c r="C48" s="126">
        <v>58368.714999999997</v>
      </c>
      <c r="D48" s="126">
        <v>1E-4</v>
      </c>
      <c r="E48" s="32">
        <f t="shared" si="2"/>
        <v>21558.135082240475</v>
      </c>
      <c r="F48" s="32">
        <f t="shared" si="3"/>
        <v>21558</v>
      </c>
      <c r="G48" s="32">
        <f t="shared" si="4"/>
        <v>3.6771920000319369E-2</v>
      </c>
      <c r="H48" s="32"/>
      <c r="J48" s="32"/>
      <c r="K48" s="32">
        <f>+G48</f>
        <v>3.6771920000319369E-2</v>
      </c>
      <c r="L48" s="32"/>
      <c r="M48" s="32"/>
      <c r="N48" s="32"/>
      <c r="O48" s="32">
        <f t="shared" ca="1" si="10"/>
        <v>3.6490381024329797E-2</v>
      </c>
      <c r="P48" s="72">
        <f t="shared" si="6"/>
        <v>3.7923963551274947E-2</v>
      </c>
      <c r="Q48" s="33">
        <f t="shared" si="5"/>
        <v>43350.214999999997</v>
      </c>
      <c r="R48" s="32">
        <f t="shared" si="7"/>
        <v>1.3272043432983379E-6</v>
      </c>
      <c r="S48" s="73">
        <v>1</v>
      </c>
      <c r="T48" s="32">
        <f t="shared" si="8"/>
        <v>1.3272043432983379E-6</v>
      </c>
    </row>
    <row r="49" spans="1:20">
      <c r="A49" s="128" t="s">
        <v>227</v>
      </c>
      <c r="B49" s="129" t="s">
        <v>132</v>
      </c>
      <c r="C49" s="130">
        <v>59010.203699999998</v>
      </c>
      <c r="D49" s="130" t="s">
        <v>121</v>
      </c>
      <c r="E49" s="32">
        <f>+(C49-C$7)/C$8</f>
        <v>23914.654155356529</v>
      </c>
      <c r="F49" s="32">
        <f t="shared" si="3"/>
        <v>23914.5</v>
      </c>
      <c r="G49" s="32">
        <f>+C49-(C$7+F49*C$8)</f>
        <v>4.1963980002037715E-2</v>
      </c>
      <c r="H49" s="32"/>
      <c r="J49" s="32"/>
      <c r="K49" s="32">
        <f>+G49</f>
        <v>4.1963980002037715E-2</v>
      </c>
      <c r="L49" s="32"/>
      <c r="M49" s="32"/>
      <c r="N49" s="32"/>
      <c r="O49" s="32">
        <f ca="1">+C$11+C$12*$F49</f>
        <v>4.3326731233958755E-2</v>
      </c>
      <c r="P49" s="72">
        <f>+D$11+D$12*F49+D$13*F49^2</f>
        <v>4.7106271830678614E-2</v>
      </c>
      <c r="Q49" s="33">
        <f>+C49-15018.5</f>
        <v>43991.703699999998</v>
      </c>
      <c r="R49" s="32">
        <f>+(P49-G49)^2</f>
        <v>2.6443165250906963E-5</v>
      </c>
      <c r="S49" s="73">
        <v>1</v>
      </c>
      <c r="T49" s="32">
        <f>+S49*R49</f>
        <v>2.6443165250906963E-5</v>
      </c>
    </row>
    <row r="50" spans="1:20">
      <c r="A50" s="128" t="s">
        <v>227</v>
      </c>
      <c r="B50" s="129" t="s">
        <v>132</v>
      </c>
      <c r="C50" s="130">
        <v>59010.204899999997</v>
      </c>
      <c r="D50" s="130" t="s">
        <v>113</v>
      </c>
      <c r="E50" s="32">
        <f>+(C50-C$7)/C$8</f>
        <v>23914.658563575857</v>
      </c>
      <c r="F50" s="32">
        <f t="shared" si="3"/>
        <v>23914.5</v>
      </c>
      <c r="G50" s="32">
        <f>+C50-(C$7+F50*C$8)</f>
        <v>4.3163980000826996E-2</v>
      </c>
      <c r="H50" s="32"/>
      <c r="J50" s="32"/>
      <c r="K50" s="32">
        <f>+G50</f>
        <v>4.3163980000826996E-2</v>
      </c>
      <c r="L50" s="32"/>
      <c r="M50" s="32"/>
      <c r="N50" s="32"/>
      <c r="O50" s="32">
        <f ca="1">+C$11+C$12*$F50</f>
        <v>4.3326731233958755E-2</v>
      </c>
      <c r="P50" s="72">
        <f>+D$11+D$12*F50+D$13*F50^2</f>
        <v>4.7106271830678614E-2</v>
      </c>
      <c r="Q50" s="33">
        <f>+C50-15018.5</f>
        <v>43991.704899999997</v>
      </c>
      <c r="R50" s="32">
        <f>+(P50-G50)^2</f>
        <v>1.5541664871714822E-5</v>
      </c>
      <c r="S50" s="73">
        <v>1</v>
      </c>
      <c r="T50" s="32">
        <f>+S50*R50</f>
        <v>1.5541664871714822E-5</v>
      </c>
    </row>
    <row r="51" spans="1:20">
      <c r="A51" s="128" t="s">
        <v>227</v>
      </c>
      <c r="B51" s="129" t="s">
        <v>132</v>
      </c>
      <c r="C51" s="130">
        <v>59010.205399999999</v>
      </c>
      <c r="D51" s="130" t="s">
        <v>56</v>
      </c>
      <c r="E51" s="32">
        <f>+(C51-C$7)/C$8</f>
        <v>23914.660400333916</v>
      </c>
      <c r="F51" s="32">
        <f t="shared" si="3"/>
        <v>23914.5</v>
      </c>
      <c r="G51" s="32">
        <f>+C51-(C$7+F51*C$8)</f>
        <v>4.3663980002747849E-2</v>
      </c>
      <c r="H51" s="32"/>
      <c r="J51" s="32"/>
      <c r="K51" s="32">
        <f>+G51</f>
        <v>4.3663980002747849E-2</v>
      </c>
      <c r="L51" s="32"/>
      <c r="M51" s="32"/>
      <c r="N51" s="32"/>
      <c r="O51" s="32">
        <f ca="1">+C$11+C$12*$F51</f>
        <v>4.3326731233958755E-2</v>
      </c>
      <c r="P51" s="72">
        <f>+D$11+D$12*F51+D$13*F51^2</f>
        <v>4.7106271830678614E-2</v>
      </c>
      <c r="Q51" s="33">
        <f>+C51-15018.5</f>
        <v>43991.705399999999</v>
      </c>
      <c r="R51" s="32">
        <f>+(P51-G51)^2</f>
        <v>1.1849373028638933E-5</v>
      </c>
      <c r="S51" s="73">
        <v>1</v>
      </c>
      <c r="T51" s="32">
        <f>+S51*R51</f>
        <v>1.1849373028638933E-5</v>
      </c>
    </row>
    <row r="52" spans="1:20">
      <c r="A52" s="131" t="s">
        <v>228</v>
      </c>
      <c r="B52" s="132" t="s">
        <v>132</v>
      </c>
      <c r="C52" s="133">
        <v>59733.226100000087</v>
      </c>
      <c r="D52" s="63"/>
      <c r="E52" s="32">
        <f t="shared" ref="E52:E53" si="12">+(C52-C$7)/C$8</f>
        <v>26570.68858883969</v>
      </c>
      <c r="F52" s="32">
        <f t="shared" ref="F52:F53" si="13">ROUND(2*E52,0)/2</f>
        <v>26570.5</v>
      </c>
      <c r="G52" s="32">
        <f t="shared" ref="G52:G53" si="14">+C52-(C$7+F52*C$8)</f>
        <v>5.1337420089112129E-2</v>
      </c>
      <c r="H52" s="32"/>
      <c r="J52" s="32"/>
      <c r="K52" s="32">
        <f t="shared" ref="K52:K53" si="15">+G52</f>
        <v>5.1337420089112129E-2</v>
      </c>
      <c r="L52" s="32"/>
      <c r="M52" s="32"/>
      <c r="N52" s="32"/>
      <c r="O52" s="32">
        <f t="shared" ref="O52:O53" ca="1" si="16">+C$11+C$12*$F52</f>
        <v>5.103194920840156E-2</v>
      </c>
      <c r="P52" s="72">
        <f t="shared" ref="P52:P53" si="17">+D$11+D$12*F52+D$13*F52^2</f>
        <v>5.8566046971106726E-2</v>
      </c>
      <c r="Q52" s="33">
        <f t="shared" ref="Q52:Q53" si="18">+C52-15018.5</f>
        <v>44714.726100000087</v>
      </c>
      <c r="R52" s="32">
        <f t="shared" ref="R52:R53" si="19">+(P52-G52)^2</f>
        <v>5.2253046599094933E-5</v>
      </c>
      <c r="S52" s="73">
        <v>1</v>
      </c>
      <c r="T52" s="32">
        <f t="shared" ref="T52:T53" si="20">+S52*R52</f>
        <v>5.2253046599094933E-5</v>
      </c>
    </row>
    <row r="53" spans="1:20">
      <c r="A53" s="131" t="s">
        <v>228</v>
      </c>
      <c r="B53" s="132" t="s">
        <v>132</v>
      </c>
      <c r="C53" s="133">
        <v>59757.181199999992</v>
      </c>
      <c r="D53" s="63"/>
      <c r="E53" s="32">
        <f t="shared" si="12"/>
        <v>26658.688034579231</v>
      </c>
      <c r="F53" s="32">
        <f t="shared" si="13"/>
        <v>26658.5</v>
      </c>
      <c r="G53" s="32">
        <f t="shared" si="14"/>
        <v>5.1186539996706415E-2</v>
      </c>
      <c r="H53" s="32"/>
      <c r="J53" s="32"/>
      <c r="K53" s="32">
        <f t="shared" si="15"/>
        <v>5.1186539996706415E-2</v>
      </c>
      <c r="L53" s="32"/>
      <c r="M53" s="32"/>
      <c r="N53" s="32"/>
      <c r="O53" s="32">
        <f t="shared" ca="1" si="16"/>
        <v>5.128724257502467E-2</v>
      </c>
      <c r="P53" s="72">
        <f t="shared" si="17"/>
        <v>5.8965879222008112E-2</v>
      </c>
      <c r="Q53" s="33">
        <f t="shared" si="18"/>
        <v>44738.681199999992</v>
      </c>
      <c r="R53" s="32">
        <f t="shared" si="19"/>
        <v>6.0518118782317613E-5</v>
      </c>
      <c r="S53" s="73">
        <v>1</v>
      </c>
      <c r="T53" s="32">
        <f t="shared" si="20"/>
        <v>6.0518118782317613E-5</v>
      </c>
    </row>
    <row r="54" spans="1:20">
      <c r="A54" s="24"/>
      <c r="B54" s="14"/>
      <c r="C54" s="63"/>
      <c r="D54" s="63"/>
      <c r="E54" s="32"/>
      <c r="F54" s="32"/>
      <c r="G54" s="32"/>
      <c r="H54" s="32"/>
      <c r="J54" s="32"/>
      <c r="L54" s="32"/>
      <c r="M54" s="32"/>
      <c r="N54" s="32"/>
      <c r="O54" s="32"/>
      <c r="P54" s="32"/>
      <c r="Q54" s="33"/>
    </row>
    <row r="55" spans="1:20">
      <c r="A55" s="24"/>
      <c r="B55" s="14"/>
      <c r="C55" s="63"/>
      <c r="D55" s="63"/>
      <c r="E55" s="32"/>
      <c r="F55" s="32"/>
      <c r="G55" s="32"/>
      <c r="H55" s="32"/>
      <c r="J55" s="32"/>
      <c r="L55" s="32"/>
      <c r="M55" s="32"/>
      <c r="N55" s="32"/>
      <c r="O55" s="32"/>
      <c r="P55" s="32"/>
      <c r="Q55" s="33"/>
    </row>
    <row r="56" spans="1:20">
      <c r="A56" s="24"/>
      <c r="B56" s="14"/>
      <c r="C56" s="63"/>
      <c r="D56" s="63"/>
      <c r="E56" s="32"/>
      <c r="F56" s="32"/>
      <c r="G56" s="32"/>
      <c r="H56" s="32"/>
      <c r="J56" s="32"/>
      <c r="L56" s="32"/>
      <c r="M56" s="32"/>
      <c r="N56" s="32"/>
      <c r="O56" s="32"/>
      <c r="P56" s="32"/>
      <c r="Q56" s="33"/>
    </row>
    <row r="57" spans="1:20">
      <c r="A57" s="24"/>
      <c r="B57" s="14"/>
      <c r="C57" s="63"/>
      <c r="D57" s="63"/>
      <c r="E57" s="32"/>
      <c r="F57" s="32"/>
      <c r="G57" s="32"/>
      <c r="H57" s="32"/>
      <c r="J57" s="32"/>
      <c r="L57" s="32"/>
      <c r="M57" s="32"/>
      <c r="N57" s="32"/>
      <c r="O57" s="32"/>
      <c r="P57" s="32"/>
      <c r="Q57" s="33"/>
    </row>
    <row r="58" spans="1:20">
      <c r="A58" s="24"/>
      <c r="B58" s="14"/>
      <c r="C58" s="63"/>
      <c r="D58" s="63"/>
      <c r="E58" s="32"/>
      <c r="F58" s="32"/>
      <c r="G58" s="32"/>
      <c r="H58" s="32"/>
      <c r="J58" s="32"/>
      <c r="L58" s="32"/>
      <c r="M58" s="32"/>
      <c r="N58" s="32"/>
      <c r="O58" s="32"/>
      <c r="P58" s="32"/>
      <c r="Q58" s="33"/>
    </row>
    <row r="59" spans="1:20">
      <c r="A59" s="24"/>
      <c r="B59" s="14"/>
      <c r="C59" s="63"/>
      <c r="D59" s="63"/>
      <c r="E59" s="32"/>
      <c r="F59" s="32"/>
      <c r="G59" s="32"/>
      <c r="H59" s="32"/>
      <c r="J59" s="32"/>
      <c r="L59" s="32"/>
      <c r="M59" s="32"/>
      <c r="N59" s="32"/>
      <c r="O59" s="32"/>
      <c r="P59" s="32"/>
      <c r="Q59" s="33"/>
    </row>
    <row r="60" spans="1:20">
      <c r="A60" s="24"/>
      <c r="B60" s="14"/>
      <c r="C60" s="63"/>
      <c r="D60" s="63"/>
      <c r="E60" s="32"/>
      <c r="F60" s="32"/>
      <c r="G60" s="32"/>
      <c r="H60" s="32"/>
      <c r="J60" s="32"/>
      <c r="L60" s="32"/>
      <c r="M60" s="32"/>
      <c r="N60" s="32"/>
      <c r="O60" s="32"/>
      <c r="P60" s="32"/>
      <c r="Q60" s="33"/>
    </row>
    <row r="61" spans="1:20">
      <c r="A61" s="24"/>
      <c r="B61" s="14"/>
      <c r="C61" s="63"/>
      <c r="D61" s="63"/>
      <c r="E61" s="32"/>
      <c r="F61" s="32"/>
      <c r="G61" s="32"/>
      <c r="H61" s="32"/>
      <c r="J61" s="32"/>
      <c r="L61" s="32"/>
      <c r="M61" s="32"/>
      <c r="N61" s="32"/>
      <c r="O61" s="32"/>
      <c r="P61" s="32"/>
      <c r="Q61" s="33"/>
    </row>
    <row r="62" spans="1:20">
      <c r="C62" s="9"/>
      <c r="D62" s="9"/>
    </row>
    <row r="63" spans="1:20">
      <c r="C63" s="9"/>
      <c r="D63" s="9"/>
    </row>
    <row r="64" spans="1:20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</sheetData>
  <protectedRanges>
    <protectedRange sqref="A49:D51" name="Range1"/>
  </protectedRanges>
  <phoneticPr fontId="8" type="noConversion"/>
  <hyperlinks>
    <hyperlink ref="H64757" r:id="rId1" display="http://vsolj.cetus-net.org/bulletin.html"/>
    <hyperlink ref="H64750" r:id="rId2" display="http://vsolj.cetus-net.org/bulletin.html"/>
    <hyperlink ref="AP2247" r:id="rId3" display="http://cdsbib.u-strasbg.fr/cgi-bin/cdsbib?1990RMxAA..21..381G"/>
    <hyperlink ref="AP2250" r:id="rId4" display="http://cdsbib.u-strasbg.fr/cgi-bin/cdsbib?1990RMxAA..21..381G"/>
    <hyperlink ref="AP2248" r:id="rId5" display="http://cdsbib.u-strasbg.fr/cgi-bin/cdsbib?1990RMxAA..21..381G"/>
    <hyperlink ref="AP2226" r:id="rId6" display="http://cdsbib.u-strasbg.fr/cgi-bin/cdsbib?1990RMxAA..21..381G"/>
    <hyperlink ref="I64757" r:id="rId7" display="http://vsolj.cetus-net.org/bulletin.html"/>
    <hyperlink ref="AQ2360" r:id="rId8" display="http://cdsbib.u-strasbg.fr/cgi-bin/cdsbib?1990RMxAA..21..381G"/>
    <hyperlink ref="AQ629" r:id="rId9" display="http://cdsbib.u-strasbg.fr/cgi-bin/cdsbib?1990RMxAA..21..381G"/>
    <hyperlink ref="AQ2361" r:id="rId10" display="http://cdsbib.u-strasbg.fr/cgi-bin/cdsbib?1990RMxAA..21..381G"/>
    <hyperlink ref="H64754" r:id="rId11" display="https://www.aavso.org/ejaavso"/>
    <hyperlink ref="H64952" r:id="rId12" display="http://vsolj.cetus-net.org/bulletin.html"/>
    <hyperlink ref="H64945" r:id="rId13" display="https://www.aavso.org/ejaavso"/>
    <hyperlink ref="I64952" r:id="rId14" display="http://vsolj.cetus-net.org/bulletin.html"/>
    <hyperlink ref="AQ58603" r:id="rId15" display="http://cdsbib.u-strasbg.fr/cgi-bin/cdsbib?1990RMxAA..21..381G"/>
    <hyperlink ref="H64949" r:id="rId16" display="https://www.aavso.org/ejaavso"/>
    <hyperlink ref="AP5967" r:id="rId17" display="http://cdsbib.u-strasbg.fr/cgi-bin/cdsbib?1990RMxAA..21..381G"/>
    <hyperlink ref="AP5970" r:id="rId18" display="http://cdsbib.u-strasbg.fr/cgi-bin/cdsbib?1990RMxAA..21..381G"/>
    <hyperlink ref="AP5968" r:id="rId19" display="http://cdsbib.u-strasbg.fr/cgi-bin/cdsbib?1990RMxAA..21..381G"/>
    <hyperlink ref="AP5952" r:id="rId20" display="http://cdsbib.u-strasbg.fr/cgi-bin/cdsbib?1990RMxAA..21..381G"/>
    <hyperlink ref="AQ6181" r:id="rId21" display="http://cdsbib.u-strasbg.fr/cgi-bin/cdsbib?1990RMxAA..21..381G"/>
    <hyperlink ref="AQ6185" r:id="rId22" display="http://cdsbib.u-strasbg.fr/cgi-bin/cdsbib?1990RMxAA..21..381G"/>
    <hyperlink ref="AQ329" r:id="rId23" display="http://cdsbib.u-strasbg.fr/cgi-bin/cdsbib?1990RMxAA..21..381G"/>
    <hyperlink ref="I3073" r:id="rId24" display="http://vsolj.cetus-net.org/bulletin.html"/>
    <hyperlink ref="H3073" r:id="rId25" display="http://vsolj.cetus-net.org/bulletin.html"/>
    <hyperlink ref="AQ990" r:id="rId26" display="http://cdsbib.u-strasbg.fr/cgi-bin/cdsbib?1990RMxAA..21..381G"/>
    <hyperlink ref="AQ989" r:id="rId27" display="http://cdsbib.u-strasbg.fr/cgi-bin/cdsbib?1990RMxAA..21..381G"/>
    <hyperlink ref="AP4243" r:id="rId28" display="http://cdsbib.u-strasbg.fr/cgi-bin/cdsbib?1990RMxAA..21..381G"/>
    <hyperlink ref="AP4261" r:id="rId29" display="http://cdsbib.u-strasbg.fr/cgi-bin/cdsbib?1990RMxAA..21..381G"/>
    <hyperlink ref="AP4262" r:id="rId30" display="http://cdsbib.u-strasbg.fr/cgi-bin/cdsbib?1990RMxAA..21..381G"/>
    <hyperlink ref="AP4258" r:id="rId31" display="http://cdsbib.u-strasbg.fr/cgi-bin/cdsbib?1990RMxAA..21..381G"/>
  </hyperlinks>
  <pageMargins left="0.75" right="0.75" top="1" bottom="1" header="0.5" footer="0.5"/>
  <pageSetup orientation="portrait" verticalDpi="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I1369"/>
  <sheetViews>
    <sheetView workbookViewId="0">
      <selection activeCell="E10" sqref="E10"/>
    </sheetView>
  </sheetViews>
  <sheetFormatPr defaultRowHeight="12.75"/>
  <cols>
    <col min="1" max="1" width="9.140625" style="81"/>
    <col min="2" max="2" width="10.7109375" style="81" customWidth="1"/>
    <col min="3" max="4" width="9.140625" style="81"/>
    <col min="5" max="5" width="10.7109375" style="81" customWidth="1"/>
    <col min="6" max="6" width="12.42578125" style="81" bestFit="1" customWidth="1"/>
    <col min="7" max="16384" width="9.140625" style="81"/>
  </cols>
  <sheetData>
    <row r="1" spans="1:35" ht="18.75" thickBot="1">
      <c r="A1" s="75" t="s">
        <v>144</v>
      </c>
      <c r="B1" s="76"/>
      <c r="C1" s="76"/>
      <c r="D1" s="77" t="s">
        <v>221</v>
      </c>
      <c r="E1" s="76"/>
      <c r="F1" s="76"/>
      <c r="G1" s="76"/>
      <c r="H1" s="76"/>
      <c r="I1" s="76"/>
      <c r="J1" s="76"/>
      <c r="K1" s="76"/>
      <c r="L1" s="76"/>
      <c r="M1" s="78" t="s">
        <v>145</v>
      </c>
      <c r="N1" s="76" t="s">
        <v>146</v>
      </c>
      <c r="O1" s="76">
        <f ca="1">H18*J18-I18*I18</f>
        <v>286.91487424082425</v>
      </c>
      <c r="P1" s="76" t="s">
        <v>147</v>
      </c>
      <c r="Q1" s="76"/>
      <c r="R1" s="76"/>
      <c r="S1" s="76"/>
      <c r="T1" s="76"/>
      <c r="U1" s="79" t="s">
        <v>148</v>
      </c>
      <c r="V1" s="80" t="s">
        <v>149</v>
      </c>
      <c r="W1" s="76"/>
      <c r="X1" s="76"/>
      <c r="Y1" s="76"/>
      <c r="Z1" s="76"/>
      <c r="AA1" s="76">
        <v>1</v>
      </c>
      <c r="AB1" s="76" t="s">
        <v>150</v>
      </c>
      <c r="AC1" s="76"/>
      <c r="AD1" s="76"/>
      <c r="AE1" s="76"/>
      <c r="AF1" s="76"/>
      <c r="AG1" s="76"/>
      <c r="AH1" s="76"/>
      <c r="AI1" s="76"/>
    </row>
    <row r="2" spans="1:3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8" t="s">
        <v>151</v>
      </c>
      <c r="N2" s="76" t="s">
        <v>152</v>
      </c>
      <c r="O2" s="76">
        <f ca="1">+F18*J18-H18*I18</f>
        <v>312.81539946803878</v>
      </c>
      <c r="P2" s="76" t="s">
        <v>153</v>
      </c>
      <c r="Q2" s="76"/>
      <c r="R2" s="76"/>
      <c r="S2" s="76"/>
      <c r="T2" s="76"/>
      <c r="U2" s="76">
        <v>-6</v>
      </c>
      <c r="V2" s="76">
        <f t="shared" ref="V2:V28" ca="1" si="0">+E$4+E$5*U2+E$6*U2^2</f>
        <v>0.29097072580910094</v>
      </c>
      <c r="W2" s="76"/>
      <c r="X2" s="76"/>
      <c r="Y2" s="76"/>
      <c r="Z2" s="76"/>
      <c r="AA2" s="76">
        <v>2</v>
      </c>
      <c r="AB2" s="76" t="s">
        <v>113</v>
      </c>
      <c r="AC2" s="76"/>
      <c r="AD2" s="76"/>
      <c r="AE2" s="76"/>
      <c r="AF2" s="76"/>
      <c r="AG2" s="76"/>
      <c r="AH2" s="76"/>
      <c r="AI2" s="76"/>
    </row>
    <row r="3" spans="1:35" ht="13.5" thickBot="1">
      <c r="A3" s="76" t="s">
        <v>154</v>
      </c>
      <c r="B3" s="76" t="s">
        <v>155</v>
      </c>
      <c r="C3" s="76"/>
      <c r="D3" s="76"/>
      <c r="E3" s="82" t="s">
        <v>156</v>
      </c>
      <c r="F3" s="82" t="s">
        <v>157</v>
      </c>
      <c r="G3" s="82" t="s">
        <v>158</v>
      </c>
      <c r="H3" s="82" t="s">
        <v>159</v>
      </c>
      <c r="I3" s="76"/>
      <c r="J3" s="76"/>
      <c r="K3" s="76"/>
      <c r="L3" s="76"/>
      <c r="M3" s="78" t="s">
        <v>160</v>
      </c>
      <c r="N3" s="76" t="s">
        <v>161</v>
      </c>
      <c r="O3" s="76">
        <f ca="1">+F18*I18-H18*H18</f>
        <v>81.18244240752847</v>
      </c>
      <c r="P3" s="76" t="s">
        <v>162</v>
      </c>
      <c r="Q3" s="76"/>
      <c r="R3" s="76"/>
      <c r="S3" s="76"/>
      <c r="T3" s="76"/>
      <c r="U3" s="76">
        <v>-5.5</v>
      </c>
      <c r="V3" s="76">
        <f t="shared" ca="1" si="0"/>
        <v>0.24352906936901791</v>
      </c>
      <c r="W3" s="76"/>
      <c r="X3" s="76"/>
      <c r="Y3" s="76"/>
      <c r="Z3" s="76"/>
      <c r="AA3" s="76">
        <v>3</v>
      </c>
      <c r="AB3" s="76" t="s">
        <v>48</v>
      </c>
      <c r="AC3" s="76"/>
      <c r="AD3" s="76"/>
      <c r="AE3" s="76"/>
      <c r="AF3" s="76"/>
      <c r="AG3" s="76"/>
      <c r="AH3" s="76"/>
      <c r="AI3" s="76"/>
    </row>
    <row r="4" spans="1:35">
      <c r="A4" s="76" t="s">
        <v>163</v>
      </c>
      <c r="B4" s="76" t="s">
        <v>164</v>
      </c>
      <c r="C4" s="76"/>
      <c r="D4" s="83" t="s">
        <v>165</v>
      </c>
      <c r="E4" s="84">
        <f ca="1">(G18*O1-K18*O2+L18*O3)/O7</f>
        <v>-3.0774218740699365E-3</v>
      </c>
      <c r="F4" s="85">
        <f ca="1">+E7/O7*O18</f>
        <v>6.8498547348939747E-4</v>
      </c>
      <c r="G4" s="86">
        <f>+B18</f>
        <v>1</v>
      </c>
      <c r="H4" s="87">
        <f ca="1">ABS(F4/E4)</f>
        <v>0.22258419596644186</v>
      </c>
      <c r="I4" s="76"/>
      <c r="J4" s="76"/>
      <c r="K4" s="76"/>
      <c r="L4" s="76"/>
      <c r="M4" s="78" t="s">
        <v>166</v>
      </c>
      <c r="N4" s="76" t="s">
        <v>167</v>
      </c>
      <c r="O4" s="76">
        <f ca="1">+C18*J18-H18*H18</f>
        <v>1064.7126451029003</v>
      </c>
      <c r="P4" s="76" t="s">
        <v>168</v>
      </c>
      <c r="Q4" s="76"/>
      <c r="R4" s="76"/>
      <c r="S4" s="76"/>
      <c r="T4" s="76"/>
      <c r="U4" s="76">
        <v>-5</v>
      </c>
      <c r="V4" s="76">
        <f t="shared" ca="1" si="0"/>
        <v>0.20025789368041708</v>
      </c>
      <c r="W4" s="76"/>
      <c r="X4" s="76"/>
      <c r="Y4" s="76"/>
      <c r="Z4" s="76"/>
      <c r="AA4" s="76">
        <v>4</v>
      </c>
      <c r="AB4" s="76" t="s">
        <v>169</v>
      </c>
      <c r="AC4" s="76"/>
      <c r="AD4" s="76"/>
      <c r="AE4" s="76"/>
      <c r="AF4" s="76"/>
      <c r="AG4" s="76"/>
      <c r="AH4" s="76"/>
      <c r="AI4" s="76"/>
    </row>
    <row r="5" spans="1:35">
      <c r="A5" s="76" t="s">
        <v>170</v>
      </c>
      <c r="B5" s="88">
        <v>40323</v>
      </c>
      <c r="C5" s="76"/>
      <c r="D5" s="89" t="s">
        <v>171</v>
      </c>
      <c r="E5" s="90">
        <f ca="1">+(-G18*O2+K18*O4-L18*O5)/O7</f>
        <v>1.0377444039246597E-3</v>
      </c>
      <c r="F5" s="91">
        <f ca="1">P18*E7/O7</f>
        <v>1.3201932968696772E-3</v>
      </c>
      <c r="G5" s="92">
        <f>+B18/A18</f>
        <v>1E-4</v>
      </c>
      <c r="H5" s="87">
        <f ca="1">ABS(F5/E5)</f>
        <v>1.2721757803528693</v>
      </c>
      <c r="I5" s="76"/>
      <c r="J5" s="76"/>
      <c r="K5" s="76"/>
      <c r="L5" s="76"/>
      <c r="M5" s="78" t="s">
        <v>172</v>
      </c>
      <c r="N5" s="76" t="s">
        <v>173</v>
      </c>
      <c r="O5" s="76">
        <f ca="1">+C18*I18-F18*H18</f>
        <v>498.18176774476183</v>
      </c>
      <c r="P5" s="76" t="s">
        <v>174</v>
      </c>
      <c r="Q5" s="76"/>
      <c r="R5" s="76"/>
      <c r="S5" s="76"/>
      <c r="T5" s="76"/>
      <c r="U5" s="76">
        <v>-4.5</v>
      </c>
      <c r="V5" s="76">
        <f t="shared" ca="1" si="0"/>
        <v>0.16115719874329845</v>
      </c>
      <c r="W5" s="76"/>
      <c r="X5" s="76"/>
      <c r="Y5" s="76"/>
      <c r="Z5" s="76"/>
      <c r="AA5" s="76">
        <v>5</v>
      </c>
      <c r="AB5" s="76" t="s">
        <v>50</v>
      </c>
      <c r="AC5" s="76"/>
      <c r="AD5" s="76"/>
      <c r="AE5" s="76"/>
      <c r="AF5" s="76"/>
      <c r="AG5" s="76"/>
      <c r="AH5" s="76"/>
      <c r="AI5" s="76"/>
    </row>
    <row r="6" spans="1:35" ht="13.5" thickBot="1">
      <c r="A6" s="76"/>
      <c r="B6" s="76"/>
      <c r="C6" s="76"/>
      <c r="D6" s="93" t="s">
        <v>175</v>
      </c>
      <c r="E6" s="94">
        <f ca="1">+(G18*O3-K18*O5+L18*O6)/O7</f>
        <v>8.3409615029644123E-3</v>
      </c>
      <c r="F6" s="95">
        <f ca="1">Q18*E7/O7</f>
        <v>6.6634537392214644E-4</v>
      </c>
      <c r="G6" s="96">
        <f>+B18/A18^2</f>
        <v>1E-8</v>
      </c>
      <c r="H6" s="87">
        <f ca="1">ABS(F6/E6)</f>
        <v>7.988831667492105E-2</v>
      </c>
      <c r="I6" s="76"/>
      <c r="J6" s="76"/>
      <c r="K6" s="76"/>
      <c r="L6" s="76"/>
      <c r="M6" s="97" t="s">
        <v>176</v>
      </c>
      <c r="N6" s="98" t="s">
        <v>177</v>
      </c>
      <c r="O6" s="98">
        <f ca="1">+C18*H18-F18*F18</f>
        <v>264.86443008390029</v>
      </c>
      <c r="P6" s="76" t="s">
        <v>178</v>
      </c>
      <c r="Q6" s="76"/>
      <c r="R6" s="76"/>
      <c r="S6" s="76"/>
      <c r="T6" s="76"/>
      <c r="U6" s="76">
        <v>-4</v>
      </c>
      <c r="V6" s="76">
        <f t="shared" ca="1" si="0"/>
        <v>0.12622698455766201</v>
      </c>
      <c r="W6" s="76"/>
      <c r="X6" s="76"/>
      <c r="Y6" s="76"/>
      <c r="Z6" s="76"/>
      <c r="AA6" s="76">
        <v>6</v>
      </c>
      <c r="AB6" s="76" t="s">
        <v>53</v>
      </c>
      <c r="AC6" s="76"/>
      <c r="AD6" s="76"/>
      <c r="AE6" s="76"/>
      <c r="AF6" s="76"/>
      <c r="AG6" s="76"/>
      <c r="AH6" s="76"/>
      <c r="AI6" s="76"/>
    </row>
    <row r="7" spans="1:35">
      <c r="A7" s="76"/>
      <c r="B7" s="76"/>
      <c r="C7" s="76"/>
      <c r="D7" s="99" t="s">
        <v>179</v>
      </c>
      <c r="E7" s="100">
        <f ca="1">SQRT(N18/(B15-3))</f>
        <v>1.5878926449749452E-3</v>
      </c>
      <c r="F7" s="76"/>
      <c r="G7" s="101">
        <f>+B22</f>
        <v>-4.661919992940966E-3</v>
      </c>
      <c r="H7" s="76"/>
      <c r="I7" s="76"/>
      <c r="J7" s="76"/>
      <c r="K7" s="76"/>
      <c r="L7" s="76"/>
      <c r="M7" s="78" t="s">
        <v>180</v>
      </c>
      <c r="N7" s="102" t="s">
        <v>181</v>
      </c>
      <c r="O7" s="76">
        <f ca="1">+C18*O1-F18*O2+H18*O3</f>
        <v>1439.1248610640864</v>
      </c>
      <c r="P7" s="76"/>
      <c r="Q7" s="76"/>
      <c r="R7" s="76"/>
      <c r="S7" s="76"/>
      <c r="T7" s="76"/>
      <c r="U7" s="76">
        <v>-3.5</v>
      </c>
      <c r="V7" s="76">
        <f t="shared" ca="1" si="0"/>
        <v>9.5467251123507804E-2</v>
      </c>
      <c r="W7" s="76"/>
      <c r="X7" s="76"/>
      <c r="Y7" s="76"/>
      <c r="Z7" s="76"/>
      <c r="AA7" s="76">
        <v>7</v>
      </c>
      <c r="AB7" s="76" t="s">
        <v>182</v>
      </c>
      <c r="AC7" s="76"/>
      <c r="AD7" s="76"/>
      <c r="AE7" s="76"/>
      <c r="AF7" s="76"/>
      <c r="AG7" s="76"/>
      <c r="AH7" s="76"/>
      <c r="AI7" s="76"/>
    </row>
    <row r="8" spans="1:35">
      <c r="A8" s="103">
        <v>21</v>
      </c>
      <c r="B8" s="76" t="s">
        <v>183</v>
      </c>
      <c r="C8" s="104">
        <v>21</v>
      </c>
      <c r="D8" s="99" t="s">
        <v>184</v>
      </c>
      <c r="E8" s="76"/>
      <c r="F8" s="105">
        <f ca="1">CORREL(INDIRECT(E12):INDIRECT(E13),INDIRECT(M12):INDIRECT(M13))</f>
        <v>0.99078679482236365</v>
      </c>
      <c r="G8" s="100"/>
      <c r="H8" s="76"/>
      <c r="I8" s="76"/>
      <c r="J8" s="76"/>
      <c r="K8" s="101"/>
      <c r="L8" s="76"/>
      <c r="M8" s="76"/>
      <c r="N8" s="102"/>
      <c r="O8" s="76"/>
      <c r="P8" s="76"/>
      <c r="Q8" s="76"/>
      <c r="R8" s="76"/>
      <c r="S8" s="76"/>
      <c r="T8" s="76"/>
      <c r="U8" s="76">
        <v>-3</v>
      </c>
      <c r="V8" s="76">
        <f t="shared" ca="1" si="0"/>
        <v>6.8877998440835794E-2</v>
      </c>
      <c r="W8" s="76"/>
      <c r="X8" s="76"/>
      <c r="Y8" s="76"/>
      <c r="Z8" s="76"/>
      <c r="AA8" s="76">
        <v>8</v>
      </c>
      <c r="AB8" s="76" t="s">
        <v>185</v>
      </c>
      <c r="AC8" s="76"/>
      <c r="AD8" s="76"/>
      <c r="AE8" s="76"/>
      <c r="AF8" s="76"/>
      <c r="AG8" s="76"/>
      <c r="AH8" s="76"/>
      <c r="AI8" s="76"/>
    </row>
    <row r="9" spans="1:35">
      <c r="A9" s="103">
        <f>20+COUNT(A21:A819)</f>
        <v>48</v>
      </c>
      <c r="B9" s="76" t="s">
        <v>186</v>
      </c>
      <c r="C9" s="104">
        <f>A9</f>
        <v>48</v>
      </c>
      <c r="D9" s="76"/>
      <c r="E9" s="106">
        <f ca="1">E6*G6</f>
        <v>8.3409615029644127E-11</v>
      </c>
      <c r="F9" s="107">
        <f ca="1">H6</f>
        <v>7.988831667492105E-2</v>
      </c>
      <c r="G9" s="108">
        <f ca="1">F8</f>
        <v>0.99078679482236365</v>
      </c>
      <c r="H9" s="76"/>
      <c r="I9" s="76"/>
      <c r="J9" s="76"/>
      <c r="K9" s="101"/>
      <c r="L9" s="76"/>
      <c r="M9" s="76"/>
      <c r="N9" s="102"/>
      <c r="O9" s="76"/>
      <c r="P9" s="76"/>
      <c r="Q9" s="76"/>
      <c r="R9" s="76"/>
      <c r="S9" s="76"/>
      <c r="T9" s="76"/>
      <c r="U9" s="76">
        <v>-2.5</v>
      </c>
      <c r="V9" s="76">
        <f t="shared" ca="1" si="0"/>
        <v>4.6459226509645991E-2</v>
      </c>
      <c r="W9" s="76"/>
      <c r="X9" s="76"/>
      <c r="Y9" s="76"/>
      <c r="Z9" s="76"/>
      <c r="AA9" s="76">
        <v>9</v>
      </c>
      <c r="AB9" s="76" t="s">
        <v>33</v>
      </c>
      <c r="AC9" s="76"/>
      <c r="AD9" s="76"/>
      <c r="AE9" s="76"/>
      <c r="AF9" s="76"/>
      <c r="AG9" s="76"/>
      <c r="AH9" s="76"/>
      <c r="AI9" s="76"/>
    </row>
    <row r="10" spans="1:35">
      <c r="A10" s="109" t="s">
        <v>5</v>
      </c>
      <c r="B10" s="110">
        <f>Active!C8</f>
        <v>0.27221876</v>
      </c>
      <c r="C10" s="76"/>
      <c r="D10" s="76" t="s">
        <v>187</v>
      </c>
      <c r="E10" s="76">
        <f ca="1">2*E9*365.2422/B10</f>
        <v>2.2382521538618637E-7</v>
      </c>
      <c r="F10" s="81">
        <f ca="1">+F9*E10</f>
        <v>1.7881019686604069E-8</v>
      </c>
      <c r="G10" s="76" t="s">
        <v>188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>
        <v>-2</v>
      </c>
      <c r="V10" s="76">
        <f t="shared" ca="1" si="0"/>
        <v>2.8210935329938396E-2</v>
      </c>
      <c r="W10" s="76"/>
      <c r="X10" s="76"/>
      <c r="Y10" s="76"/>
      <c r="Z10" s="76"/>
      <c r="AA10" s="76">
        <v>10</v>
      </c>
      <c r="AB10" s="76" t="s">
        <v>189</v>
      </c>
      <c r="AC10" s="76"/>
      <c r="AD10" s="76"/>
      <c r="AE10" s="76"/>
      <c r="AF10" s="76"/>
      <c r="AG10" s="76"/>
      <c r="AH10" s="76"/>
      <c r="AI10" s="76"/>
    </row>
    <row r="11" spans="1:35">
      <c r="A11" s="111"/>
      <c r="B11" s="111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>
        <v>-1.5</v>
      </c>
      <c r="V11" s="76">
        <f t="shared" ca="1" si="0"/>
        <v>1.4133124901713002E-2</v>
      </c>
      <c r="W11" s="76"/>
      <c r="X11" s="76"/>
      <c r="Y11" s="76"/>
      <c r="Z11" s="76"/>
      <c r="AA11" s="76">
        <v>11</v>
      </c>
      <c r="AB11" s="76" t="s">
        <v>190</v>
      </c>
      <c r="AC11" s="76"/>
      <c r="AD11" s="76"/>
      <c r="AE11" s="76"/>
      <c r="AF11" s="76"/>
      <c r="AG11" s="76"/>
      <c r="AH11" s="76"/>
      <c r="AI11" s="76"/>
    </row>
    <row r="12" spans="1:35">
      <c r="A12" s="76"/>
      <c r="B12" s="76"/>
      <c r="C12" s="112" t="str">
        <f t="shared" ref="C12:Q13" si="1">C$15&amp;$C8</f>
        <v>C21</v>
      </c>
      <c r="D12" s="112" t="str">
        <f t="shared" si="1"/>
        <v>D21</v>
      </c>
      <c r="E12" s="112" t="str">
        <f t="shared" si="1"/>
        <v>E21</v>
      </c>
      <c r="F12" s="112" t="str">
        <f t="shared" si="1"/>
        <v>F21</v>
      </c>
      <c r="G12" s="112" t="str">
        <f t="shared" ref="G12:Q12" si="2">G15&amp;$C8</f>
        <v>G21</v>
      </c>
      <c r="H12" s="112" t="str">
        <f t="shared" si="2"/>
        <v>H21</v>
      </c>
      <c r="I12" s="112" t="str">
        <f t="shared" si="2"/>
        <v>I21</v>
      </c>
      <c r="J12" s="112" t="str">
        <f t="shared" si="2"/>
        <v>J21</v>
      </c>
      <c r="K12" s="112" t="str">
        <f t="shared" si="2"/>
        <v>K21</v>
      </c>
      <c r="L12" s="112" t="str">
        <f t="shared" si="2"/>
        <v>L21</v>
      </c>
      <c r="M12" s="112" t="str">
        <f t="shared" si="2"/>
        <v>M21</v>
      </c>
      <c r="N12" s="112" t="str">
        <f t="shared" si="2"/>
        <v>N21</v>
      </c>
      <c r="O12" s="112" t="str">
        <f t="shared" si="2"/>
        <v>O21</v>
      </c>
      <c r="P12" s="112" t="str">
        <f t="shared" si="2"/>
        <v>P21</v>
      </c>
      <c r="Q12" s="112" t="str">
        <f t="shared" si="2"/>
        <v>Q21</v>
      </c>
      <c r="R12" s="76"/>
      <c r="S12" s="76"/>
      <c r="T12" s="76"/>
      <c r="U12" s="76">
        <v>-1</v>
      </c>
      <c r="V12" s="76">
        <f t="shared" ca="1" si="0"/>
        <v>4.2257952249698163E-3</v>
      </c>
      <c r="W12" s="76"/>
      <c r="X12" s="76"/>
      <c r="Y12" s="76"/>
      <c r="Z12" s="76"/>
      <c r="AA12" s="76">
        <v>12</v>
      </c>
      <c r="AB12" s="76" t="s">
        <v>191</v>
      </c>
      <c r="AC12" s="76"/>
      <c r="AD12" s="76"/>
      <c r="AE12" s="76"/>
      <c r="AF12" s="76"/>
      <c r="AG12" s="76"/>
      <c r="AH12" s="76"/>
      <c r="AI12" s="76"/>
    </row>
    <row r="13" spans="1:35">
      <c r="A13" s="76"/>
      <c r="B13" s="76"/>
      <c r="C13" s="112" t="str">
        <f t="shared" si="1"/>
        <v>C48</v>
      </c>
      <c r="D13" s="112" t="str">
        <f t="shared" si="1"/>
        <v>D48</v>
      </c>
      <c r="E13" s="112" t="str">
        <f t="shared" si="1"/>
        <v>E48</v>
      </c>
      <c r="F13" s="112" t="str">
        <f t="shared" si="1"/>
        <v>F48</v>
      </c>
      <c r="G13" s="112" t="str">
        <f t="shared" si="1"/>
        <v>G48</v>
      </c>
      <c r="H13" s="112" t="str">
        <f t="shared" si="1"/>
        <v>H48</v>
      </c>
      <c r="I13" s="112" t="str">
        <f t="shared" si="1"/>
        <v>I48</v>
      </c>
      <c r="J13" s="112" t="str">
        <f t="shared" si="1"/>
        <v>J48</v>
      </c>
      <c r="K13" s="112" t="str">
        <f t="shared" si="1"/>
        <v>K48</v>
      </c>
      <c r="L13" s="112" t="str">
        <f t="shared" si="1"/>
        <v>L48</v>
      </c>
      <c r="M13" s="112" t="str">
        <f t="shared" si="1"/>
        <v>M48</v>
      </c>
      <c r="N13" s="112" t="str">
        <f t="shared" si="1"/>
        <v>N48</v>
      </c>
      <c r="O13" s="112" t="str">
        <f t="shared" si="1"/>
        <v>O48</v>
      </c>
      <c r="P13" s="112" t="str">
        <f t="shared" si="1"/>
        <v>P48</v>
      </c>
      <c r="Q13" s="112" t="str">
        <f t="shared" si="1"/>
        <v>Q48</v>
      </c>
      <c r="R13" s="76"/>
      <c r="S13" s="76"/>
      <c r="T13" s="76"/>
      <c r="U13" s="76">
        <v>-0.5</v>
      </c>
      <c r="V13" s="76">
        <f t="shared" ca="1" si="0"/>
        <v>-1.5110537002911632E-3</v>
      </c>
      <c r="W13" s="76"/>
      <c r="X13" s="76"/>
      <c r="Y13" s="76"/>
      <c r="Z13" s="76"/>
      <c r="AA13" s="76">
        <v>13</v>
      </c>
      <c r="AB13" s="76" t="s">
        <v>192</v>
      </c>
      <c r="AC13" s="76"/>
      <c r="AD13" s="76"/>
      <c r="AE13" s="76"/>
      <c r="AF13" s="76"/>
      <c r="AG13" s="76"/>
      <c r="AH13" s="76"/>
      <c r="AI13" s="76"/>
    </row>
    <row r="14" spans="1:3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102"/>
      <c r="P14" s="76"/>
      <c r="Q14" s="76"/>
      <c r="R14" s="76"/>
      <c r="S14" s="76"/>
      <c r="T14" s="76"/>
      <c r="U14" s="76">
        <v>0</v>
      </c>
      <c r="V14" s="76">
        <f t="shared" ca="1" si="0"/>
        <v>-3.0774218740699365E-3</v>
      </c>
      <c r="W14" s="76"/>
      <c r="X14" s="76"/>
      <c r="Y14" s="76"/>
      <c r="Z14" s="76"/>
      <c r="AA14" s="76">
        <v>14</v>
      </c>
      <c r="AB14" s="76" t="s">
        <v>193</v>
      </c>
      <c r="AC14" s="76"/>
      <c r="AD14" s="76"/>
      <c r="AE14" s="76"/>
      <c r="AF14" s="76"/>
      <c r="AG14" s="76"/>
      <c r="AH14" s="76"/>
      <c r="AI14" s="76"/>
    </row>
    <row r="15" spans="1:35">
      <c r="A15" s="77" t="s">
        <v>194</v>
      </c>
      <c r="B15" s="77">
        <f>C9-C8+1</f>
        <v>28</v>
      </c>
      <c r="C15" s="112" t="str">
        <f t="shared" ref="C15:Q15" si="3">VLOOKUP(C16,$AA1:$AB25,2,FALSE)</f>
        <v>C</v>
      </c>
      <c r="D15" s="112" t="str">
        <f t="shared" si="3"/>
        <v>D</v>
      </c>
      <c r="E15" s="112" t="str">
        <f t="shared" si="3"/>
        <v>E</v>
      </c>
      <c r="F15" s="112" t="str">
        <f t="shared" si="3"/>
        <v>F</v>
      </c>
      <c r="G15" s="112" t="str">
        <f t="shared" si="3"/>
        <v>G</v>
      </c>
      <c r="H15" s="112" t="str">
        <f t="shared" si="3"/>
        <v>H</v>
      </c>
      <c r="I15" s="112" t="str">
        <f t="shared" si="3"/>
        <v>I</v>
      </c>
      <c r="J15" s="112" t="str">
        <f t="shared" si="3"/>
        <v>J</v>
      </c>
      <c r="K15" s="112" t="str">
        <f t="shared" si="3"/>
        <v>K</v>
      </c>
      <c r="L15" s="112" t="str">
        <f t="shared" si="3"/>
        <v>L</v>
      </c>
      <c r="M15" s="112" t="str">
        <f t="shared" si="3"/>
        <v>M</v>
      </c>
      <c r="N15" s="112" t="str">
        <f t="shared" si="3"/>
        <v>N</v>
      </c>
      <c r="O15" s="112" t="str">
        <f t="shared" si="3"/>
        <v>O</v>
      </c>
      <c r="P15" s="112" t="str">
        <f t="shared" si="3"/>
        <v>P</v>
      </c>
      <c r="Q15" s="112" t="str">
        <f t="shared" si="3"/>
        <v>Q</v>
      </c>
      <c r="R15" s="76"/>
      <c r="S15" s="76"/>
      <c r="T15" s="76"/>
      <c r="U15" s="76">
        <v>0.5</v>
      </c>
      <c r="V15" s="76">
        <f t="shared" ca="1" si="0"/>
        <v>-4.733092963665037E-4</v>
      </c>
      <c r="W15" s="76"/>
      <c r="X15" s="76"/>
      <c r="Y15" s="76"/>
      <c r="Z15" s="76"/>
      <c r="AA15" s="76">
        <v>15</v>
      </c>
      <c r="AB15" s="76" t="s">
        <v>195</v>
      </c>
      <c r="AC15" s="76"/>
      <c r="AD15" s="76"/>
      <c r="AE15" s="76"/>
      <c r="AF15" s="76"/>
      <c r="AG15" s="76"/>
      <c r="AH15" s="76"/>
      <c r="AI15" s="76"/>
    </row>
    <row r="16" spans="1:35">
      <c r="A16" s="112"/>
      <c r="B16" s="111"/>
      <c r="C16" s="112">
        <f>COLUMN()</f>
        <v>3</v>
      </c>
      <c r="D16" s="112">
        <f>COLUMN()</f>
        <v>4</v>
      </c>
      <c r="E16" s="112">
        <f>COLUMN()</f>
        <v>5</v>
      </c>
      <c r="F16" s="112">
        <f>COLUMN()</f>
        <v>6</v>
      </c>
      <c r="G16" s="112">
        <f>COLUMN()</f>
        <v>7</v>
      </c>
      <c r="H16" s="112">
        <f>COLUMN()</f>
        <v>8</v>
      </c>
      <c r="I16" s="112">
        <f>COLUMN()</f>
        <v>9</v>
      </c>
      <c r="J16" s="112">
        <f>COLUMN()</f>
        <v>10</v>
      </c>
      <c r="K16" s="112">
        <f>COLUMN()</f>
        <v>11</v>
      </c>
      <c r="L16" s="112">
        <f>COLUMN()</f>
        <v>12</v>
      </c>
      <c r="M16" s="112">
        <f>COLUMN()</f>
        <v>13</v>
      </c>
      <c r="N16" s="112">
        <f>COLUMN()</f>
        <v>14</v>
      </c>
      <c r="O16" s="112">
        <f>COLUMN()</f>
        <v>15</v>
      </c>
      <c r="P16" s="112">
        <f>COLUMN()</f>
        <v>16</v>
      </c>
      <c r="Q16" s="112">
        <f>COLUMN()</f>
        <v>17</v>
      </c>
      <c r="R16" s="76"/>
      <c r="S16" s="76"/>
      <c r="T16" s="76"/>
      <c r="U16" s="76">
        <v>1</v>
      </c>
      <c r="V16" s="76">
        <f t="shared" ca="1" si="0"/>
        <v>6.3012840328191353E-3</v>
      </c>
      <c r="W16" s="76"/>
      <c r="X16" s="76"/>
      <c r="Y16" s="76"/>
      <c r="Z16" s="76"/>
      <c r="AA16" s="76">
        <v>16</v>
      </c>
      <c r="AB16" s="76" t="s">
        <v>55</v>
      </c>
      <c r="AC16" s="76"/>
      <c r="AD16" s="76"/>
      <c r="AE16" s="76"/>
      <c r="AF16" s="76"/>
      <c r="AG16" s="76"/>
      <c r="AH16" s="76"/>
      <c r="AI16" s="76"/>
    </row>
    <row r="17" spans="1:35">
      <c r="A17" s="77" t="s">
        <v>196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>
        <v>1.5</v>
      </c>
      <c r="V17" s="76">
        <f t="shared" ca="1" si="0"/>
        <v>1.724635811348698E-2</v>
      </c>
      <c r="W17" s="76"/>
      <c r="X17" s="76"/>
      <c r="Y17" s="76"/>
      <c r="Z17" s="76"/>
      <c r="AA17" s="76">
        <v>17</v>
      </c>
      <c r="AB17" s="76" t="s">
        <v>197</v>
      </c>
      <c r="AC17" s="76"/>
      <c r="AD17" s="76"/>
      <c r="AE17" s="76"/>
      <c r="AF17" s="76"/>
      <c r="AG17" s="76"/>
      <c r="AH17" s="76"/>
      <c r="AI17" s="76"/>
    </row>
    <row r="18" spans="1:35">
      <c r="A18" s="113">
        <v>10000</v>
      </c>
      <c r="B18" s="113">
        <v>1</v>
      </c>
      <c r="C18" s="76">
        <f ca="1">SUM(INDIRECT(C12):INDIRECT(C13))</f>
        <v>23.5</v>
      </c>
      <c r="D18" s="114">
        <f ca="1">SUM(INDIRECT(D12):INDIRECT(D13))</f>
        <v>32.558499999999995</v>
      </c>
      <c r="E18" s="114">
        <f ca="1">SUM(INDIRECT(E12):INDIRECT(E13))</f>
        <v>0.38956540008075535</v>
      </c>
      <c r="F18" s="77">
        <f ca="1">SUM(INDIRECT(F12):INDIRECT(F13))</f>
        <v>29.469339999999999</v>
      </c>
      <c r="G18" s="77">
        <f ca="1">SUM(INDIRECT(G12):INDIRECT(G13))</f>
        <v>0.36051181606526372</v>
      </c>
      <c r="H18" s="77">
        <f ca="1">SUM(INDIRECT(H12):INDIRECT(H13))</f>
        <v>48.225805537000006</v>
      </c>
      <c r="I18" s="77">
        <f ca="1">SUM(INDIRECT(I12):INDIRECT(I13))</f>
        <v>81.675082037808409</v>
      </c>
      <c r="J18" s="77">
        <f ca="1">SUM(INDIRECT(J12):INDIRECT(J13))</f>
        <v>144.27408360831663</v>
      </c>
      <c r="K18" s="77">
        <f ca="1">SUM(INDIRECT(K12):INDIRECT(K13))</f>
        <v>0.6406051833191807</v>
      </c>
      <c r="L18" s="77">
        <f ca="1">SUM(INDIRECT(L12):INDIRECT(L13))</f>
        <v>1.1397312877230275</v>
      </c>
      <c r="M18" s="76"/>
      <c r="N18" s="76">
        <f ca="1">SUM(INDIRECT(N12):INDIRECT(N13))</f>
        <v>6.3035076299138186E-5</v>
      </c>
      <c r="O18" s="76">
        <f ca="1">SQRT(SUM(INDIRECT(O12):INDIRECT(O13)))</f>
        <v>620.80999460886142</v>
      </c>
      <c r="P18" s="76">
        <f ca="1">SQRT(SUM(INDIRECT(P12):INDIRECT(P13)))</f>
        <v>1196.5059482754205</v>
      </c>
      <c r="Q18" s="76">
        <f ca="1">SQRT(SUM(INDIRECT(Q12):INDIRECT(Q13)))</f>
        <v>603.91626392446494</v>
      </c>
      <c r="R18" s="76"/>
      <c r="S18" s="76"/>
      <c r="T18" s="76"/>
      <c r="U18" s="76">
        <v>2</v>
      </c>
      <c r="V18" s="76">
        <f t="shared" ca="1" si="0"/>
        <v>3.2361912945637034E-2</v>
      </c>
      <c r="W18" s="76"/>
      <c r="X18" s="76"/>
      <c r="Y18" s="76"/>
      <c r="Z18" s="76"/>
      <c r="AA18" s="76">
        <v>18</v>
      </c>
      <c r="AB18" s="76" t="s">
        <v>198</v>
      </c>
      <c r="AC18" s="76"/>
      <c r="AD18" s="76"/>
      <c r="AE18" s="76"/>
      <c r="AF18" s="76"/>
      <c r="AG18" s="76"/>
      <c r="AH18" s="76"/>
      <c r="AI18" s="76"/>
    </row>
    <row r="19" spans="1:35">
      <c r="A19" s="115" t="s">
        <v>199</v>
      </c>
      <c r="B19" s="76"/>
      <c r="C19" s="76"/>
      <c r="D19" s="76"/>
      <c r="E19" s="76"/>
      <c r="F19" s="116" t="s">
        <v>200</v>
      </c>
      <c r="G19" s="116" t="s">
        <v>201</v>
      </c>
      <c r="H19" s="116" t="s">
        <v>202</v>
      </c>
      <c r="I19" s="116" t="s">
        <v>203</v>
      </c>
      <c r="J19" s="116" t="s">
        <v>204</v>
      </c>
      <c r="K19" s="116" t="s">
        <v>205</v>
      </c>
      <c r="L19" s="116" t="s">
        <v>206</v>
      </c>
      <c r="M19" s="117"/>
      <c r="N19" s="117"/>
      <c r="O19" s="117"/>
      <c r="P19" s="117"/>
      <c r="Q19" s="117"/>
      <c r="R19" s="76"/>
      <c r="S19" s="76"/>
      <c r="T19" s="76"/>
      <c r="U19" s="76">
        <v>2.5</v>
      </c>
      <c r="V19" s="76">
        <f t="shared" ca="1" si="0"/>
        <v>5.1647948529269287E-2</v>
      </c>
      <c r="W19" s="76"/>
      <c r="X19" s="76"/>
      <c r="Y19" s="76"/>
      <c r="Z19" s="76"/>
      <c r="AA19" s="76">
        <v>19</v>
      </c>
      <c r="AB19" s="76" t="s">
        <v>207</v>
      </c>
      <c r="AC19" s="76"/>
      <c r="AD19" s="76"/>
      <c r="AE19" s="76"/>
      <c r="AF19" s="76"/>
      <c r="AG19" s="76"/>
      <c r="AH19" s="76"/>
      <c r="AI19" s="76"/>
    </row>
    <row r="20" spans="1:35" ht="15" thickBot="1">
      <c r="A20" s="79" t="s">
        <v>148</v>
      </c>
      <c r="B20" s="79" t="s">
        <v>208</v>
      </c>
      <c r="C20" s="79" t="s">
        <v>209</v>
      </c>
      <c r="D20" s="79" t="s">
        <v>148</v>
      </c>
      <c r="E20" s="79" t="s">
        <v>208</v>
      </c>
      <c r="F20" s="79" t="s">
        <v>210</v>
      </c>
      <c r="G20" s="79" t="s">
        <v>211</v>
      </c>
      <c r="H20" s="79" t="s">
        <v>222</v>
      </c>
      <c r="I20" s="79" t="s">
        <v>223</v>
      </c>
      <c r="J20" s="79" t="s">
        <v>224</v>
      </c>
      <c r="K20" s="118" t="s">
        <v>212</v>
      </c>
      <c r="L20" s="79" t="s">
        <v>225</v>
      </c>
      <c r="M20" s="80" t="s">
        <v>149</v>
      </c>
      <c r="N20" s="118" t="s">
        <v>226</v>
      </c>
      <c r="O20" s="118" t="s">
        <v>213</v>
      </c>
      <c r="P20" s="118" t="s">
        <v>214</v>
      </c>
      <c r="Q20" s="118" t="s">
        <v>215</v>
      </c>
      <c r="R20" s="119" t="s">
        <v>216</v>
      </c>
      <c r="S20" s="76"/>
      <c r="T20" s="76"/>
      <c r="U20" s="76">
        <v>3</v>
      </c>
      <c r="V20" s="76">
        <f t="shared" ca="1" si="0"/>
        <v>7.5104464864383755E-2</v>
      </c>
      <c r="W20" s="76"/>
      <c r="X20" s="76"/>
      <c r="Y20" s="76"/>
      <c r="Z20" s="76"/>
      <c r="AA20" s="76">
        <v>20</v>
      </c>
      <c r="AB20" s="76" t="s">
        <v>217</v>
      </c>
      <c r="AC20" s="76"/>
      <c r="AD20" s="76"/>
      <c r="AE20" s="76"/>
      <c r="AF20" s="76"/>
      <c r="AG20" s="76"/>
      <c r="AH20" s="76"/>
      <c r="AI20" s="76"/>
    </row>
    <row r="21" spans="1:35">
      <c r="A21" s="120">
        <v>-4457</v>
      </c>
      <c r="B21" s="120">
        <v>-1.1866799904964864E-3</v>
      </c>
      <c r="C21" s="73">
        <v>0.1</v>
      </c>
      <c r="D21" s="121">
        <f>A21/A$18</f>
        <v>-0.44569999999999999</v>
      </c>
      <c r="E21" s="121">
        <f>B21/B$18</f>
        <v>-1.1866799904964864E-3</v>
      </c>
      <c r="F21" s="122">
        <f>$C21*D21</f>
        <v>-4.4569999999999999E-2</v>
      </c>
      <c r="G21" s="122">
        <f>$C21*E21</f>
        <v>-1.1866799904964865E-4</v>
      </c>
      <c r="H21" s="122">
        <f>C21*D21*D21</f>
        <v>1.9864849E-2</v>
      </c>
      <c r="I21" s="122">
        <f>C21*D21*D21*D21</f>
        <v>-8.8537631993000007E-3</v>
      </c>
      <c r="J21" s="122">
        <f>C21*D21*D21*D21*D21</f>
        <v>3.9461222579280104E-3</v>
      </c>
      <c r="K21" s="122">
        <f>C21*E21*D21</f>
        <v>5.2890327176428402E-5</v>
      </c>
      <c r="L21" s="122">
        <f>C21*E21*D21*D21</f>
        <v>-2.3573218822534138E-5</v>
      </c>
      <c r="M21" s="122">
        <f t="shared" ref="M21:M48" ca="1" si="4">+E$4+E$5*D21+E$6*D21^2</f>
        <v>-1.8830251471871468E-3</v>
      </c>
      <c r="N21" s="122">
        <f ca="1">C21*(M21-E21)^2</f>
        <v>4.8489657724654037E-8</v>
      </c>
      <c r="O21" s="123">
        <f ca="1">(C21*O$1-O$2*F21+O$3*H21)^2</f>
        <v>1957.7391996814165</v>
      </c>
      <c r="P21" s="122">
        <f ca="1">(-C21*O$2+O$4*F21-O$5*H21)^2</f>
        <v>7855.6470462562411</v>
      </c>
      <c r="Q21" s="122">
        <f ca="1">+(C21*O$3-F21*O$5+H21*O$6)^2</f>
        <v>1266.1995304918528</v>
      </c>
      <c r="R21" s="76">
        <f t="shared" ref="R21:R48" ca="1" si="5">+E21-M21</f>
        <v>6.9634515669066035E-4</v>
      </c>
      <c r="S21" s="76"/>
      <c r="T21" s="76"/>
      <c r="U21" s="76">
        <v>3.5</v>
      </c>
      <c r="V21" s="76">
        <f t="shared" ca="1" si="0"/>
        <v>0.10273146195098042</v>
      </c>
      <c r="W21" s="76"/>
      <c r="X21" s="76"/>
      <c r="Y21" s="76"/>
      <c r="Z21" s="76"/>
      <c r="AA21" s="76">
        <v>21</v>
      </c>
      <c r="AB21" s="76" t="s">
        <v>218</v>
      </c>
      <c r="AC21" s="76"/>
      <c r="AD21" s="76"/>
      <c r="AE21" s="76"/>
      <c r="AF21" s="76"/>
      <c r="AG21" s="76"/>
      <c r="AH21" s="76"/>
      <c r="AI21" s="76"/>
    </row>
    <row r="22" spans="1:35">
      <c r="A22" s="120">
        <v>-3808</v>
      </c>
      <c r="B22" s="120">
        <v>-4.661919992940966E-3</v>
      </c>
      <c r="C22" s="73">
        <v>1</v>
      </c>
      <c r="D22" s="121">
        <f t="shared" ref="D22:E48" si="6">A22/A$18</f>
        <v>-0.38080000000000003</v>
      </c>
      <c r="E22" s="121">
        <f t="shared" si="6"/>
        <v>-4.661919992940966E-3</v>
      </c>
      <c r="F22" s="122">
        <f t="shared" ref="F22:G48" si="7">$C22*D22</f>
        <v>-0.38080000000000003</v>
      </c>
      <c r="G22" s="122">
        <f t="shared" si="7"/>
        <v>-4.661919992940966E-3</v>
      </c>
      <c r="H22" s="122">
        <f t="shared" ref="H22:H48" si="8">C22*D22*D22</f>
        <v>0.14500864000000002</v>
      </c>
      <c r="I22" s="122">
        <f t="shared" ref="I22:I48" si="9">C22*D22*D22*D22</f>
        <v>-5.5219290112000011E-2</v>
      </c>
      <c r="J22" s="122">
        <f t="shared" ref="J22:J48" si="10">C22*D22*D22*D22*D22</f>
        <v>2.1027505674649605E-2</v>
      </c>
      <c r="K22" s="122">
        <f t="shared" ref="K22:K48" si="11">C22*E22*D22</f>
        <v>1.77525913331192E-3</v>
      </c>
      <c r="L22" s="122">
        <f t="shared" ref="L22:L48" si="12">C22*E22*D22*D22</f>
        <v>-6.7601867796517924E-4</v>
      </c>
      <c r="M22" s="122">
        <f t="shared" ca="1" si="4"/>
        <v>-2.2630834592472218E-3</v>
      </c>
      <c r="N22" s="122">
        <f t="shared" ref="N22:N48" ca="1" si="13">C22*(M22-E22)^2</f>
        <v>5.7544167153838178E-6</v>
      </c>
      <c r="O22" s="123">
        <f t="shared" ref="O22:O48" ca="1" si="14">(C22*O$1-O$2*F22+O$3*H22)^2</f>
        <v>174562.80115749265</v>
      </c>
      <c r="P22" s="122">
        <f t="shared" ref="P22:P48" ca="1" si="15">(-C22*O$2+O$4*F22-O$5*H22)^2</f>
        <v>624888.09246916452</v>
      </c>
      <c r="Q22" s="122">
        <f t="shared" ref="Q22:Q48" ca="1" si="16">+(C22*O$3-F22*O$5+H22*O$6)^2</f>
        <v>95665.061259293303</v>
      </c>
      <c r="R22" s="76">
        <f t="shared" ca="1" si="5"/>
        <v>-2.3988365336937443E-3</v>
      </c>
      <c r="S22" s="76"/>
      <c r="T22" s="76"/>
      <c r="U22" s="76">
        <v>4</v>
      </c>
      <c r="V22" s="76">
        <f t="shared" ca="1" si="0"/>
        <v>0.1345289397890593</v>
      </c>
      <c r="W22" s="76"/>
      <c r="X22" s="76"/>
      <c r="Y22" s="76"/>
      <c r="Z22" s="76"/>
      <c r="AA22" s="76">
        <v>22</v>
      </c>
      <c r="AB22" s="76" t="s">
        <v>56</v>
      </c>
      <c r="AC22" s="76"/>
      <c r="AD22" s="76"/>
      <c r="AE22" s="76"/>
      <c r="AF22" s="76"/>
      <c r="AG22" s="76"/>
      <c r="AH22" s="76"/>
      <c r="AI22" s="76"/>
    </row>
    <row r="23" spans="1:35">
      <c r="A23" s="120">
        <v>-1266</v>
      </c>
      <c r="B23" s="120">
        <v>-2.2498399994219653E-3</v>
      </c>
      <c r="C23" s="73">
        <v>0.1</v>
      </c>
      <c r="D23" s="121">
        <f t="shared" si="6"/>
        <v>-0.12659999999999999</v>
      </c>
      <c r="E23" s="121">
        <f t="shared" si="6"/>
        <v>-2.2498399994219653E-3</v>
      </c>
      <c r="F23" s="122">
        <f t="shared" si="7"/>
        <v>-1.2659999999999999E-2</v>
      </c>
      <c r="G23" s="122">
        <f t="shared" si="7"/>
        <v>-2.2498399994219653E-4</v>
      </c>
      <c r="H23" s="122">
        <f t="shared" si="8"/>
        <v>1.6027559999999999E-3</v>
      </c>
      <c r="I23" s="122">
        <f t="shared" si="9"/>
        <v>-2.0290890959999997E-4</v>
      </c>
      <c r="J23" s="122">
        <f t="shared" si="10"/>
        <v>2.5688267955359993E-5</v>
      </c>
      <c r="K23" s="122">
        <f t="shared" si="11"/>
        <v>2.8482974392682079E-5</v>
      </c>
      <c r="L23" s="122">
        <f t="shared" si="12"/>
        <v>-3.6059445581135508E-6</v>
      </c>
      <c r="M23" s="122">
        <f t="shared" ca="1" si="4"/>
        <v>-3.0751150546603464E-3</v>
      </c>
      <c r="N23" s="122">
        <f t="shared" ca="1" si="13"/>
        <v>6.8107891679871291E-8</v>
      </c>
      <c r="O23" s="123">
        <f t="shared" ca="1" si="14"/>
        <v>1074.6494290042283</v>
      </c>
      <c r="P23" s="122">
        <f t="shared" ca="1" si="15"/>
        <v>2075.6467048957738</v>
      </c>
      <c r="Q23" s="122">
        <f t="shared" ca="1" si="16"/>
        <v>220.51473277307633</v>
      </c>
      <c r="R23" s="76">
        <f t="shared" ca="1" si="5"/>
        <v>8.2527505523838102E-4</v>
      </c>
      <c r="S23" s="76"/>
      <c r="T23" s="76"/>
      <c r="U23" s="76">
        <v>4.5</v>
      </c>
      <c r="V23" s="76">
        <f t="shared" ca="1" si="0"/>
        <v>0.17049689837862037</v>
      </c>
      <c r="W23" s="76"/>
      <c r="X23" s="76"/>
      <c r="Y23" s="76"/>
      <c r="Z23" s="76"/>
      <c r="AA23" s="76">
        <v>23</v>
      </c>
      <c r="AB23" s="76" t="s">
        <v>219</v>
      </c>
      <c r="AC23" s="76"/>
      <c r="AD23" s="76"/>
      <c r="AE23" s="76"/>
      <c r="AF23" s="76"/>
      <c r="AG23" s="76"/>
      <c r="AH23" s="76"/>
      <c r="AI23" s="76"/>
    </row>
    <row r="24" spans="1:35">
      <c r="A24" s="120">
        <v>0</v>
      </c>
      <c r="B24" s="120">
        <v>0</v>
      </c>
      <c r="C24" s="73">
        <v>1</v>
      </c>
      <c r="D24" s="121">
        <f t="shared" si="6"/>
        <v>0</v>
      </c>
      <c r="E24" s="121">
        <f t="shared" si="6"/>
        <v>0</v>
      </c>
      <c r="F24" s="122">
        <f t="shared" si="7"/>
        <v>0</v>
      </c>
      <c r="G24" s="122">
        <f t="shared" si="7"/>
        <v>0</v>
      </c>
      <c r="H24" s="122">
        <f t="shared" si="8"/>
        <v>0</v>
      </c>
      <c r="I24" s="122">
        <f t="shared" si="9"/>
        <v>0</v>
      </c>
      <c r="J24" s="122">
        <f t="shared" si="10"/>
        <v>0</v>
      </c>
      <c r="K24" s="122">
        <f t="shared" si="11"/>
        <v>0</v>
      </c>
      <c r="L24" s="122">
        <f t="shared" si="12"/>
        <v>0</v>
      </c>
      <c r="M24" s="122">
        <f t="shared" ca="1" si="4"/>
        <v>-3.0774218740699365E-3</v>
      </c>
      <c r="N24" s="122">
        <f t="shared" ca="1" si="13"/>
        <v>9.4705253910041205E-6</v>
      </c>
      <c r="O24" s="123">
        <f t="shared" ca="1" si="14"/>
        <v>82320.145060627998</v>
      </c>
      <c r="P24" s="122">
        <f t="shared" ca="1" si="15"/>
        <v>97853.474144348671</v>
      </c>
      <c r="Q24" s="122">
        <f t="shared" ca="1" si="16"/>
        <v>6590.5889552516765</v>
      </c>
      <c r="R24" s="76">
        <f t="shared" ca="1" si="5"/>
        <v>3.0774218740699365E-3</v>
      </c>
      <c r="S24" s="76"/>
      <c r="T24" s="76"/>
      <c r="U24" s="76">
        <v>5</v>
      </c>
      <c r="V24" s="76">
        <f t="shared" ca="1" si="0"/>
        <v>0.21063533771966367</v>
      </c>
      <c r="W24" s="76"/>
      <c r="X24" s="76"/>
      <c r="Y24" s="76"/>
      <c r="Z24" s="76"/>
      <c r="AA24" s="76">
        <v>24</v>
      </c>
      <c r="AB24" s="76" t="s">
        <v>148</v>
      </c>
      <c r="AC24" s="76"/>
      <c r="AD24" s="76"/>
      <c r="AE24" s="76"/>
      <c r="AF24" s="76"/>
      <c r="AG24" s="76"/>
      <c r="AH24" s="76"/>
      <c r="AI24" s="76"/>
    </row>
    <row r="25" spans="1:35">
      <c r="A25" s="120">
        <v>240</v>
      </c>
      <c r="B25" s="120">
        <v>-2.5023999987752177E-3</v>
      </c>
      <c r="C25" s="73">
        <v>1</v>
      </c>
      <c r="D25" s="121">
        <f t="shared" si="6"/>
        <v>2.4E-2</v>
      </c>
      <c r="E25" s="121">
        <f t="shared" si="6"/>
        <v>-2.5023999987752177E-3</v>
      </c>
      <c r="F25" s="122">
        <f t="shared" si="7"/>
        <v>2.4E-2</v>
      </c>
      <c r="G25" s="122">
        <f t="shared" si="7"/>
        <v>-2.5023999987752177E-3</v>
      </c>
      <c r="H25" s="122">
        <f t="shared" si="8"/>
        <v>5.7600000000000001E-4</v>
      </c>
      <c r="I25" s="122">
        <f t="shared" si="9"/>
        <v>1.3824E-5</v>
      </c>
      <c r="J25" s="122">
        <f t="shared" si="10"/>
        <v>3.3177600000000002E-7</v>
      </c>
      <c r="K25" s="122">
        <f t="shared" si="11"/>
        <v>-6.0057599970605225E-5</v>
      </c>
      <c r="L25" s="122">
        <f t="shared" si="12"/>
        <v>-1.4413823992945255E-6</v>
      </c>
      <c r="M25" s="122">
        <f t="shared" ca="1" si="4"/>
        <v>-3.0477116145500374E-3</v>
      </c>
      <c r="N25" s="122">
        <f t="shared" ca="1" si="13"/>
        <v>2.9736475829894462E-7</v>
      </c>
      <c r="O25" s="123">
        <f t="shared" ca="1" si="14"/>
        <v>78094.574858849897</v>
      </c>
      <c r="P25" s="122">
        <f t="shared" ca="1" si="15"/>
        <v>82684.570418612187</v>
      </c>
      <c r="Q25" s="122">
        <f t="shared" ca="1" si="16"/>
        <v>4813.3959509702099</v>
      </c>
      <c r="R25" s="76">
        <f t="shared" ca="1" si="5"/>
        <v>5.4531161577481974E-4</v>
      </c>
      <c r="S25" s="76"/>
      <c r="T25" s="76"/>
      <c r="U25" s="76">
        <v>5.5</v>
      </c>
      <c r="V25" s="76">
        <f t="shared" ca="1" si="0"/>
        <v>0.25494425781218916</v>
      </c>
      <c r="W25" s="76"/>
      <c r="X25" s="76"/>
      <c r="Y25" s="76"/>
      <c r="Z25" s="76"/>
      <c r="AA25" s="76">
        <v>26</v>
      </c>
      <c r="AB25" s="76" t="s">
        <v>220</v>
      </c>
      <c r="AC25" s="76"/>
      <c r="AD25" s="76"/>
      <c r="AE25" s="76"/>
      <c r="AF25" s="76"/>
      <c r="AG25" s="76"/>
      <c r="AH25" s="76"/>
      <c r="AI25" s="76"/>
    </row>
    <row r="26" spans="1:35">
      <c r="A26" s="120">
        <v>5269</v>
      </c>
      <c r="B26" s="120">
        <v>6.535600041388534E-4</v>
      </c>
      <c r="C26" s="73">
        <v>1</v>
      </c>
      <c r="D26" s="121">
        <f t="shared" si="6"/>
        <v>0.52690000000000003</v>
      </c>
      <c r="E26" s="121">
        <f t="shared" si="6"/>
        <v>6.535600041388534E-4</v>
      </c>
      <c r="F26" s="122">
        <f t="shared" si="7"/>
        <v>0.52690000000000003</v>
      </c>
      <c r="G26" s="122">
        <f t="shared" si="7"/>
        <v>6.535600041388534E-4</v>
      </c>
      <c r="H26" s="122">
        <f t="shared" si="8"/>
        <v>0.27762361000000002</v>
      </c>
      <c r="I26" s="122">
        <f t="shared" si="9"/>
        <v>0.14627988010900003</v>
      </c>
      <c r="J26" s="122">
        <f t="shared" si="10"/>
        <v>7.7074868829432125E-2</v>
      </c>
      <c r="K26" s="122">
        <f t="shared" si="11"/>
        <v>3.4436076618076189E-4</v>
      </c>
      <c r="L26" s="122">
        <f t="shared" si="12"/>
        <v>1.8144368770064347E-4</v>
      </c>
      <c r="M26" s="122">
        <f t="shared" ca="1" si="4"/>
        <v>-2.1498650431802692E-4</v>
      </c>
      <c r="N26" s="122">
        <f t="shared" ca="1" si="13"/>
        <v>7.5437303735263766E-7</v>
      </c>
      <c r="O26" s="123">
        <f t="shared" ca="1" si="14"/>
        <v>20918.011321514154</v>
      </c>
      <c r="P26" s="122">
        <f t="shared" ca="1" si="15"/>
        <v>12072.443643620845</v>
      </c>
      <c r="Q26" s="122">
        <f t="shared" ca="1" si="16"/>
        <v>11615.862712122907</v>
      </c>
      <c r="R26" s="76">
        <f t="shared" ca="1" si="5"/>
        <v>8.6854650845688032E-4</v>
      </c>
      <c r="S26" s="76"/>
      <c r="T26" s="76"/>
      <c r="U26" s="76">
        <v>6</v>
      </c>
      <c r="V26" s="76">
        <f t="shared" ca="1" si="0"/>
        <v>0.30342365865619686</v>
      </c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</row>
    <row r="27" spans="1:35">
      <c r="A27" s="120">
        <v>6832</v>
      </c>
      <c r="B27" s="120">
        <v>7.3168000380974263E-4</v>
      </c>
      <c r="C27" s="73">
        <v>1</v>
      </c>
      <c r="D27" s="121">
        <f t="shared" si="6"/>
        <v>0.68320000000000003</v>
      </c>
      <c r="E27" s="121">
        <f t="shared" si="6"/>
        <v>7.3168000380974263E-4</v>
      </c>
      <c r="F27" s="122">
        <f t="shared" si="7"/>
        <v>0.68320000000000003</v>
      </c>
      <c r="G27" s="122">
        <f t="shared" si="7"/>
        <v>7.3168000380974263E-4</v>
      </c>
      <c r="H27" s="122">
        <f t="shared" si="8"/>
        <v>0.46676224000000005</v>
      </c>
      <c r="I27" s="122">
        <f t="shared" si="9"/>
        <v>0.31889196236800005</v>
      </c>
      <c r="J27" s="122">
        <f t="shared" si="10"/>
        <v>0.21786698868981763</v>
      </c>
      <c r="K27" s="122">
        <f t="shared" si="11"/>
        <v>4.9988377860281624E-4</v>
      </c>
      <c r="L27" s="122">
        <f t="shared" si="12"/>
        <v>3.4152059754144406E-4</v>
      </c>
      <c r="M27" s="122">
        <f t="shared" ca="1" si="4"/>
        <v>1.5248109775688272E-3</v>
      </c>
      <c r="N27" s="122">
        <f t="shared" ca="1" si="13"/>
        <v>6.2905674153603372E-7</v>
      </c>
      <c r="O27" s="123">
        <f t="shared" ca="1" si="14"/>
        <v>12341.49733982896</v>
      </c>
      <c r="P27" s="122">
        <f t="shared" ca="1" si="15"/>
        <v>33147.242500645894</v>
      </c>
      <c r="Q27" s="122">
        <f t="shared" ca="1" si="16"/>
        <v>18372.887991696552</v>
      </c>
      <c r="R27" s="76">
        <f t="shared" ca="1" si="5"/>
        <v>-7.9313097375908461E-4</v>
      </c>
      <c r="S27" s="76"/>
      <c r="T27" s="76"/>
      <c r="U27" s="76">
        <v>6.5</v>
      </c>
      <c r="V27" s="76">
        <f t="shared" ca="1" si="0"/>
        <v>0.35607354025168675</v>
      </c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</row>
    <row r="28" spans="1:35">
      <c r="A28" s="120">
        <v>9291.5</v>
      </c>
      <c r="B28" s="120">
        <v>7.1914600048330612E-3</v>
      </c>
      <c r="C28" s="73">
        <v>1</v>
      </c>
      <c r="D28" s="121">
        <f t="shared" si="6"/>
        <v>0.92915000000000003</v>
      </c>
      <c r="E28" s="121">
        <f t="shared" si="6"/>
        <v>7.1914600048330612E-3</v>
      </c>
      <c r="F28" s="122">
        <f t="shared" si="7"/>
        <v>0.92915000000000003</v>
      </c>
      <c r="G28" s="122">
        <f t="shared" si="7"/>
        <v>7.1914600048330612E-3</v>
      </c>
      <c r="H28" s="122">
        <f t="shared" si="8"/>
        <v>0.86331972250000011</v>
      </c>
      <c r="I28" s="122">
        <f t="shared" si="9"/>
        <v>0.80215352016087516</v>
      </c>
      <c r="J28" s="122">
        <f t="shared" si="10"/>
        <v>0.74532094325747722</v>
      </c>
      <c r="K28" s="122">
        <f t="shared" si="11"/>
        <v>6.6819450634906389E-3</v>
      </c>
      <c r="L28" s="122">
        <f t="shared" si="12"/>
        <v>6.2085292557423274E-3</v>
      </c>
      <c r="M28" s="122">
        <f t="shared" ca="1" si="4"/>
        <v>5.0877149089590817E-3</v>
      </c>
      <c r="N28" s="122">
        <f t="shared" ca="1" si="13"/>
        <v>4.425743428413819E-6</v>
      </c>
      <c r="O28" s="123">
        <f t="shared" ca="1" si="14"/>
        <v>4402.1698268201844</v>
      </c>
      <c r="P28" s="122">
        <f t="shared" ca="1" si="15"/>
        <v>60699.265488436402</v>
      </c>
      <c r="Q28" s="122">
        <f t="shared" ca="1" si="16"/>
        <v>23421.382645660571</v>
      </c>
      <c r="R28" s="76">
        <f t="shared" ca="1" si="5"/>
        <v>2.1037450958739795E-3</v>
      </c>
      <c r="S28" s="76"/>
      <c r="T28" s="76"/>
      <c r="U28" s="76">
        <v>7</v>
      </c>
      <c r="V28" s="76">
        <f t="shared" ca="1" si="0"/>
        <v>0.41289390259865888</v>
      </c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</row>
    <row r="29" spans="1:35">
      <c r="A29" s="120">
        <v>9547</v>
      </c>
      <c r="B29" s="120">
        <v>5.6982800088007934E-3</v>
      </c>
      <c r="C29" s="73">
        <v>1</v>
      </c>
      <c r="D29" s="121">
        <f t="shared" si="6"/>
        <v>0.95469999999999999</v>
      </c>
      <c r="E29" s="121">
        <f t="shared" si="6"/>
        <v>5.6982800088007934E-3</v>
      </c>
      <c r="F29" s="122">
        <f t="shared" si="7"/>
        <v>0.95469999999999999</v>
      </c>
      <c r="G29" s="122">
        <f t="shared" si="7"/>
        <v>5.6982800088007934E-3</v>
      </c>
      <c r="H29" s="122">
        <f t="shared" si="8"/>
        <v>0.91145208999999994</v>
      </c>
      <c r="I29" s="122">
        <f t="shared" si="9"/>
        <v>0.87016331032299998</v>
      </c>
      <c r="J29" s="122">
        <f t="shared" si="10"/>
        <v>0.83074491236536807</v>
      </c>
      <c r="K29" s="122">
        <f t="shared" si="11"/>
        <v>5.4401479244021176E-3</v>
      </c>
      <c r="L29" s="122">
        <f t="shared" si="12"/>
        <v>5.193709223426702E-3</v>
      </c>
      <c r="M29" s="122">
        <f t="shared" ca="1" si="4"/>
        <v>5.51569950284339E-3</v>
      </c>
      <c r="N29" s="122">
        <f t="shared" ca="1" si="13"/>
        <v>3.3335641155661445E-8</v>
      </c>
      <c r="O29" s="123">
        <f t="shared" ca="1" si="14"/>
        <v>3876.7956306989504</v>
      </c>
      <c r="P29" s="122">
        <f t="shared" ca="1" si="15"/>
        <v>62298.637150206676</v>
      </c>
      <c r="Q29" s="122">
        <f t="shared" ca="1" si="16"/>
        <v>23415.259003201129</v>
      </c>
      <c r="R29" s="76">
        <f t="shared" ca="1" si="5"/>
        <v>1.8258050595740347E-4</v>
      </c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</row>
    <row r="30" spans="1:35">
      <c r="A30" s="120">
        <v>10483</v>
      </c>
      <c r="B30" s="120">
        <v>6.538920002640225E-3</v>
      </c>
      <c r="C30" s="73">
        <v>0.1</v>
      </c>
      <c r="D30" s="121">
        <f t="shared" si="6"/>
        <v>1.0483</v>
      </c>
      <c r="E30" s="121">
        <f t="shared" si="6"/>
        <v>6.538920002640225E-3</v>
      </c>
      <c r="F30" s="122">
        <f t="shared" si="7"/>
        <v>0.10483000000000001</v>
      </c>
      <c r="G30" s="122">
        <f t="shared" si="7"/>
        <v>6.5389200026402252E-4</v>
      </c>
      <c r="H30" s="122">
        <f t="shared" si="8"/>
        <v>0.10989328900000001</v>
      </c>
      <c r="I30" s="122">
        <f t="shared" si="9"/>
        <v>0.11520113485870001</v>
      </c>
      <c r="J30" s="122">
        <f t="shared" si="10"/>
        <v>0.12076534967237522</v>
      </c>
      <c r="K30" s="122">
        <f t="shared" si="11"/>
        <v>6.854749838767748E-4</v>
      </c>
      <c r="L30" s="122">
        <f t="shared" si="12"/>
        <v>7.1858342559802304E-4</v>
      </c>
      <c r="M30" s="122">
        <f t="shared" ca="1" si="4"/>
        <v>7.1766025143957099E-3</v>
      </c>
      <c r="N30" s="122">
        <f t="shared" ca="1" si="13"/>
        <v>4.0663898579878412E-8</v>
      </c>
      <c r="O30" s="123">
        <f t="shared" ca="1" si="14"/>
        <v>23.236783544294692</v>
      </c>
      <c r="P30" s="122">
        <f t="shared" ca="1" si="15"/>
        <v>654.61543909174031</v>
      </c>
      <c r="Q30" s="122">
        <f t="shared" ca="1" si="16"/>
        <v>224.97981377978522</v>
      </c>
      <c r="R30" s="76">
        <f t="shared" ca="1" si="5"/>
        <v>-6.3768251175548487E-4</v>
      </c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</row>
    <row r="31" spans="1:35">
      <c r="A31" s="124">
        <v>10530.5</v>
      </c>
      <c r="B31" s="124">
        <v>6.6478200096753426E-3</v>
      </c>
      <c r="C31" s="73">
        <v>1</v>
      </c>
      <c r="D31" s="121">
        <f t="shared" si="6"/>
        <v>1.05305</v>
      </c>
      <c r="E31" s="121">
        <f t="shared" si="6"/>
        <v>6.6478200096753426E-3</v>
      </c>
      <c r="F31" s="122">
        <f t="shared" si="7"/>
        <v>1.05305</v>
      </c>
      <c r="G31" s="122">
        <f t="shared" si="7"/>
        <v>6.6478200096753426E-3</v>
      </c>
      <c r="H31" s="122">
        <f t="shared" si="8"/>
        <v>1.1089143025000001</v>
      </c>
      <c r="I31" s="122">
        <f t="shared" si="9"/>
        <v>1.1677422062476253</v>
      </c>
      <c r="J31" s="122">
        <f t="shared" si="10"/>
        <v>1.2296909302890617</v>
      </c>
      <c r="K31" s="122">
        <f t="shared" si="11"/>
        <v>7.0004868611886198E-3</v>
      </c>
      <c r="L31" s="122">
        <f t="shared" si="12"/>
        <v>7.3718626891746764E-3</v>
      </c>
      <c r="M31" s="122">
        <f t="shared" ca="1" si="4"/>
        <v>7.2647863777220599E-3</v>
      </c>
      <c r="N31" s="122">
        <f t="shared" ca="1" si="13"/>
        <v>3.8064749930075741E-7</v>
      </c>
      <c r="O31" s="123">
        <f t="shared" ca="1" si="14"/>
        <v>2259.0048265978735</v>
      </c>
      <c r="P31" s="122">
        <f t="shared" ca="1" si="15"/>
        <v>65504.958024592765</v>
      </c>
      <c r="Q31" s="122">
        <f t="shared" ca="1" si="16"/>
        <v>22414.854716975296</v>
      </c>
      <c r="R31" s="76">
        <f t="shared" ca="1" si="5"/>
        <v>-6.1696636804671728E-4</v>
      </c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</row>
    <row r="32" spans="1:35">
      <c r="A32" s="124">
        <v>10700.5</v>
      </c>
      <c r="B32" s="124">
        <v>2.5586200063116848E-3</v>
      </c>
      <c r="C32" s="73">
        <v>1</v>
      </c>
      <c r="D32" s="121">
        <f t="shared" si="6"/>
        <v>1.0700499999999999</v>
      </c>
      <c r="E32" s="121">
        <f t="shared" si="6"/>
        <v>2.5586200063116848E-3</v>
      </c>
      <c r="F32" s="122">
        <f t="shared" si="7"/>
        <v>1.0700499999999999</v>
      </c>
      <c r="G32" s="122">
        <f t="shared" si="7"/>
        <v>2.5586200063116848E-3</v>
      </c>
      <c r="H32" s="122">
        <f t="shared" si="8"/>
        <v>1.1450070024999999</v>
      </c>
      <c r="I32" s="122">
        <f t="shared" si="9"/>
        <v>1.2252147430251248</v>
      </c>
      <c r="J32" s="122">
        <f t="shared" si="10"/>
        <v>1.3110410357740347</v>
      </c>
      <c r="K32" s="122">
        <f t="shared" si="11"/>
        <v>2.7378513377538183E-3</v>
      </c>
      <c r="L32" s="122">
        <f t="shared" si="12"/>
        <v>2.9296378239634731E-3</v>
      </c>
      <c r="M32" s="122">
        <f t="shared" ca="1" si="4"/>
        <v>7.583475853826821E-3</v>
      </c>
      <c r="N32" s="122">
        <f t="shared" ca="1" si="13"/>
        <v>2.5249176288307057E-5</v>
      </c>
      <c r="O32" s="123">
        <f t="shared" ca="1" si="14"/>
        <v>2037.7298402975282</v>
      </c>
      <c r="P32" s="122">
        <f t="shared" ca="1" si="15"/>
        <v>65566.085417447757</v>
      </c>
      <c r="Q32" s="122">
        <f t="shared" ca="1" si="16"/>
        <v>22089.489017391086</v>
      </c>
      <c r="R32" s="76">
        <f t="shared" ca="1" si="5"/>
        <v>-5.0248558475151361E-3</v>
      </c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</row>
    <row r="33" spans="1:35">
      <c r="A33" s="120">
        <v>14698.5</v>
      </c>
      <c r="B33" s="120">
        <v>1.6756140001234598E-2</v>
      </c>
      <c r="C33" s="73">
        <v>1</v>
      </c>
      <c r="D33" s="121">
        <f t="shared" si="6"/>
        <v>1.4698500000000001</v>
      </c>
      <c r="E33" s="121">
        <f t="shared" si="6"/>
        <v>1.6756140001234598E-2</v>
      </c>
      <c r="F33" s="122">
        <f t="shared" si="7"/>
        <v>1.4698500000000001</v>
      </c>
      <c r="G33" s="122">
        <f t="shared" si="7"/>
        <v>1.6756140001234598E-2</v>
      </c>
      <c r="H33" s="122">
        <f t="shared" si="8"/>
        <v>2.1604590225000004</v>
      </c>
      <c r="I33" s="122">
        <f t="shared" si="9"/>
        <v>3.1755506942216258</v>
      </c>
      <c r="J33" s="122">
        <f t="shared" si="10"/>
        <v>4.6675831879016574</v>
      </c>
      <c r="K33" s="122">
        <f t="shared" si="11"/>
        <v>2.4629012380814677E-2</v>
      </c>
      <c r="L33" s="122">
        <f t="shared" si="12"/>
        <v>3.6200953847940455E-2</v>
      </c>
      <c r="M33" s="122">
        <f t="shared" ca="1" si="4"/>
        <v>1.6468212273443351E-2</v>
      </c>
      <c r="N33" s="122">
        <f t="shared" ca="1" si="13"/>
        <v>8.2902376431030845E-8</v>
      </c>
      <c r="O33" s="123">
        <f t="shared" ca="1" si="14"/>
        <v>6.3227077388141426</v>
      </c>
      <c r="P33" s="122">
        <f t="shared" ca="1" si="15"/>
        <v>30923.639957804386</v>
      </c>
      <c r="Q33" s="122">
        <f t="shared" ca="1" si="16"/>
        <v>6215.9476209463282</v>
      </c>
      <c r="R33" s="76">
        <f t="shared" ca="1" si="5"/>
        <v>2.8792772779124773E-4</v>
      </c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</row>
    <row r="34" spans="1:35">
      <c r="A34" s="120">
        <v>14781.5</v>
      </c>
      <c r="B34" s="120">
        <v>1.5599060003296472E-2</v>
      </c>
      <c r="C34" s="73">
        <v>1</v>
      </c>
      <c r="D34" s="121">
        <f t="shared" si="6"/>
        <v>1.4781500000000001</v>
      </c>
      <c r="E34" s="121">
        <f t="shared" si="6"/>
        <v>1.5599060003296472E-2</v>
      </c>
      <c r="F34" s="122">
        <f t="shared" si="7"/>
        <v>1.4781500000000001</v>
      </c>
      <c r="G34" s="122">
        <f t="shared" si="7"/>
        <v>1.5599060003296472E-2</v>
      </c>
      <c r="H34" s="122">
        <f t="shared" si="8"/>
        <v>2.1849274225000004</v>
      </c>
      <c r="I34" s="122">
        <f t="shared" si="9"/>
        <v>3.2296504695683756</v>
      </c>
      <c r="J34" s="122">
        <f t="shared" si="10"/>
        <v>4.7739078415924947</v>
      </c>
      <c r="K34" s="122">
        <f t="shared" si="11"/>
        <v>2.3057750543872681E-2</v>
      </c>
      <c r="L34" s="122">
        <f t="shared" si="12"/>
        <v>3.4082813966425408E-2</v>
      </c>
      <c r="M34" s="122">
        <f t="shared" ca="1" si="4"/>
        <v>1.668091553443506E-2</v>
      </c>
      <c r="N34" s="122">
        <f t="shared" ca="1" si="13"/>
        <v>1.1704113902551554E-6</v>
      </c>
      <c r="O34" s="123">
        <f t="shared" ca="1" si="14"/>
        <v>3.627257980476212</v>
      </c>
      <c r="P34" s="122">
        <f t="shared" ca="1" si="15"/>
        <v>29755.763950721055</v>
      </c>
      <c r="Q34" s="122">
        <f t="shared" ca="1" si="16"/>
        <v>5851.5433218689468</v>
      </c>
      <c r="R34" s="76">
        <f t="shared" ca="1" si="5"/>
        <v>-1.0818555311385876E-3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</row>
    <row r="35" spans="1:35">
      <c r="A35" s="120">
        <v>14781.5</v>
      </c>
      <c r="B35" s="120">
        <v>1.7099060001783073E-2</v>
      </c>
      <c r="C35" s="73">
        <v>1</v>
      </c>
      <c r="D35" s="121">
        <f t="shared" si="6"/>
        <v>1.4781500000000001</v>
      </c>
      <c r="E35" s="121">
        <f t="shared" si="6"/>
        <v>1.7099060001783073E-2</v>
      </c>
      <c r="F35" s="122">
        <f t="shared" si="7"/>
        <v>1.4781500000000001</v>
      </c>
      <c r="G35" s="122">
        <f t="shared" si="7"/>
        <v>1.7099060001783073E-2</v>
      </c>
      <c r="H35" s="122">
        <f t="shared" si="8"/>
        <v>2.1849274225000004</v>
      </c>
      <c r="I35" s="122">
        <f t="shared" si="9"/>
        <v>3.2296504695683756</v>
      </c>
      <c r="J35" s="122">
        <f t="shared" si="10"/>
        <v>4.7739078415924947</v>
      </c>
      <c r="K35" s="122">
        <f t="shared" si="11"/>
        <v>2.5274975541635651E-2</v>
      </c>
      <c r="L35" s="122">
        <f t="shared" si="12"/>
        <v>3.7360205096868743E-2</v>
      </c>
      <c r="M35" s="122">
        <f t="shared" ca="1" si="4"/>
        <v>1.668091553443506E-2</v>
      </c>
      <c r="N35" s="122">
        <f t="shared" ca="1" si="13"/>
        <v>1.748447955737537E-7</v>
      </c>
      <c r="O35" s="123">
        <f t="shared" ca="1" si="14"/>
        <v>3.627257980476212</v>
      </c>
      <c r="P35" s="122">
        <f t="shared" ca="1" si="15"/>
        <v>29755.763950721055</v>
      </c>
      <c r="Q35" s="122">
        <f t="shared" ca="1" si="16"/>
        <v>5851.5433218689468</v>
      </c>
      <c r="R35" s="76">
        <f t="shared" ca="1" si="5"/>
        <v>4.1814446734801322E-4</v>
      </c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</row>
    <row r="36" spans="1:35">
      <c r="A36" s="120">
        <v>14781.5</v>
      </c>
      <c r="B36" s="120">
        <v>1.8299060000572354E-2</v>
      </c>
      <c r="C36" s="73">
        <v>1</v>
      </c>
      <c r="D36" s="121">
        <f t="shared" si="6"/>
        <v>1.4781500000000001</v>
      </c>
      <c r="E36" s="121">
        <f t="shared" si="6"/>
        <v>1.8299060000572354E-2</v>
      </c>
      <c r="F36" s="122">
        <f t="shared" si="7"/>
        <v>1.4781500000000001</v>
      </c>
      <c r="G36" s="122">
        <f t="shared" si="7"/>
        <v>1.8299060000572354E-2</v>
      </c>
      <c r="H36" s="122">
        <f t="shared" si="8"/>
        <v>2.1849274225000004</v>
      </c>
      <c r="I36" s="122">
        <f t="shared" si="9"/>
        <v>3.2296504695683756</v>
      </c>
      <c r="J36" s="122">
        <f t="shared" si="10"/>
        <v>4.7739078415924947</v>
      </c>
      <c r="K36" s="122">
        <f t="shared" si="11"/>
        <v>2.7048755539846026E-2</v>
      </c>
      <c r="L36" s="122">
        <f t="shared" si="12"/>
        <v>3.9982118001223407E-2</v>
      </c>
      <c r="M36" s="122">
        <f t="shared" ca="1" si="4"/>
        <v>1.668091553443506E-2</v>
      </c>
      <c r="N36" s="122">
        <f t="shared" ca="1" si="13"/>
        <v>2.6183915132907477E-6</v>
      </c>
      <c r="O36" s="123">
        <f t="shared" ca="1" si="14"/>
        <v>3.627257980476212</v>
      </c>
      <c r="P36" s="122">
        <f t="shared" ca="1" si="15"/>
        <v>29755.763950721055</v>
      </c>
      <c r="Q36" s="122">
        <f t="shared" ca="1" si="16"/>
        <v>5851.5433218689468</v>
      </c>
      <c r="R36" s="76">
        <f t="shared" ca="1" si="5"/>
        <v>1.6181444661372939E-3</v>
      </c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</row>
    <row r="37" spans="1:35">
      <c r="A37" s="120">
        <v>14782</v>
      </c>
      <c r="B37" s="120">
        <v>1.3089680003758986E-2</v>
      </c>
      <c r="C37" s="73">
        <v>0.1</v>
      </c>
      <c r="D37" s="121">
        <f t="shared" si="6"/>
        <v>1.4782</v>
      </c>
      <c r="E37" s="121">
        <f t="shared" si="6"/>
        <v>1.3089680003758986E-2</v>
      </c>
      <c r="F37" s="122">
        <f t="shared" si="7"/>
        <v>0.14782000000000001</v>
      </c>
      <c r="G37" s="122">
        <f t="shared" si="7"/>
        <v>1.3089680003758987E-3</v>
      </c>
      <c r="H37" s="122">
        <f t="shared" si="8"/>
        <v>0.21850752400000001</v>
      </c>
      <c r="I37" s="122">
        <f t="shared" si="9"/>
        <v>0.32299782197679999</v>
      </c>
      <c r="J37" s="122">
        <f t="shared" si="10"/>
        <v>0.47745538044610575</v>
      </c>
      <c r="K37" s="122">
        <f t="shared" si="11"/>
        <v>1.9349164981556535E-3</v>
      </c>
      <c r="L37" s="122">
        <f t="shared" si="12"/>
        <v>2.8601935675736869E-3</v>
      </c>
      <c r="M37" s="122">
        <f t="shared" ca="1" si="4"/>
        <v>1.6682200361732218E-2</v>
      </c>
      <c r="N37" s="122">
        <f t="shared" ca="1" si="13"/>
        <v>1.2906202522452126E-6</v>
      </c>
      <c r="O37" s="123">
        <f t="shared" ca="1" si="14"/>
        <v>3.6134039854797829E-2</v>
      </c>
      <c r="P37" s="122">
        <f t="shared" ca="1" si="15"/>
        <v>297.48724923388227</v>
      </c>
      <c r="Q37" s="122">
        <f t="shared" ca="1" si="16"/>
        <v>58.493645523344298</v>
      </c>
      <c r="R37" s="76">
        <f t="shared" ca="1" si="5"/>
        <v>-3.5925203579732327E-3</v>
      </c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</row>
    <row r="38" spans="1:35">
      <c r="A38" s="120">
        <v>14782</v>
      </c>
      <c r="B38" s="120">
        <v>1.6089680000732187E-2</v>
      </c>
      <c r="C38" s="73">
        <v>0.1</v>
      </c>
      <c r="D38" s="121">
        <f t="shared" si="6"/>
        <v>1.4782</v>
      </c>
      <c r="E38" s="121">
        <f t="shared" si="6"/>
        <v>1.6089680000732187E-2</v>
      </c>
      <c r="F38" s="122">
        <f t="shared" si="7"/>
        <v>0.14782000000000001</v>
      </c>
      <c r="G38" s="122">
        <f t="shared" si="7"/>
        <v>1.6089680000732189E-3</v>
      </c>
      <c r="H38" s="122">
        <f t="shared" si="8"/>
        <v>0.21850752400000001</v>
      </c>
      <c r="I38" s="122">
        <f t="shared" si="9"/>
        <v>0.32299782197679999</v>
      </c>
      <c r="J38" s="122">
        <f t="shared" si="10"/>
        <v>0.47745538044610575</v>
      </c>
      <c r="K38" s="122">
        <f t="shared" si="11"/>
        <v>2.378376497708232E-3</v>
      </c>
      <c r="L38" s="122">
        <f t="shared" si="12"/>
        <v>3.5157161389123086E-3</v>
      </c>
      <c r="M38" s="122">
        <f t="shared" ca="1" si="4"/>
        <v>1.6682200361732218E-2</v>
      </c>
      <c r="N38" s="122">
        <f t="shared" ca="1" si="13"/>
        <v>3.5108037819960716E-8</v>
      </c>
      <c r="O38" s="123">
        <f t="shared" ca="1" si="14"/>
        <v>3.6134039854797829E-2</v>
      </c>
      <c r="P38" s="122">
        <f t="shared" ca="1" si="15"/>
        <v>297.48724923388227</v>
      </c>
      <c r="Q38" s="122">
        <f t="shared" ca="1" si="16"/>
        <v>58.493645523344298</v>
      </c>
      <c r="R38" s="76">
        <f t="shared" ca="1" si="5"/>
        <v>-5.9252036100003111E-4</v>
      </c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</row>
    <row r="39" spans="1:35">
      <c r="A39" s="120">
        <v>14782</v>
      </c>
      <c r="B39" s="120">
        <v>1.688968000235036E-2</v>
      </c>
      <c r="C39" s="73">
        <v>1</v>
      </c>
      <c r="D39" s="121">
        <f t="shared" si="6"/>
        <v>1.4782</v>
      </c>
      <c r="E39" s="121">
        <f t="shared" si="6"/>
        <v>1.688968000235036E-2</v>
      </c>
      <c r="F39" s="122">
        <f t="shared" si="7"/>
        <v>1.4782</v>
      </c>
      <c r="G39" s="122">
        <f t="shared" si="7"/>
        <v>1.688968000235036E-2</v>
      </c>
      <c r="H39" s="122">
        <f t="shared" si="8"/>
        <v>2.1850752399999998</v>
      </c>
      <c r="I39" s="122">
        <f t="shared" si="9"/>
        <v>3.2299782197679994</v>
      </c>
      <c r="J39" s="122">
        <f t="shared" si="10"/>
        <v>4.7745538044610569</v>
      </c>
      <c r="K39" s="122">
        <f t="shared" si="11"/>
        <v>2.4966324979474302E-2</v>
      </c>
      <c r="L39" s="122">
        <f t="shared" si="12"/>
        <v>3.6905221584658914E-2</v>
      </c>
      <c r="M39" s="122">
        <f t="shared" ca="1" si="4"/>
        <v>1.6682200361732218E-2</v>
      </c>
      <c r="N39" s="122">
        <f t="shared" ca="1" si="13"/>
        <v>4.30478012710333E-8</v>
      </c>
      <c r="O39" s="123">
        <f t="shared" ca="1" si="14"/>
        <v>3.6134039854796747</v>
      </c>
      <c r="P39" s="122">
        <f t="shared" ca="1" si="15"/>
        <v>29748.724923388298</v>
      </c>
      <c r="Q39" s="122">
        <f t="shared" ca="1" si="16"/>
        <v>5849.3645523344276</v>
      </c>
      <c r="R39" s="76">
        <f t="shared" ca="1" si="5"/>
        <v>2.0747964061814186E-4</v>
      </c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</row>
    <row r="40" spans="1:35">
      <c r="A40" s="120">
        <v>16158</v>
      </c>
      <c r="B40" s="120">
        <v>1.9975920004071668E-2</v>
      </c>
      <c r="C40" s="73">
        <v>1</v>
      </c>
      <c r="D40" s="121">
        <f t="shared" si="6"/>
        <v>1.6157999999999999</v>
      </c>
      <c r="E40" s="121">
        <f t="shared" si="6"/>
        <v>1.9975920004071668E-2</v>
      </c>
      <c r="F40" s="122">
        <f t="shared" si="7"/>
        <v>1.6157999999999999</v>
      </c>
      <c r="G40" s="122">
        <f t="shared" si="7"/>
        <v>1.9975920004071668E-2</v>
      </c>
      <c r="H40" s="122">
        <f t="shared" si="8"/>
        <v>2.6108096399999998</v>
      </c>
      <c r="I40" s="122">
        <f t="shared" si="9"/>
        <v>4.2185462163119993</v>
      </c>
      <c r="J40" s="122">
        <f t="shared" si="10"/>
        <v>6.8163269763169279</v>
      </c>
      <c r="K40" s="122">
        <f t="shared" si="11"/>
        <v>3.2277091542578996E-2</v>
      </c>
      <c r="L40" s="122">
        <f t="shared" si="12"/>
        <v>5.2153324514499139E-2</v>
      </c>
      <c r="M40" s="122">
        <f t="shared" ca="1" si="4"/>
        <v>2.0376028232599902E-2</v>
      </c>
      <c r="N40" s="122">
        <f t="shared" ca="1" si="13"/>
        <v>1.6008659453600171E-7</v>
      </c>
      <c r="O40" s="123">
        <f t="shared" ca="1" si="14"/>
        <v>43.30094009940786</v>
      </c>
      <c r="P40" s="122">
        <f t="shared" ca="1" si="15"/>
        <v>11425.371792284508</v>
      </c>
      <c r="Q40" s="122">
        <f t="shared" ca="1" si="16"/>
        <v>1041.2916239344313</v>
      </c>
      <c r="R40" s="76">
        <f t="shared" ca="1" si="5"/>
        <v>-4.0010822852823424E-4</v>
      </c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</row>
    <row r="41" spans="1:35">
      <c r="A41" s="120">
        <v>17407</v>
      </c>
      <c r="B41" s="120">
        <v>2.36446800045087E-2</v>
      </c>
      <c r="C41" s="73">
        <v>1</v>
      </c>
      <c r="D41" s="121">
        <f t="shared" si="6"/>
        <v>1.7406999999999999</v>
      </c>
      <c r="E41" s="121">
        <f t="shared" si="6"/>
        <v>2.36446800045087E-2</v>
      </c>
      <c r="F41" s="122">
        <f t="shared" si="7"/>
        <v>1.7406999999999999</v>
      </c>
      <c r="G41" s="122">
        <f t="shared" si="7"/>
        <v>2.36446800045087E-2</v>
      </c>
      <c r="H41" s="122">
        <f t="shared" si="8"/>
        <v>3.0300364899999996</v>
      </c>
      <c r="I41" s="122">
        <f t="shared" si="9"/>
        <v>5.2743845181429991</v>
      </c>
      <c r="J41" s="122">
        <f t="shared" si="10"/>
        <v>9.1811211307315173</v>
      </c>
      <c r="K41" s="122">
        <f t="shared" si="11"/>
        <v>4.1158294483848293E-2</v>
      </c>
      <c r="L41" s="122">
        <f t="shared" si="12"/>
        <v>7.1644243208034725E-2</v>
      </c>
      <c r="M41" s="122">
        <f t="shared" ca="1" si="4"/>
        <v>2.4002397525509128E-2</v>
      </c>
      <c r="N41" s="122">
        <f t="shared" ca="1" si="13"/>
        <v>1.2796182483069113E-7</v>
      </c>
      <c r="O41" s="123">
        <f t="shared" ca="1" si="14"/>
        <v>134.95768088330178</v>
      </c>
      <c r="P41" s="122">
        <f t="shared" ca="1" si="15"/>
        <v>962.30039009399513</v>
      </c>
      <c r="Q41" s="122">
        <f t="shared" ca="1" si="16"/>
        <v>273.78094882276929</v>
      </c>
      <c r="R41" s="76">
        <f t="shared" ca="1" si="5"/>
        <v>-3.5771752100042728E-4</v>
      </c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</row>
    <row r="42" spans="1:35">
      <c r="A42" s="120">
        <v>18951.5</v>
      </c>
      <c r="B42" s="120">
        <v>2.9209860003902577E-2</v>
      </c>
      <c r="C42" s="73">
        <v>1</v>
      </c>
      <c r="D42" s="121">
        <f t="shared" si="6"/>
        <v>1.8951499999999999</v>
      </c>
      <c r="E42" s="121">
        <f t="shared" si="6"/>
        <v>2.9209860003902577E-2</v>
      </c>
      <c r="F42" s="122">
        <f t="shared" si="7"/>
        <v>1.8951499999999999</v>
      </c>
      <c r="G42" s="122">
        <f t="shared" si="7"/>
        <v>2.9209860003902577E-2</v>
      </c>
      <c r="H42" s="122">
        <f t="shared" si="8"/>
        <v>3.5915935224999997</v>
      </c>
      <c r="I42" s="122">
        <f t="shared" si="9"/>
        <v>6.8066084641658744</v>
      </c>
      <c r="J42" s="122">
        <f t="shared" si="10"/>
        <v>12.899544030863956</v>
      </c>
      <c r="K42" s="122">
        <f t="shared" si="11"/>
        <v>5.5357066186395965E-2</v>
      </c>
      <c r="L42" s="122">
        <f t="shared" si="12"/>
        <v>0.1049099439831483</v>
      </c>
      <c r="M42" s="122">
        <f t="shared" ca="1" si="4"/>
        <v>2.8846602738496728E-2</v>
      </c>
      <c r="N42" s="122">
        <f t="shared" ca="1" si="13"/>
        <v>1.3195584087013532E-7</v>
      </c>
      <c r="O42" s="123">
        <f t="shared" ca="1" si="14"/>
        <v>205.71865905247091</v>
      </c>
      <c r="P42" s="122">
        <f t="shared" ca="1" si="15"/>
        <v>7105.0806010253418</v>
      </c>
      <c r="Q42" s="122">
        <f t="shared" ca="1" si="16"/>
        <v>7803.7147333138</v>
      </c>
      <c r="R42" s="76">
        <f t="shared" ca="1" si="5"/>
        <v>3.6325726540584885E-4</v>
      </c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</row>
    <row r="43" spans="1:35">
      <c r="A43" s="120">
        <v>18951.5</v>
      </c>
      <c r="B43" s="120">
        <v>2.9499860000214539E-2</v>
      </c>
      <c r="C43" s="73">
        <v>1</v>
      </c>
      <c r="D43" s="121">
        <f t="shared" si="6"/>
        <v>1.8951499999999999</v>
      </c>
      <c r="E43" s="121">
        <f t="shared" si="6"/>
        <v>2.9499860000214539E-2</v>
      </c>
      <c r="F43" s="122">
        <f t="shared" si="7"/>
        <v>1.8951499999999999</v>
      </c>
      <c r="G43" s="122">
        <f t="shared" si="7"/>
        <v>2.9499860000214539E-2</v>
      </c>
      <c r="H43" s="122">
        <f t="shared" si="8"/>
        <v>3.5915935224999997</v>
      </c>
      <c r="I43" s="122">
        <f t="shared" si="9"/>
        <v>6.8066084641658744</v>
      </c>
      <c r="J43" s="122">
        <f t="shared" si="10"/>
        <v>12.899544030863956</v>
      </c>
      <c r="K43" s="122">
        <f t="shared" si="11"/>
        <v>5.5906659679406584E-2</v>
      </c>
      <c r="L43" s="122">
        <f t="shared" si="12"/>
        <v>0.10595150609142738</v>
      </c>
      <c r="M43" s="122">
        <f t="shared" ca="1" si="4"/>
        <v>2.8846602738496728E-2</v>
      </c>
      <c r="N43" s="122">
        <f t="shared" ca="1" si="13"/>
        <v>4.2674504998705323E-7</v>
      </c>
      <c r="O43" s="123">
        <f t="shared" ca="1" si="14"/>
        <v>205.71865905247091</v>
      </c>
      <c r="P43" s="122">
        <f t="shared" ca="1" si="15"/>
        <v>7105.0806010253418</v>
      </c>
      <c r="Q43" s="122">
        <f t="shared" ca="1" si="16"/>
        <v>7803.7147333138</v>
      </c>
      <c r="R43" s="76">
        <f t="shared" ca="1" si="5"/>
        <v>6.5325726171781145E-4</v>
      </c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</row>
    <row r="44" spans="1:35">
      <c r="A44" s="120">
        <v>18951.5</v>
      </c>
      <c r="B44" s="120">
        <v>2.9579859998193569E-2</v>
      </c>
      <c r="C44" s="73">
        <v>1</v>
      </c>
      <c r="D44" s="121">
        <f t="shared" si="6"/>
        <v>1.8951499999999999</v>
      </c>
      <c r="E44" s="121">
        <f t="shared" si="6"/>
        <v>2.9579859998193569E-2</v>
      </c>
      <c r="F44" s="122">
        <f t="shared" si="7"/>
        <v>1.8951499999999999</v>
      </c>
      <c r="G44" s="122">
        <f t="shared" si="7"/>
        <v>2.9579859998193569E-2</v>
      </c>
      <c r="H44" s="122">
        <f t="shared" si="8"/>
        <v>3.5915935224999997</v>
      </c>
      <c r="I44" s="122">
        <f t="shared" si="9"/>
        <v>6.8066084641658744</v>
      </c>
      <c r="J44" s="122">
        <f t="shared" si="10"/>
        <v>12.899544030863956</v>
      </c>
      <c r="K44" s="122">
        <f t="shared" si="11"/>
        <v>5.6058271675576539E-2</v>
      </c>
      <c r="L44" s="122">
        <f t="shared" si="12"/>
        <v>0.10623883356596887</v>
      </c>
      <c r="M44" s="122">
        <f t="shared" ca="1" si="4"/>
        <v>2.8846602738496728E-2</v>
      </c>
      <c r="N44" s="122">
        <f t="shared" ca="1" si="13"/>
        <v>5.3766620889812119E-7</v>
      </c>
      <c r="O44" s="123">
        <f t="shared" ca="1" si="14"/>
        <v>205.71865905247091</v>
      </c>
      <c r="P44" s="122">
        <f t="shared" ca="1" si="15"/>
        <v>7105.0806010253418</v>
      </c>
      <c r="Q44" s="122">
        <f t="shared" ca="1" si="16"/>
        <v>7803.7147333138</v>
      </c>
      <c r="R44" s="76">
        <f t="shared" ca="1" si="5"/>
        <v>7.3325725969684147E-4</v>
      </c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</row>
    <row r="45" spans="1:35">
      <c r="A45" s="120">
        <v>18952</v>
      </c>
      <c r="B45" s="120">
        <v>2.72404799979995E-2</v>
      </c>
      <c r="C45" s="73">
        <v>1</v>
      </c>
      <c r="D45" s="121">
        <f t="shared" si="6"/>
        <v>1.8952</v>
      </c>
      <c r="E45" s="121">
        <f t="shared" si="6"/>
        <v>2.72404799979995E-2</v>
      </c>
      <c r="F45" s="122">
        <f t="shared" si="7"/>
        <v>1.8952</v>
      </c>
      <c r="G45" s="122">
        <f t="shared" si="7"/>
        <v>2.72404799979995E-2</v>
      </c>
      <c r="H45" s="122">
        <f t="shared" si="8"/>
        <v>3.5917830400000001</v>
      </c>
      <c r="I45" s="122">
        <f t="shared" si="9"/>
        <v>6.8071472174080006</v>
      </c>
      <c r="J45" s="122">
        <f t="shared" si="10"/>
        <v>12.900905406431642</v>
      </c>
      <c r="K45" s="122">
        <f t="shared" si="11"/>
        <v>5.162615769220865E-2</v>
      </c>
      <c r="L45" s="122">
        <f t="shared" si="12"/>
        <v>9.7841894058273829E-2</v>
      </c>
      <c r="M45" s="122">
        <f t="shared" ca="1" si="4"/>
        <v>2.8848235383888567E-2</v>
      </c>
      <c r="N45" s="122">
        <f t="shared" ca="1" si="13"/>
        <v>2.5848773808553001E-6</v>
      </c>
      <c r="O45" s="123">
        <f t="shared" ca="1" si="14"/>
        <v>205.72598192450477</v>
      </c>
      <c r="P45" s="122">
        <f t="shared" ca="1" si="15"/>
        <v>7112.0243085169668</v>
      </c>
      <c r="Q45" s="122">
        <f t="shared" ca="1" si="16"/>
        <v>7808.1830739161678</v>
      </c>
      <c r="R45" s="76">
        <f t="shared" ca="1" si="5"/>
        <v>-1.6077553858890661E-3</v>
      </c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</row>
    <row r="46" spans="1:35">
      <c r="A46" s="120">
        <v>18952</v>
      </c>
      <c r="B46" s="120">
        <v>2.9330479999771342E-2</v>
      </c>
      <c r="C46" s="73">
        <v>1</v>
      </c>
      <c r="D46" s="121">
        <f t="shared" si="6"/>
        <v>1.8952</v>
      </c>
      <c r="E46" s="121">
        <f t="shared" si="6"/>
        <v>2.9330479999771342E-2</v>
      </c>
      <c r="F46" s="122">
        <f t="shared" si="7"/>
        <v>1.8952</v>
      </c>
      <c r="G46" s="122">
        <f t="shared" si="7"/>
        <v>2.9330479999771342E-2</v>
      </c>
      <c r="H46" s="122">
        <f t="shared" si="8"/>
        <v>3.5917830400000001</v>
      </c>
      <c r="I46" s="122">
        <f t="shared" si="9"/>
        <v>6.8071472174080006</v>
      </c>
      <c r="J46" s="122">
        <f t="shared" si="10"/>
        <v>12.900905406431642</v>
      </c>
      <c r="K46" s="122">
        <f t="shared" si="11"/>
        <v>5.5587125695566647E-2</v>
      </c>
      <c r="L46" s="122">
        <f t="shared" si="12"/>
        <v>0.10534872061823791</v>
      </c>
      <c r="M46" s="122">
        <f t="shared" ca="1" si="4"/>
        <v>2.8848235383888567E-2</v>
      </c>
      <c r="N46" s="122">
        <f t="shared" ca="1" si="13"/>
        <v>2.3255986954792527E-7</v>
      </c>
      <c r="O46" s="123">
        <f t="shared" ca="1" si="14"/>
        <v>205.72598192450477</v>
      </c>
      <c r="P46" s="122">
        <f t="shared" ca="1" si="15"/>
        <v>7112.0243085169668</v>
      </c>
      <c r="Q46" s="122">
        <f t="shared" ca="1" si="16"/>
        <v>7808.1830739161678</v>
      </c>
      <c r="R46" s="76">
        <f t="shared" ca="1" si="5"/>
        <v>4.8224461588277506E-4</v>
      </c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</row>
    <row r="47" spans="1:35">
      <c r="A47" s="120">
        <v>18952</v>
      </c>
      <c r="B47" s="120">
        <v>3.107047999947099E-2</v>
      </c>
      <c r="C47" s="73">
        <v>1</v>
      </c>
      <c r="D47" s="121">
        <f t="shared" si="6"/>
        <v>1.8952</v>
      </c>
      <c r="E47" s="121">
        <f t="shared" si="6"/>
        <v>3.107047999947099E-2</v>
      </c>
      <c r="F47" s="122">
        <f t="shared" si="7"/>
        <v>1.8952</v>
      </c>
      <c r="G47" s="122">
        <f t="shared" si="7"/>
        <v>3.107047999947099E-2</v>
      </c>
      <c r="H47" s="122">
        <f t="shared" si="8"/>
        <v>3.5917830400000001</v>
      </c>
      <c r="I47" s="122">
        <f t="shared" si="9"/>
        <v>6.8071472174080006</v>
      </c>
      <c r="J47" s="122">
        <f t="shared" si="10"/>
        <v>12.900905406431642</v>
      </c>
      <c r="K47" s="122">
        <f t="shared" si="11"/>
        <v>5.8884773694997422E-2</v>
      </c>
      <c r="L47" s="122">
        <f t="shared" si="12"/>
        <v>0.11159842310675912</v>
      </c>
      <c r="M47" s="122">
        <f t="shared" ca="1" si="4"/>
        <v>2.8848235383888567E-2</v>
      </c>
      <c r="N47" s="122">
        <f t="shared" ca="1" si="13"/>
        <v>4.9383711314850733E-6</v>
      </c>
      <c r="O47" s="123">
        <f t="shared" ca="1" si="14"/>
        <v>205.72598192450477</v>
      </c>
      <c r="P47" s="122">
        <f t="shared" ca="1" si="15"/>
        <v>7112.0243085169668</v>
      </c>
      <c r="Q47" s="122">
        <f t="shared" ca="1" si="16"/>
        <v>7808.1830739161678</v>
      </c>
      <c r="R47" s="76">
        <f t="shared" ca="1" si="5"/>
        <v>2.2222446155824235E-3</v>
      </c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</row>
    <row r="48" spans="1:35">
      <c r="A48" s="120">
        <v>21558</v>
      </c>
      <c r="B48" s="120">
        <v>3.6771920000319369E-2</v>
      </c>
      <c r="C48" s="73">
        <v>1</v>
      </c>
      <c r="D48" s="121">
        <f t="shared" si="6"/>
        <v>2.1558000000000002</v>
      </c>
      <c r="E48" s="121">
        <f t="shared" si="6"/>
        <v>3.6771920000319369E-2</v>
      </c>
      <c r="F48" s="122">
        <f t="shared" si="7"/>
        <v>2.1558000000000002</v>
      </c>
      <c r="G48" s="122">
        <f t="shared" si="7"/>
        <v>3.6771920000319369E-2</v>
      </c>
      <c r="H48" s="122">
        <f t="shared" si="8"/>
        <v>4.6474736400000003</v>
      </c>
      <c r="I48" s="122">
        <f t="shared" si="9"/>
        <v>10.019023673112001</v>
      </c>
      <c r="J48" s="122">
        <f t="shared" si="10"/>
        <v>21.599011234494853</v>
      </c>
      <c r="K48" s="122">
        <f t="shared" si="11"/>
        <v>7.9272905136688498E-2</v>
      </c>
      <c r="L48" s="122">
        <f t="shared" si="12"/>
        <v>0.17089652889367307</v>
      </c>
      <c r="M48" s="122">
        <f t="shared" ca="1" si="4"/>
        <v>3.792414622919274E-2</v>
      </c>
      <c r="N48" s="122">
        <f t="shared" ca="1" si="13"/>
        <v>1.3276252825037498E-6</v>
      </c>
      <c r="O48" s="123">
        <f t="shared" ca="1" si="14"/>
        <v>103.21143363743245</v>
      </c>
      <c r="P48" s="122">
        <f t="shared" ca="1" si="15"/>
        <v>110752.18766831391</v>
      </c>
      <c r="Q48" s="122">
        <f t="shared" ca="1" si="16"/>
        <v>56716.682078495047</v>
      </c>
      <c r="R48" s="76">
        <f t="shared" ca="1" si="5"/>
        <v>-1.1522262288733709E-3</v>
      </c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</row>
    <row r="49" spans="1:35">
      <c r="C49" s="124"/>
      <c r="D49" s="121"/>
      <c r="E49" s="121"/>
      <c r="F49" s="122"/>
      <c r="G49" s="122"/>
      <c r="H49" s="122"/>
      <c r="I49" s="122"/>
      <c r="J49" s="122"/>
      <c r="K49" s="122"/>
      <c r="L49" s="122"/>
      <c r="M49" s="122"/>
      <c r="N49" s="122"/>
      <c r="O49" s="123"/>
      <c r="P49" s="122"/>
      <c r="Q49" s="122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</row>
    <row r="50" spans="1:35">
      <c r="C50" s="124"/>
      <c r="D50" s="121"/>
      <c r="E50" s="121"/>
      <c r="F50" s="122"/>
      <c r="G50" s="122"/>
      <c r="H50" s="122"/>
      <c r="I50" s="122"/>
      <c r="J50" s="122"/>
      <c r="K50" s="122"/>
      <c r="L50" s="122"/>
      <c r="M50" s="122"/>
      <c r="N50" s="122"/>
      <c r="O50" s="123"/>
      <c r="P50" s="122"/>
      <c r="Q50" s="122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</row>
    <row r="51" spans="1:35">
      <c r="C51" s="124"/>
      <c r="D51" s="121"/>
      <c r="E51" s="121"/>
      <c r="F51" s="122"/>
      <c r="G51" s="122"/>
      <c r="H51" s="122"/>
      <c r="I51" s="122"/>
      <c r="J51" s="122"/>
      <c r="K51" s="122"/>
      <c r="L51" s="122"/>
      <c r="M51" s="122"/>
      <c r="N51" s="122"/>
      <c r="O51" s="123"/>
      <c r="P51" s="122"/>
      <c r="Q51" s="122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</row>
    <row r="52" spans="1:35">
      <c r="C52" s="124"/>
      <c r="D52" s="121"/>
      <c r="E52" s="121"/>
      <c r="F52" s="122"/>
      <c r="G52" s="122"/>
      <c r="H52" s="122"/>
      <c r="I52" s="122"/>
      <c r="J52" s="122"/>
      <c r="K52" s="122"/>
      <c r="L52" s="122"/>
      <c r="M52" s="122"/>
      <c r="N52" s="122"/>
      <c r="O52" s="123"/>
      <c r="P52" s="122"/>
      <c r="Q52" s="122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</row>
    <row r="53" spans="1:35">
      <c r="C53" s="124"/>
      <c r="D53" s="121"/>
      <c r="E53" s="121"/>
      <c r="F53" s="122"/>
      <c r="G53" s="122"/>
      <c r="H53" s="122"/>
      <c r="I53" s="122"/>
      <c r="J53" s="122"/>
      <c r="K53" s="122"/>
      <c r="L53" s="122"/>
      <c r="M53" s="122"/>
      <c r="N53" s="122"/>
      <c r="O53" s="123"/>
      <c r="P53" s="122"/>
      <c r="Q53" s="122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</row>
    <row r="54" spans="1:35">
      <c r="C54" s="124"/>
      <c r="D54" s="121"/>
      <c r="E54" s="121"/>
      <c r="F54" s="122"/>
      <c r="G54" s="122"/>
      <c r="H54" s="122"/>
      <c r="I54" s="122"/>
      <c r="J54" s="122"/>
      <c r="K54" s="122"/>
      <c r="L54" s="122"/>
      <c r="M54" s="122"/>
      <c r="N54" s="122"/>
      <c r="O54" s="123"/>
      <c r="P54" s="122"/>
      <c r="Q54" s="122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  <row r="55" spans="1:35">
      <c r="C55" s="124"/>
      <c r="D55" s="121"/>
      <c r="E55" s="121"/>
      <c r="F55" s="122"/>
      <c r="G55" s="122"/>
      <c r="H55" s="122"/>
      <c r="I55" s="122"/>
      <c r="J55" s="122"/>
      <c r="K55" s="122"/>
      <c r="L55" s="122"/>
      <c r="M55" s="122"/>
      <c r="N55" s="122"/>
      <c r="O55" s="123"/>
      <c r="P55" s="122"/>
      <c r="Q55" s="122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</row>
    <row r="56" spans="1:35">
      <c r="C56" s="124"/>
      <c r="D56" s="121"/>
      <c r="E56" s="121"/>
      <c r="F56" s="122"/>
      <c r="G56" s="122"/>
      <c r="H56" s="122"/>
      <c r="I56" s="122"/>
      <c r="J56" s="122"/>
      <c r="K56" s="122"/>
      <c r="L56" s="122"/>
      <c r="M56" s="122"/>
      <c r="N56" s="122"/>
      <c r="O56" s="123"/>
      <c r="P56" s="122"/>
      <c r="Q56" s="122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</row>
    <row r="57" spans="1:35">
      <c r="C57" s="124"/>
      <c r="D57" s="121"/>
      <c r="E57" s="121"/>
      <c r="F57" s="122"/>
      <c r="G57" s="122"/>
      <c r="H57" s="122"/>
      <c r="I57" s="122"/>
      <c r="J57" s="122"/>
      <c r="K57" s="122"/>
      <c r="L57" s="122"/>
      <c r="M57" s="122"/>
      <c r="N57" s="122"/>
      <c r="O57" s="123"/>
      <c r="P57" s="122"/>
      <c r="Q57" s="122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</row>
    <row r="58" spans="1:35">
      <c r="C58" s="124"/>
      <c r="D58" s="121"/>
      <c r="E58" s="121"/>
      <c r="F58" s="122"/>
      <c r="G58" s="122"/>
      <c r="H58" s="122"/>
      <c r="I58" s="122"/>
      <c r="J58" s="122"/>
      <c r="K58" s="122"/>
      <c r="L58" s="122"/>
      <c r="M58" s="122"/>
      <c r="N58" s="122"/>
      <c r="O58" s="123"/>
      <c r="P58" s="122"/>
      <c r="Q58" s="122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</row>
    <row r="59" spans="1:35">
      <c r="A59" s="76"/>
      <c r="B59" s="76"/>
      <c r="C59" s="124"/>
      <c r="D59" s="121"/>
      <c r="E59" s="121"/>
      <c r="F59" s="122"/>
      <c r="G59" s="122"/>
      <c r="H59" s="122"/>
      <c r="I59" s="122"/>
      <c r="J59" s="122"/>
      <c r="K59" s="122"/>
      <c r="L59" s="122"/>
      <c r="M59" s="122"/>
      <c r="N59" s="122"/>
      <c r="O59" s="123"/>
      <c r="P59" s="122"/>
      <c r="Q59" s="122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</row>
    <row r="60" spans="1:35">
      <c r="A60" s="76"/>
      <c r="B60" s="76"/>
      <c r="C60" s="124"/>
      <c r="D60" s="121"/>
      <c r="E60" s="121"/>
      <c r="F60" s="122"/>
      <c r="G60" s="122"/>
      <c r="H60" s="122"/>
      <c r="I60" s="122"/>
      <c r="J60" s="122"/>
      <c r="K60" s="122"/>
      <c r="L60" s="122"/>
      <c r="M60" s="122"/>
      <c r="N60" s="122"/>
      <c r="O60" s="123"/>
      <c r="P60" s="122"/>
      <c r="Q60" s="122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</row>
    <row r="61" spans="1:35">
      <c r="A61" s="76"/>
      <c r="B61" s="76"/>
      <c r="C61" s="124"/>
      <c r="D61" s="121"/>
      <c r="E61" s="121"/>
      <c r="F61" s="122"/>
      <c r="G61" s="122"/>
      <c r="H61" s="122"/>
      <c r="I61" s="122"/>
      <c r="J61" s="122"/>
      <c r="K61" s="122"/>
      <c r="L61" s="122"/>
      <c r="M61" s="122"/>
      <c r="N61" s="122"/>
      <c r="O61" s="123"/>
      <c r="P61" s="122"/>
      <c r="Q61" s="122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</row>
    <row r="62" spans="1:35">
      <c r="A62" s="76"/>
      <c r="B62" s="76"/>
      <c r="C62" s="124"/>
      <c r="D62" s="121"/>
      <c r="E62" s="121"/>
      <c r="F62" s="122"/>
      <c r="G62" s="122"/>
      <c r="H62" s="122"/>
      <c r="I62" s="122"/>
      <c r="J62" s="122"/>
      <c r="K62" s="122"/>
      <c r="L62" s="122"/>
      <c r="M62" s="122"/>
      <c r="N62" s="122"/>
      <c r="O62" s="123"/>
      <c r="P62" s="122"/>
      <c r="Q62" s="122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</row>
    <row r="63" spans="1:35">
      <c r="A63" s="76"/>
      <c r="B63" s="76"/>
      <c r="C63" s="124"/>
      <c r="D63" s="121"/>
      <c r="E63" s="121"/>
      <c r="F63" s="122"/>
      <c r="G63" s="122"/>
      <c r="H63" s="122"/>
      <c r="I63" s="122"/>
      <c r="J63" s="122"/>
      <c r="K63" s="122"/>
      <c r="L63" s="122"/>
      <c r="M63" s="122"/>
      <c r="N63" s="122"/>
      <c r="O63" s="123"/>
      <c r="P63" s="122"/>
      <c r="Q63" s="122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</row>
    <row r="64" spans="1:35">
      <c r="A64" s="76"/>
      <c r="B64" s="76"/>
      <c r="C64" s="124"/>
      <c r="D64" s="121"/>
      <c r="E64" s="121"/>
      <c r="F64" s="122"/>
      <c r="G64" s="122"/>
      <c r="H64" s="122"/>
      <c r="I64" s="122"/>
      <c r="J64" s="122"/>
      <c r="K64" s="122"/>
      <c r="L64" s="122"/>
      <c r="M64" s="122"/>
      <c r="N64" s="122"/>
      <c r="O64" s="123"/>
      <c r="P64" s="122"/>
      <c r="Q64" s="122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</row>
    <row r="65" spans="1:35">
      <c r="A65" s="76"/>
      <c r="B65" s="76"/>
      <c r="C65" s="124"/>
      <c r="D65" s="121"/>
      <c r="E65" s="121"/>
      <c r="F65" s="122"/>
      <c r="G65" s="122"/>
      <c r="H65" s="122"/>
      <c r="I65" s="122"/>
      <c r="J65" s="122"/>
      <c r="K65" s="122"/>
      <c r="L65" s="122"/>
      <c r="M65" s="122"/>
      <c r="N65" s="122"/>
      <c r="O65" s="123"/>
      <c r="P65" s="122"/>
      <c r="Q65" s="122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</row>
    <row r="66" spans="1:35">
      <c r="A66" s="76"/>
      <c r="B66" s="76"/>
      <c r="C66" s="124"/>
      <c r="D66" s="121"/>
      <c r="E66" s="121"/>
      <c r="F66" s="122"/>
      <c r="G66" s="122"/>
      <c r="H66" s="122"/>
      <c r="I66" s="122"/>
      <c r="J66" s="122"/>
      <c r="K66" s="122"/>
      <c r="L66" s="122"/>
      <c r="M66" s="122"/>
      <c r="N66" s="122"/>
      <c r="O66" s="123"/>
      <c r="P66" s="122"/>
      <c r="Q66" s="122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</row>
    <row r="67" spans="1:35">
      <c r="A67" s="76"/>
      <c r="B67" s="76"/>
      <c r="C67" s="124"/>
      <c r="D67" s="121"/>
      <c r="E67" s="121"/>
      <c r="F67" s="122"/>
      <c r="G67" s="122"/>
      <c r="H67" s="122"/>
      <c r="I67" s="122"/>
      <c r="J67" s="122"/>
      <c r="K67" s="122"/>
      <c r="L67" s="122"/>
      <c r="M67" s="122"/>
      <c r="N67" s="122"/>
      <c r="O67" s="123"/>
      <c r="P67" s="122"/>
      <c r="Q67" s="122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</row>
    <row r="68" spans="1:35">
      <c r="A68" s="76"/>
      <c r="B68" s="76"/>
      <c r="C68" s="124"/>
      <c r="D68" s="121"/>
      <c r="E68" s="121"/>
      <c r="F68" s="122"/>
      <c r="G68" s="122"/>
      <c r="H68" s="122"/>
      <c r="I68" s="122"/>
      <c r="J68" s="122"/>
      <c r="K68" s="122"/>
      <c r="L68" s="122"/>
      <c r="M68" s="122"/>
      <c r="N68" s="122"/>
      <c r="O68" s="123"/>
      <c r="P68" s="122"/>
      <c r="Q68" s="122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</row>
    <row r="69" spans="1:35">
      <c r="A69" s="76"/>
      <c r="B69" s="76"/>
      <c r="C69" s="124"/>
      <c r="D69" s="121"/>
      <c r="E69" s="121"/>
      <c r="F69" s="122"/>
      <c r="G69" s="122"/>
      <c r="H69" s="122"/>
      <c r="I69" s="122"/>
      <c r="J69" s="122"/>
      <c r="K69" s="122"/>
      <c r="L69" s="122"/>
      <c r="M69" s="122"/>
      <c r="N69" s="122"/>
      <c r="O69" s="123"/>
      <c r="P69" s="122"/>
      <c r="Q69" s="122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</row>
    <row r="70" spans="1:35">
      <c r="A70" s="76"/>
      <c r="B70" s="76"/>
      <c r="C70" s="124"/>
      <c r="D70" s="121"/>
      <c r="E70" s="121"/>
      <c r="F70" s="122"/>
      <c r="G70" s="122"/>
      <c r="H70" s="122"/>
      <c r="I70" s="122"/>
      <c r="J70" s="122"/>
      <c r="K70" s="122"/>
      <c r="L70" s="122"/>
      <c r="M70" s="122"/>
      <c r="N70" s="122"/>
      <c r="O70" s="123"/>
      <c r="P70" s="122"/>
      <c r="Q70" s="122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</row>
    <row r="71" spans="1:35">
      <c r="A71" s="76"/>
      <c r="B71" s="76"/>
      <c r="C71" s="124"/>
      <c r="D71" s="121"/>
      <c r="E71" s="121"/>
      <c r="F71" s="122"/>
      <c r="G71" s="122"/>
      <c r="H71" s="122"/>
      <c r="I71" s="122"/>
      <c r="J71" s="122"/>
      <c r="K71" s="122"/>
      <c r="L71" s="122"/>
      <c r="M71" s="122"/>
      <c r="N71" s="122"/>
      <c r="O71" s="123"/>
      <c r="P71" s="122"/>
      <c r="Q71" s="122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</row>
    <row r="72" spans="1:35">
      <c r="A72" s="76"/>
      <c r="B72" s="76"/>
      <c r="C72" s="124"/>
      <c r="D72" s="121"/>
      <c r="E72" s="121"/>
      <c r="F72" s="122"/>
      <c r="G72" s="122"/>
      <c r="H72" s="122"/>
      <c r="I72" s="122"/>
      <c r="J72" s="122"/>
      <c r="K72" s="122"/>
      <c r="L72" s="122"/>
      <c r="M72" s="122"/>
      <c r="N72" s="122"/>
      <c r="O72" s="123"/>
      <c r="P72" s="122"/>
      <c r="Q72" s="122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</row>
    <row r="73" spans="1:35">
      <c r="A73" s="76"/>
      <c r="B73" s="76"/>
      <c r="C73" s="124"/>
      <c r="D73" s="121"/>
      <c r="E73" s="121"/>
      <c r="F73" s="122"/>
      <c r="G73" s="122"/>
      <c r="H73" s="122"/>
      <c r="I73" s="122"/>
      <c r="J73" s="122"/>
      <c r="K73" s="122"/>
      <c r="L73" s="122"/>
      <c r="M73" s="122"/>
      <c r="N73" s="122"/>
      <c r="O73" s="123"/>
      <c r="P73" s="122"/>
      <c r="Q73" s="122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</row>
    <row r="74" spans="1:35">
      <c r="A74" s="76"/>
      <c r="B74" s="76"/>
      <c r="C74" s="124"/>
      <c r="D74" s="121"/>
      <c r="E74" s="121"/>
      <c r="F74" s="122"/>
      <c r="G74" s="122"/>
      <c r="H74" s="122"/>
      <c r="I74" s="122"/>
      <c r="J74" s="122"/>
      <c r="K74" s="122"/>
      <c r="L74" s="122"/>
      <c r="M74" s="122"/>
      <c r="N74" s="122"/>
      <c r="O74" s="123"/>
      <c r="P74" s="122"/>
      <c r="Q74" s="122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</row>
    <row r="75" spans="1:35">
      <c r="A75" s="76"/>
      <c r="B75" s="76"/>
      <c r="C75" s="124"/>
      <c r="D75" s="121"/>
      <c r="E75" s="121"/>
      <c r="F75" s="122"/>
      <c r="G75" s="122"/>
      <c r="H75" s="122"/>
      <c r="I75" s="122"/>
      <c r="J75" s="122"/>
      <c r="K75" s="122"/>
      <c r="L75" s="122"/>
      <c r="M75" s="122"/>
      <c r="N75" s="122"/>
      <c r="O75" s="123"/>
      <c r="P75" s="122"/>
      <c r="Q75" s="122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</row>
    <row r="76" spans="1:35">
      <c r="A76" s="76"/>
      <c r="B76" s="76"/>
      <c r="C76" s="124"/>
      <c r="D76" s="121"/>
      <c r="E76" s="121"/>
      <c r="F76" s="122"/>
      <c r="G76" s="122"/>
      <c r="H76" s="122"/>
      <c r="I76" s="122"/>
      <c r="J76" s="122"/>
      <c r="K76" s="122"/>
      <c r="L76" s="122"/>
      <c r="M76" s="122"/>
      <c r="N76" s="122"/>
      <c r="O76" s="123"/>
      <c r="P76" s="122"/>
      <c r="Q76" s="122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</row>
    <row r="77" spans="1:35">
      <c r="A77" s="76"/>
      <c r="B77" s="76"/>
      <c r="C77" s="124"/>
      <c r="D77" s="121"/>
      <c r="E77" s="121"/>
      <c r="F77" s="122"/>
      <c r="G77" s="122"/>
      <c r="H77" s="122"/>
      <c r="I77" s="122"/>
      <c r="J77" s="122"/>
      <c r="K77" s="122"/>
      <c r="L77" s="122"/>
      <c r="M77" s="122"/>
      <c r="N77" s="122"/>
      <c r="O77" s="123"/>
      <c r="P77" s="122"/>
      <c r="Q77" s="122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</row>
    <row r="78" spans="1:35">
      <c r="A78" s="76"/>
      <c r="B78" s="76"/>
      <c r="C78" s="124"/>
      <c r="D78" s="121"/>
      <c r="E78" s="121"/>
      <c r="F78" s="122"/>
      <c r="G78" s="122"/>
      <c r="H78" s="122"/>
      <c r="I78" s="122"/>
      <c r="J78" s="122"/>
      <c r="K78" s="122"/>
      <c r="L78" s="122"/>
      <c r="M78" s="122"/>
      <c r="N78" s="122"/>
      <c r="O78" s="123"/>
      <c r="P78" s="122"/>
      <c r="Q78" s="122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</row>
    <row r="79" spans="1:35">
      <c r="A79" s="76"/>
      <c r="B79" s="76"/>
      <c r="C79" s="124"/>
      <c r="D79" s="121"/>
      <c r="E79" s="121"/>
      <c r="F79" s="122"/>
      <c r="G79" s="122"/>
      <c r="H79" s="122"/>
      <c r="I79" s="122"/>
      <c r="J79" s="122"/>
      <c r="K79" s="122"/>
      <c r="L79" s="122"/>
      <c r="M79" s="122"/>
      <c r="N79" s="122"/>
      <c r="O79" s="123"/>
      <c r="P79" s="122"/>
      <c r="Q79" s="122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</row>
    <row r="80" spans="1:35">
      <c r="A80" s="76"/>
      <c r="B80" s="76"/>
      <c r="C80" s="124"/>
      <c r="D80" s="121"/>
      <c r="E80" s="121"/>
      <c r="F80" s="122"/>
      <c r="G80" s="122"/>
      <c r="H80" s="122"/>
      <c r="I80" s="122"/>
      <c r="J80" s="122"/>
      <c r="K80" s="122"/>
      <c r="L80" s="122"/>
      <c r="M80" s="122"/>
      <c r="N80" s="122"/>
      <c r="O80" s="123"/>
      <c r="P80" s="122"/>
      <c r="Q80" s="122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</row>
    <row r="81" spans="1:35">
      <c r="A81" s="76"/>
      <c r="B81" s="76"/>
      <c r="C81" s="124"/>
      <c r="D81" s="121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3"/>
      <c r="P81" s="122"/>
      <c r="Q81" s="122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</row>
    <row r="82" spans="1:35">
      <c r="A82" s="76"/>
      <c r="B82" s="76"/>
      <c r="C82" s="124"/>
      <c r="D82" s="121"/>
      <c r="E82" s="121"/>
      <c r="F82" s="122"/>
      <c r="G82" s="122"/>
      <c r="H82" s="122"/>
      <c r="I82" s="122"/>
      <c r="J82" s="122"/>
      <c r="K82" s="122"/>
      <c r="L82" s="122"/>
      <c r="M82" s="122"/>
      <c r="N82" s="122"/>
      <c r="O82" s="123"/>
      <c r="P82" s="122"/>
      <c r="Q82" s="122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</row>
    <row r="83" spans="1:35">
      <c r="A83" s="76"/>
      <c r="B83" s="76"/>
      <c r="C83" s="124"/>
      <c r="D83" s="121"/>
      <c r="E83" s="121"/>
      <c r="F83" s="122"/>
      <c r="G83" s="122"/>
      <c r="H83" s="122"/>
      <c r="I83" s="122"/>
      <c r="J83" s="122"/>
      <c r="K83" s="122"/>
      <c r="L83" s="122"/>
      <c r="M83" s="122"/>
      <c r="N83" s="122"/>
      <c r="O83" s="123"/>
      <c r="P83" s="122"/>
      <c r="Q83" s="122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</row>
    <row r="84" spans="1:35">
      <c r="A84" s="76"/>
      <c r="B84" s="76"/>
      <c r="C84" s="124"/>
      <c r="D84" s="121"/>
      <c r="E84" s="121"/>
      <c r="F84" s="122"/>
      <c r="G84" s="122"/>
      <c r="H84" s="122"/>
      <c r="I84" s="122"/>
      <c r="J84" s="122"/>
      <c r="K84" s="122"/>
      <c r="L84" s="122"/>
      <c r="M84" s="122"/>
      <c r="N84" s="122"/>
      <c r="O84" s="123"/>
      <c r="P84" s="122"/>
      <c r="Q84" s="122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</row>
    <row r="85" spans="1:35">
      <c r="A85" s="76"/>
      <c r="B85" s="76"/>
      <c r="C85" s="124"/>
      <c r="D85" s="121"/>
      <c r="E85" s="121"/>
      <c r="F85" s="122"/>
      <c r="G85" s="122"/>
      <c r="H85" s="122"/>
      <c r="I85" s="122"/>
      <c r="J85" s="122"/>
      <c r="K85" s="122"/>
      <c r="L85" s="122"/>
      <c r="M85" s="122"/>
      <c r="N85" s="122"/>
      <c r="O85" s="123"/>
      <c r="P85" s="122"/>
      <c r="Q85" s="122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</row>
    <row r="86" spans="1:35">
      <c r="A86" s="76"/>
      <c r="B86" s="76"/>
      <c r="C86" s="124"/>
      <c r="D86" s="121"/>
      <c r="E86" s="121"/>
      <c r="F86" s="122"/>
      <c r="G86" s="122"/>
      <c r="H86" s="122"/>
      <c r="I86" s="122"/>
      <c r="J86" s="122"/>
      <c r="K86" s="122"/>
      <c r="L86" s="122"/>
      <c r="M86" s="122"/>
      <c r="N86" s="122"/>
      <c r="O86" s="123"/>
      <c r="P86" s="122"/>
      <c r="Q86" s="122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</row>
    <row r="87" spans="1:35">
      <c r="A87" s="125"/>
      <c r="B87" s="125"/>
      <c r="C87" s="124"/>
      <c r="D87" s="121"/>
      <c r="E87" s="121"/>
      <c r="F87" s="122"/>
      <c r="G87" s="122"/>
      <c r="H87" s="122"/>
      <c r="I87" s="122"/>
      <c r="J87" s="122"/>
      <c r="K87" s="122"/>
      <c r="L87" s="122"/>
      <c r="M87" s="122"/>
      <c r="N87" s="122"/>
      <c r="O87" s="123"/>
      <c r="P87" s="122"/>
      <c r="Q87" s="122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</row>
    <row r="88" spans="1:35">
      <c r="A88" s="125"/>
      <c r="B88" s="125"/>
      <c r="C88" s="124"/>
      <c r="D88" s="121"/>
      <c r="E88" s="121"/>
      <c r="F88" s="122"/>
      <c r="G88" s="122"/>
      <c r="H88" s="122"/>
      <c r="I88" s="122"/>
      <c r="J88" s="122"/>
      <c r="K88" s="122"/>
      <c r="L88" s="122"/>
      <c r="M88" s="122"/>
      <c r="N88" s="122"/>
      <c r="O88" s="123"/>
      <c r="P88" s="122"/>
      <c r="Q88" s="122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</row>
    <row r="89" spans="1:35">
      <c r="A89" s="125"/>
      <c r="B89" s="125"/>
      <c r="C89" s="124"/>
      <c r="D89" s="121"/>
      <c r="E89" s="121"/>
      <c r="F89" s="122"/>
      <c r="G89" s="122"/>
      <c r="H89" s="122"/>
      <c r="I89" s="122"/>
      <c r="J89" s="122"/>
      <c r="K89" s="122"/>
      <c r="L89" s="122"/>
      <c r="M89" s="122"/>
      <c r="N89" s="122"/>
      <c r="O89" s="123"/>
      <c r="P89" s="122"/>
      <c r="Q89" s="122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</row>
    <row r="90" spans="1:35">
      <c r="A90" s="125"/>
      <c r="B90" s="125"/>
      <c r="C90" s="124"/>
      <c r="D90" s="121"/>
      <c r="E90" s="121"/>
      <c r="F90" s="122"/>
      <c r="G90" s="122"/>
      <c r="H90" s="122"/>
      <c r="I90" s="122"/>
      <c r="J90" s="122"/>
      <c r="K90" s="122"/>
      <c r="L90" s="122"/>
      <c r="M90" s="122"/>
      <c r="N90" s="122"/>
      <c r="O90" s="123"/>
      <c r="P90" s="122"/>
      <c r="Q90" s="122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</row>
    <row r="91" spans="1:35">
      <c r="A91" s="125"/>
      <c r="B91" s="125"/>
      <c r="C91" s="124"/>
      <c r="D91" s="121"/>
      <c r="E91" s="121"/>
      <c r="F91" s="122"/>
      <c r="G91" s="122"/>
      <c r="H91" s="122"/>
      <c r="I91" s="122"/>
      <c r="J91" s="122"/>
      <c r="K91" s="122"/>
      <c r="L91" s="122"/>
      <c r="M91" s="122"/>
      <c r="N91" s="122"/>
      <c r="O91" s="123"/>
      <c r="P91" s="122"/>
      <c r="Q91" s="122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</row>
    <row r="92" spans="1:35">
      <c r="A92" s="125"/>
      <c r="B92" s="125"/>
      <c r="C92" s="124"/>
      <c r="D92" s="121"/>
      <c r="E92" s="121"/>
      <c r="F92" s="122"/>
      <c r="G92" s="122"/>
      <c r="H92" s="122"/>
      <c r="I92" s="122"/>
      <c r="J92" s="122"/>
      <c r="K92" s="122"/>
      <c r="L92" s="122"/>
      <c r="M92" s="122"/>
      <c r="N92" s="122"/>
      <c r="O92" s="123"/>
      <c r="P92" s="122"/>
      <c r="Q92" s="122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</row>
    <row r="93" spans="1:35">
      <c r="A93" s="125"/>
      <c r="B93" s="125"/>
      <c r="C93" s="124"/>
      <c r="D93" s="121"/>
      <c r="E93" s="121"/>
      <c r="F93" s="122"/>
      <c r="G93" s="122"/>
      <c r="H93" s="122"/>
      <c r="I93" s="122"/>
      <c r="J93" s="122"/>
      <c r="K93" s="122"/>
      <c r="L93" s="122"/>
      <c r="M93" s="122"/>
      <c r="N93" s="122"/>
      <c r="O93" s="123"/>
      <c r="P93" s="122"/>
      <c r="Q93" s="122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</row>
    <row r="94" spans="1:35">
      <c r="A94" s="125"/>
      <c r="B94" s="125"/>
      <c r="C94" s="124"/>
      <c r="D94" s="121"/>
      <c r="E94" s="121"/>
      <c r="F94" s="122"/>
      <c r="G94" s="122"/>
      <c r="H94" s="122"/>
      <c r="I94" s="122"/>
      <c r="J94" s="122"/>
      <c r="K94" s="122"/>
      <c r="L94" s="122"/>
      <c r="M94" s="122"/>
      <c r="N94" s="122"/>
      <c r="O94" s="123"/>
      <c r="P94" s="122"/>
      <c r="Q94" s="122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</row>
    <row r="95" spans="1:35">
      <c r="A95" s="125"/>
      <c r="B95" s="125"/>
      <c r="C95" s="124"/>
      <c r="D95" s="121"/>
      <c r="E95" s="121"/>
      <c r="F95" s="122"/>
      <c r="G95" s="122"/>
      <c r="H95" s="122"/>
      <c r="I95" s="122"/>
      <c r="J95" s="122"/>
      <c r="K95" s="122"/>
      <c r="L95" s="122"/>
      <c r="M95" s="122"/>
      <c r="N95" s="122"/>
      <c r="O95" s="123"/>
      <c r="P95" s="122"/>
      <c r="Q95" s="122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</row>
    <row r="96" spans="1:35">
      <c r="A96" s="125"/>
      <c r="B96" s="125"/>
      <c r="C96" s="124"/>
      <c r="D96" s="121"/>
      <c r="E96" s="121"/>
      <c r="F96" s="122"/>
      <c r="G96" s="122"/>
      <c r="H96" s="122"/>
      <c r="I96" s="122"/>
      <c r="J96" s="122"/>
      <c r="K96" s="122"/>
      <c r="L96" s="122"/>
      <c r="M96" s="122"/>
      <c r="N96" s="122"/>
      <c r="O96" s="123"/>
      <c r="P96" s="122"/>
      <c r="Q96" s="122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</row>
    <row r="97" spans="1:35">
      <c r="A97" s="125"/>
      <c r="B97" s="125"/>
      <c r="C97" s="124"/>
      <c r="D97" s="121"/>
      <c r="E97" s="121"/>
      <c r="F97" s="122"/>
      <c r="G97" s="122"/>
      <c r="H97" s="122"/>
      <c r="I97" s="122"/>
      <c r="J97" s="122"/>
      <c r="K97" s="122"/>
      <c r="L97" s="122"/>
      <c r="M97" s="122"/>
      <c r="N97" s="122"/>
      <c r="O97" s="123"/>
      <c r="P97" s="122"/>
      <c r="Q97" s="122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</row>
    <row r="98" spans="1:35">
      <c r="A98" s="125"/>
      <c r="B98" s="125"/>
      <c r="C98" s="124"/>
      <c r="D98" s="121"/>
      <c r="E98" s="121"/>
      <c r="F98" s="122"/>
      <c r="G98" s="122"/>
      <c r="H98" s="122"/>
      <c r="I98" s="122"/>
      <c r="J98" s="122"/>
      <c r="K98" s="122"/>
      <c r="L98" s="122"/>
      <c r="M98" s="122"/>
      <c r="N98" s="122"/>
      <c r="O98" s="123"/>
      <c r="P98" s="122"/>
      <c r="Q98" s="122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</row>
    <row r="99" spans="1:35">
      <c r="A99" s="125"/>
      <c r="B99" s="125"/>
      <c r="C99" s="124"/>
      <c r="D99" s="121"/>
      <c r="E99" s="121"/>
      <c r="F99" s="122"/>
      <c r="G99" s="122"/>
      <c r="H99" s="122"/>
      <c r="I99" s="122"/>
      <c r="J99" s="122"/>
      <c r="K99" s="122"/>
      <c r="L99" s="122"/>
      <c r="M99" s="122"/>
      <c r="N99" s="122"/>
      <c r="O99" s="123"/>
      <c r="P99" s="122"/>
      <c r="Q99" s="122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</row>
    <row r="100" spans="1:35">
      <c r="A100" s="125"/>
      <c r="B100" s="125"/>
      <c r="C100" s="124"/>
      <c r="D100" s="121"/>
      <c r="E100" s="121"/>
      <c r="F100" s="122"/>
      <c r="G100" s="122"/>
      <c r="H100" s="122"/>
      <c r="I100" s="122"/>
      <c r="J100" s="122"/>
      <c r="K100" s="122"/>
      <c r="L100" s="122"/>
      <c r="M100" s="122"/>
      <c r="N100" s="122"/>
      <c r="O100" s="123"/>
      <c r="P100" s="122"/>
      <c r="Q100" s="122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</row>
    <row r="101" spans="1:35">
      <c r="A101" s="125"/>
      <c r="B101" s="125"/>
      <c r="C101" s="124"/>
      <c r="D101" s="121"/>
      <c r="E101" s="121"/>
      <c r="F101" s="122"/>
      <c r="G101" s="122"/>
      <c r="H101" s="122"/>
      <c r="I101" s="122"/>
      <c r="J101" s="122"/>
      <c r="K101" s="122"/>
      <c r="L101" s="122"/>
      <c r="M101" s="122"/>
      <c r="N101" s="122"/>
      <c r="O101" s="123"/>
      <c r="P101" s="122"/>
      <c r="Q101" s="122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</row>
    <row r="102" spans="1:35">
      <c r="A102" s="125"/>
      <c r="B102" s="125"/>
      <c r="C102" s="124"/>
      <c r="D102" s="121"/>
      <c r="E102" s="121"/>
      <c r="F102" s="122"/>
      <c r="G102" s="122"/>
      <c r="H102" s="122"/>
      <c r="I102" s="122"/>
      <c r="J102" s="122"/>
      <c r="K102" s="122"/>
      <c r="L102" s="122"/>
      <c r="M102" s="122"/>
      <c r="N102" s="122"/>
      <c r="O102" s="123"/>
      <c r="P102" s="122"/>
      <c r="Q102" s="122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</row>
    <row r="103" spans="1:35">
      <c r="A103" s="125"/>
      <c r="B103" s="125"/>
      <c r="C103" s="124"/>
      <c r="D103" s="121"/>
      <c r="E103" s="121"/>
      <c r="F103" s="122"/>
      <c r="G103" s="122"/>
      <c r="H103" s="122"/>
      <c r="I103" s="122"/>
      <c r="J103" s="122"/>
      <c r="K103" s="122"/>
      <c r="L103" s="122"/>
      <c r="M103" s="122"/>
      <c r="N103" s="122"/>
      <c r="O103" s="123"/>
      <c r="P103" s="122"/>
      <c r="Q103" s="122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</row>
    <row r="104" spans="1:35">
      <c r="C104" s="120"/>
      <c r="D104" s="121"/>
      <c r="E104" s="121"/>
      <c r="F104" s="122"/>
      <c r="G104" s="122"/>
      <c r="H104" s="122"/>
      <c r="I104" s="122"/>
      <c r="J104" s="122"/>
      <c r="K104" s="122"/>
      <c r="L104" s="122"/>
      <c r="M104" s="122"/>
      <c r="N104" s="122"/>
      <c r="O104" s="123"/>
      <c r="P104" s="122"/>
      <c r="Q104" s="122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</row>
    <row r="105" spans="1:35">
      <c r="C105" s="120"/>
      <c r="D105" s="121"/>
      <c r="E105" s="121"/>
      <c r="F105" s="122"/>
      <c r="G105" s="122"/>
      <c r="H105" s="122"/>
      <c r="I105" s="122"/>
      <c r="J105" s="122"/>
      <c r="K105" s="122"/>
      <c r="L105" s="122"/>
      <c r="M105" s="122"/>
      <c r="N105" s="122"/>
      <c r="O105" s="123"/>
      <c r="P105" s="122"/>
      <c r="Q105" s="122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</row>
    <row r="106" spans="1:35">
      <c r="C106" s="120"/>
      <c r="D106" s="121"/>
      <c r="E106" s="121"/>
      <c r="F106" s="122"/>
      <c r="G106" s="122"/>
      <c r="H106" s="122"/>
      <c r="I106" s="122"/>
      <c r="J106" s="122"/>
      <c r="K106" s="122"/>
      <c r="L106" s="122"/>
      <c r="M106" s="122"/>
      <c r="N106" s="122"/>
      <c r="O106" s="123"/>
      <c r="P106" s="122"/>
      <c r="Q106" s="122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</row>
    <row r="107" spans="1:35">
      <c r="C107" s="120"/>
      <c r="D107" s="121"/>
      <c r="E107" s="121"/>
      <c r="F107" s="122"/>
      <c r="G107" s="122"/>
      <c r="H107" s="122"/>
      <c r="I107" s="122"/>
      <c r="J107" s="122"/>
      <c r="K107" s="122"/>
      <c r="L107" s="122"/>
      <c r="M107" s="122"/>
      <c r="N107" s="122"/>
      <c r="O107" s="123"/>
      <c r="P107" s="122"/>
      <c r="Q107" s="122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</row>
    <row r="108" spans="1:35">
      <c r="C108" s="120"/>
      <c r="D108" s="121"/>
      <c r="E108" s="121"/>
      <c r="F108" s="122"/>
      <c r="G108" s="122"/>
      <c r="H108" s="122"/>
      <c r="I108" s="122"/>
      <c r="J108" s="122"/>
      <c r="K108" s="122"/>
      <c r="L108" s="122"/>
      <c r="M108" s="122"/>
      <c r="N108" s="122"/>
      <c r="O108" s="123"/>
      <c r="P108" s="122"/>
      <c r="Q108" s="122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</row>
    <row r="109" spans="1:35">
      <c r="C109" s="120"/>
      <c r="D109" s="121"/>
      <c r="E109" s="121"/>
      <c r="F109" s="122"/>
      <c r="G109" s="122"/>
      <c r="H109" s="122"/>
      <c r="I109" s="122"/>
      <c r="J109" s="122"/>
      <c r="K109" s="122"/>
      <c r="L109" s="122"/>
      <c r="M109" s="122"/>
      <c r="N109" s="122"/>
      <c r="O109" s="123"/>
      <c r="P109" s="122"/>
      <c r="Q109" s="122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</row>
    <row r="110" spans="1:35">
      <c r="C110" s="120"/>
      <c r="D110" s="121"/>
      <c r="E110" s="121"/>
      <c r="F110" s="122"/>
      <c r="G110" s="122"/>
      <c r="H110" s="122"/>
      <c r="I110" s="122"/>
      <c r="J110" s="122"/>
      <c r="K110" s="122"/>
      <c r="L110" s="122"/>
      <c r="M110" s="122"/>
      <c r="N110" s="122"/>
      <c r="O110" s="123"/>
      <c r="P110" s="122"/>
      <c r="Q110" s="122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</row>
    <row r="111" spans="1:35">
      <c r="C111" s="120"/>
      <c r="D111" s="121"/>
      <c r="E111" s="121"/>
      <c r="F111" s="122"/>
      <c r="G111" s="122"/>
      <c r="H111" s="122"/>
      <c r="I111" s="122"/>
      <c r="J111" s="122"/>
      <c r="K111" s="122"/>
      <c r="L111" s="122"/>
      <c r="M111" s="122"/>
      <c r="N111" s="122"/>
      <c r="O111" s="123"/>
      <c r="P111" s="122"/>
      <c r="Q111" s="122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</row>
    <row r="112" spans="1:35">
      <c r="C112" s="120"/>
      <c r="D112" s="121"/>
      <c r="E112" s="121"/>
      <c r="F112" s="122"/>
      <c r="G112" s="122"/>
      <c r="H112" s="122"/>
      <c r="I112" s="122"/>
      <c r="J112" s="122"/>
      <c r="K112" s="122"/>
      <c r="L112" s="122"/>
      <c r="M112" s="122"/>
      <c r="N112" s="122"/>
      <c r="O112" s="123"/>
      <c r="P112" s="122"/>
      <c r="Q112" s="122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</row>
    <row r="113" spans="3:35">
      <c r="C113" s="120"/>
      <c r="D113" s="121"/>
      <c r="E113" s="121"/>
      <c r="F113" s="122"/>
      <c r="G113" s="122"/>
      <c r="H113" s="122"/>
      <c r="I113" s="122"/>
      <c r="J113" s="122"/>
      <c r="K113" s="122"/>
      <c r="L113" s="122"/>
      <c r="M113" s="122"/>
      <c r="N113" s="122"/>
      <c r="O113" s="123"/>
      <c r="P113" s="122"/>
      <c r="Q113" s="122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</row>
    <row r="114" spans="3:35">
      <c r="C114" s="120"/>
      <c r="D114" s="121"/>
      <c r="E114" s="121"/>
      <c r="F114" s="122"/>
      <c r="G114" s="122"/>
      <c r="H114" s="122"/>
      <c r="I114" s="122"/>
      <c r="J114" s="122"/>
      <c r="K114" s="122"/>
      <c r="L114" s="122"/>
      <c r="M114" s="122"/>
      <c r="N114" s="122"/>
      <c r="O114" s="123"/>
      <c r="P114" s="122"/>
      <c r="Q114" s="122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</row>
    <row r="115" spans="3:35">
      <c r="C115" s="120"/>
      <c r="D115" s="121"/>
      <c r="E115" s="121"/>
      <c r="F115" s="122"/>
      <c r="G115" s="122"/>
      <c r="H115" s="122"/>
      <c r="I115" s="122"/>
      <c r="J115" s="122"/>
      <c r="K115" s="122"/>
      <c r="L115" s="122"/>
      <c r="M115" s="122"/>
      <c r="N115" s="122"/>
      <c r="O115" s="123"/>
      <c r="P115" s="122"/>
      <c r="Q115" s="122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</row>
    <row r="116" spans="3:35">
      <c r="C116" s="120"/>
      <c r="D116" s="121"/>
      <c r="E116" s="121"/>
      <c r="F116" s="122"/>
      <c r="G116" s="122"/>
      <c r="H116" s="122"/>
      <c r="I116" s="122"/>
      <c r="J116" s="122"/>
      <c r="K116" s="122"/>
      <c r="L116" s="122"/>
      <c r="M116" s="122"/>
      <c r="N116" s="122"/>
      <c r="O116" s="123"/>
      <c r="P116" s="122"/>
      <c r="Q116" s="122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</row>
    <row r="117" spans="3:35">
      <c r="C117" s="120"/>
      <c r="D117" s="121"/>
      <c r="E117" s="121"/>
      <c r="F117" s="122"/>
      <c r="G117" s="122"/>
      <c r="H117" s="122"/>
      <c r="I117" s="122"/>
      <c r="J117" s="122"/>
      <c r="K117" s="122"/>
      <c r="L117" s="122"/>
      <c r="M117" s="122"/>
      <c r="N117" s="122"/>
      <c r="O117" s="123"/>
      <c r="P117" s="122"/>
      <c r="Q117" s="122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</row>
    <row r="118" spans="3:35">
      <c r="C118" s="120"/>
      <c r="D118" s="121"/>
      <c r="E118" s="121"/>
      <c r="F118" s="122"/>
      <c r="G118" s="122"/>
      <c r="H118" s="122"/>
      <c r="I118" s="122"/>
      <c r="J118" s="122"/>
      <c r="K118" s="122"/>
      <c r="L118" s="122"/>
      <c r="M118" s="122"/>
      <c r="N118" s="122"/>
      <c r="O118" s="123"/>
      <c r="P118" s="122"/>
      <c r="Q118" s="122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</row>
    <row r="119" spans="3:35">
      <c r="C119" s="120"/>
      <c r="D119" s="121"/>
      <c r="E119" s="121"/>
      <c r="F119" s="122"/>
      <c r="G119" s="122"/>
      <c r="H119" s="122"/>
      <c r="I119" s="122"/>
      <c r="J119" s="122"/>
      <c r="K119" s="122"/>
      <c r="L119" s="122"/>
      <c r="M119" s="122"/>
      <c r="N119" s="122"/>
      <c r="O119" s="123"/>
      <c r="P119" s="122"/>
      <c r="Q119" s="122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</row>
    <row r="120" spans="3:35">
      <c r="C120" s="120"/>
      <c r="D120" s="121"/>
      <c r="E120" s="121"/>
      <c r="F120" s="122"/>
      <c r="G120" s="122"/>
      <c r="H120" s="122"/>
      <c r="I120" s="122"/>
      <c r="J120" s="122"/>
      <c r="K120" s="122"/>
      <c r="L120" s="122"/>
      <c r="M120" s="122"/>
      <c r="N120" s="122"/>
      <c r="O120" s="123"/>
      <c r="P120" s="122"/>
      <c r="Q120" s="122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</row>
    <row r="121" spans="3:35">
      <c r="C121" s="120"/>
      <c r="D121" s="121"/>
      <c r="E121" s="121"/>
      <c r="F121" s="122"/>
      <c r="G121" s="122"/>
      <c r="H121" s="122"/>
      <c r="I121" s="122"/>
      <c r="J121" s="122"/>
      <c r="K121" s="122"/>
      <c r="L121" s="122"/>
      <c r="M121" s="122"/>
      <c r="N121" s="122"/>
      <c r="O121" s="123"/>
      <c r="P121" s="122"/>
      <c r="Q121" s="122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</row>
    <row r="122" spans="3:35">
      <c r="C122" s="120"/>
      <c r="D122" s="121"/>
      <c r="E122" s="121"/>
      <c r="F122" s="122"/>
      <c r="G122" s="122"/>
      <c r="H122" s="122"/>
      <c r="I122" s="122"/>
      <c r="J122" s="122"/>
      <c r="K122" s="122"/>
      <c r="L122" s="122"/>
      <c r="M122" s="122"/>
      <c r="N122" s="122"/>
      <c r="O122" s="123"/>
      <c r="P122" s="122"/>
      <c r="Q122" s="122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</row>
    <row r="123" spans="3:35">
      <c r="C123" s="120"/>
      <c r="D123" s="121"/>
      <c r="E123" s="121"/>
      <c r="F123" s="122"/>
      <c r="G123" s="122"/>
      <c r="H123" s="122"/>
      <c r="I123" s="122"/>
      <c r="J123" s="122"/>
      <c r="K123" s="122"/>
      <c r="L123" s="122"/>
      <c r="M123" s="122"/>
      <c r="N123" s="122"/>
      <c r="O123" s="123"/>
      <c r="P123" s="122"/>
      <c r="Q123" s="122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</row>
    <row r="124" spans="3:35">
      <c r="C124" s="120"/>
      <c r="D124" s="121"/>
      <c r="E124" s="121"/>
      <c r="F124" s="122"/>
      <c r="G124" s="122"/>
      <c r="H124" s="122"/>
      <c r="I124" s="122"/>
      <c r="J124" s="122"/>
      <c r="K124" s="122"/>
      <c r="L124" s="122"/>
      <c r="M124" s="122"/>
      <c r="N124" s="122"/>
      <c r="O124" s="123"/>
      <c r="P124" s="122"/>
      <c r="Q124" s="122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</row>
    <row r="125" spans="3:35">
      <c r="C125" s="120"/>
      <c r="D125" s="121"/>
      <c r="E125" s="121"/>
      <c r="F125" s="122"/>
      <c r="G125" s="122"/>
      <c r="H125" s="122"/>
      <c r="I125" s="122"/>
      <c r="J125" s="122"/>
      <c r="K125" s="122"/>
      <c r="L125" s="122"/>
      <c r="M125" s="122"/>
      <c r="N125" s="122"/>
      <c r="O125" s="123"/>
      <c r="P125" s="122"/>
      <c r="Q125" s="122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</row>
    <row r="126" spans="3:35">
      <c r="C126" s="120"/>
      <c r="D126" s="121"/>
      <c r="E126" s="121"/>
      <c r="F126" s="122"/>
      <c r="G126" s="122"/>
      <c r="H126" s="122"/>
      <c r="I126" s="122"/>
      <c r="J126" s="122"/>
      <c r="K126" s="122"/>
      <c r="L126" s="122"/>
      <c r="M126" s="122"/>
      <c r="N126" s="122"/>
      <c r="O126" s="123"/>
      <c r="P126" s="122"/>
      <c r="Q126" s="122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</row>
    <row r="127" spans="3:35">
      <c r="C127" s="120"/>
      <c r="D127" s="121"/>
      <c r="E127" s="121"/>
      <c r="F127" s="122"/>
      <c r="G127" s="122"/>
      <c r="H127" s="122"/>
      <c r="I127" s="122"/>
      <c r="J127" s="122"/>
      <c r="K127" s="122"/>
      <c r="L127" s="122"/>
      <c r="M127" s="122"/>
      <c r="N127" s="122"/>
      <c r="O127" s="123"/>
      <c r="P127" s="122"/>
      <c r="Q127" s="122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</row>
    <row r="128" spans="3:35">
      <c r="C128" s="120"/>
      <c r="D128" s="121"/>
      <c r="E128" s="121"/>
      <c r="F128" s="122"/>
      <c r="G128" s="122"/>
      <c r="H128" s="122"/>
      <c r="I128" s="122"/>
      <c r="J128" s="122"/>
      <c r="K128" s="122"/>
      <c r="L128" s="122"/>
      <c r="M128" s="122"/>
      <c r="N128" s="122"/>
      <c r="O128" s="123"/>
      <c r="P128" s="122"/>
      <c r="Q128" s="122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</row>
    <row r="129" spans="1:35">
      <c r="C129" s="120"/>
      <c r="D129" s="121"/>
      <c r="E129" s="121"/>
      <c r="F129" s="122"/>
      <c r="G129" s="122"/>
      <c r="H129" s="122"/>
      <c r="I129" s="122"/>
      <c r="J129" s="122"/>
      <c r="K129" s="122"/>
      <c r="L129" s="122"/>
      <c r="M129" s="122"/>
      <c r="N129" s="122"/>
      <c r="O129" s="123"/>
      <c r="P129" s="122"/>
      <c r="Q129" s="122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</row>
    <row r="130" spans="1:35">
      <c r="C130" s="120"/>
      <c r="D130" s="121"/>
      <c r="E130" s="121"/>
      <c r="F130" s="122"/>
      <c r="G130" s="122"/>
      <c r="H130" s="122"/>
      <c r="I130" s="122"/>
      <c r="J130" s="122"/>
      <c r="K130" s="122"/>
      <c r="L130" s="122"/>
      <c r="M130" s="122"/>
      <c r="N130" s="122"/>
      <c r="O130" s="123"/>
      <c r="P130" s="122"/>
      <c r="Q130" s="122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</row>
    <row r="131" spans="1:35">
      <c r="C131" s="120"/>
      <c r="D131" s="121"/>
      <c r="E131" s="121"/>
      <c r="F131" s="122"/>
      <c r="G131" s="122"/>
      <c r="H131" s="122"/>
      <c r="I131" s="122"/>
      <c r="J131" s="122"/>
      <c r="K131" s="122"/>
      <c r="L131" s="122"/>
      <c r="M131" s="122"/>
      <c r="N131" s="122"/>
      <c r="O131" s="123"/>
      <c r="P131" s="122"/>
      <c r="Q131" s="122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</row>
    <row r="132" spans="1:35">
      <c r="C132" s="124"/>
      <c r="D132" s="121"/>
      <c r="E132" s="121"/>
      <c r="F132" s="122"/>
      <c r="G132" s="122"/>
      <c r="H132" s="122"/>
      <c r="I132" s="122"/>
      <c r="J132" s="122"/>
      <c r="K132" s="122"/>
      <c r="L132" s="122"/>
      <c r="M132" s="122"/>
      <c r="N132" s="122"/>
      <c r="O132" s="123"/>
      <c r="P132" s="122"/>
      <c r="Q132" s="122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</row>
    <row r="133" spans="1:35">
      <c r="C133" s="124"/>
      <c r="D133" s="121"/>
      <c r="E133" s="121"/>
      <c r="F133" s="122"/>
      <c r="G133" s="122"/>
      <c r="H133" s="122"/>
      <c r="I133" s="122"/>
      <c r="J133" s="122"/>
      <c r="K133" s="122"/>
      <c r="L133" s="122"/>
      <c r="M133" s="122"/>
      <c r="N133" s="122"/>
      <c r="O133" s="123"/>
      <c r="P133" s="122"/>
      <c r="Q133" s="122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</row>
    <row r="134" spans="1:35">
      <c r="A134" s="76"/>
      <c r="B134" s="76"/>
      <c r="C134" s="124"/>
      <c r="D134" s="121"/>
      <c r="E134" s="121"/>
      <c r="F134" s="122"/>
      <c r="G134" s="122"/>
      <c r="H134" s="122"/>
      <c r="I134" s="122"/>
      <c r="J134" s="122"/>
      <c r="K134" s="122"/>
      <c r="L134" s="122"/>
      <c r="M134" s="122"/>
      <c r="N134" s="122"/>
      <c r="O134" s="123"/>
      <c r="P134" s="122"/>
      <c r="Q134" s="122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</row>
    <row r="135" spans="1:35">
      <c r="A135" s="76"/>
      <c r="B135" s="76"/>
      <c r="C135" s="124"/>
      <c r="D135" s="121"/>
      <c r="E135" s="121"/>
      <c r="F135" s="122"/>
      <c r="G135" s="122"/>
      <c r="H135" s="122"/>
      <c r="I135" s="122"/>
      <c r="J135" s="122"/>
      <c r="K135" s="122"/>
      <c r="L135" s="122"/>
      <c r="M135" s="122"/>
      <c r="N135" s="122"/>
      <c r="O135" s="123"/>
      <c r="P135" s="122"/>
      <c r="Q135" s="122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</row>
    <row r="136" spans="1:35">
      <c r="A136" s="76"/>
      <c r="B136" s="76"/>
      <c r="C136" s="124"/>
      <c r="D136" s="121"/>
      <c r="E136" s="121"/>
      <c r="F136" s="122"/>
      <c r="G136" s="122"/>
      <c r="H136" s="122"/>
      <c r="I136" s="122"/>
      <c r="J136" s="122"/>
      <c r="K136" s="122"/>
      <c r="L136" s="122"/>
      <c r="M136" s="122"/>
      <c r="N136" s="122"/>
      <c r="O136" s="123"/>
      <c r="P136" s="122"/>
      <c r="Q136" s="122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</row>
    <row r="137" spans="1:35">
      <c r="A137" s="125"/>
      <c r="B137" s="125"/>
      <c r="C137" s="124"/>
      <c r="D137" s="121"/>
      <c r="E137" s="121"/>
      <c r="F137" s="122"/>
      <c r="G137" s="122"/>
      <c r="H137" s="122"/>
      <c r="I137" s="122"/>
      <c r="J137" s="122"/>
      <c r="K137" s="122"/>
      <c r="L137" s="122"/>
      <c r="M137" s="122"/>
      <c r="N137" s="122"/>
      <c r="O137" s="123"/>
      <c r="P137" s="122"/>
      <c r="Q137" s="122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</row>
    <row r="138" spans="1:35">
      <c r="A138" s="125"/>
      <c r="B138" s="125"/>
      <c r="C138" s="124"/>
      <c r="D138" s="121"/>
      <c r="E138" s="121"/>
      <c r="F138" s="122"/>
      <c r="G138" s="122"/>
      <c r="H138" s="122"/>
      <c r="I138" s="122"/>
      <c r="J138" s="122"/>
      <c r="K138" s="122"/>
      <c r="L138" s="122"/>
      <c r="M138" s="122"/>
      <c r="N138" s="122"/>
      <c r="O138" s="123"/>
      <c r="P138" s="122"/>
      <c r="Q138" s="122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</row>
    <row r="139" spans="1:35">
      <c r="A139" s="125"/>
      <c r="B139" s="125"/>
      <c r="C139" s="124"/>
      <c r="D139" s="121"/>
      <c r="E139" s="121"/>
      <c r="F139" s="122"/>
      <c r="G139" s="122"/>
      <c r="H139" s="122"/>
      <c r="I139" s="122"/>
      <c r="J139" s="122"/>
      <c r="K139" s="122"/>
      <c r="L139" s="122"/>
      <c r="M139" s="122"/>
      <c r="N139" s="122"/>
      <c r="O139" s="123"/>
      <c r="P139" s="122"/>
      <c r="Q139" s="122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</row>
    <row r="140" spans="1:35">
      <c r="A140" s="125"/>
      <c r="B140" s="125"/>
      <c r="C140" s="124"/>
      <c r="D140" s="121"/>
      <c r="E140" s="121"/>
      <c r="F140" s="122"/>
      <c r="G140" s="122"/>
      <c r="H140" s="122"/>
      <c r="I140" s="122"/>
      <c r="J140" s="122"/>
      <c r="K140" s="122"/>
      <c r="L140" s="122"/>
      <c r="M140" s="122"/>
      <c r="N140" s="122"/>
      <c r="O140" s="123"/>
      <c r="P140" s="122"/>
      <c r="Q140" s="122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</row>
    <row r="141" spans="1:35">
      <c r="A141" s="125"/>
      <c r="B141" s="125"/>
      <c r="C141" s="124"/>
      <c r="D141" s="121"/>
      <c r="E141" s="121"/>
      <c r="F141" s="122"/>
      <c r="G141" s="122"/>
      <c r="H141" s="122"/>
      <c r="I141" s="122"/>
      <c r="J141" s="122"/>
      <c r="K141" s="122"/>
      <c r="L141" s="122"/>
      <c r="M141" s="122"/>
      <c r="N141" s="122"/>
      <c r="O141" s="123"/>
      <c r="P141" s="122"/>
      <c r="Q141" s="122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</row>
    <row r="142" spans="1:35">
      <c r="A142" s="125"/>
      <c r="B142" s="125"/>
      <c r="C142" s="124"/>
      <c r="D142" s="121"/>
      <c r="E142" s="121"/>
      <c r="F142" s="122"/>
      <c r="G142" s="122"/>
      <c r="H142" s="122"/>
      <c r="I142" s="122"/>
      <c r="J142" s="122"/>
      <c r="K142" s="122"/>
      <c r="L142" s="122"/>
      <c r="M142" s="122"/>
      <c r="N142" s="122"/>
      <c r="O142" s="123"/>
      <c r="P142" s="122"/>
      <c r="Q142" s="122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</row>
    <row r="143" spans="1:35">
      <c r="A143" s="125"/>
      <c r="B143" s="125"/>
      <c r="C143" s="124"/>
      <c r="D143" s="121"/>
      <c r="E143" s="121"/>
      <c r="F143" s="122"/>
      <c r="G143" s="122"/>
      <c r="H143" s="122"/>
      <c r="I143" s="122"/>
      <c r="J143" s="122"/>
      <c r="K143" s="122"/>
      <c r="L143" s="122"/>
      <c r="M143" s="122"/>
      <c r="N143" s="122"/>
      <c r="O143" s="123"/>
      <c r="P143" s="122"/>
      <c r="Q143" s="122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</row>
    <row r="144" spans="1:35">
      <c r="A144" s="125"/>
      <c r="B144" s="125"/>
      <c r="C144" s="124"/>
      <c r="D144" s="121"/>
      <c r="E144" s="121"/>
      <c r="F144" s="122"/>
      <c r="G144" s="122"/>
      <c r="H144" s="122"/>
      <c r="I144" s="122"/>
      <c r="J144" s="122"/>
      <c r="K144" s="122"/>
      <c r="L144" s="122"/>
      <c r="M144" s="122"/>
      <c r="N144" s="122"/>
      <c r="O144" s="123"/>
      <c r="P144" s="122"/>
      <c r="Q144" s="122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</row>
    <row r="145" spans="1:35">
      <c r="A145" s="125"/>
      <c r="B145" s="125"/>
      <c r="C145" s="124"/>
      <c r="D145" s="121"/>
      <c r="E145" s="121"/>
      <c r="F145" s="122"/>
      <c r="G145" s="122"/>
      <c r="H145" s="122"/>
      <c r="I145" s="122"/>
      <c r="J145" s="122"/>
      <c r="K145" s="122"/>
      <c r="L145" s="122"/>
      <c r="M145" s="122"/>
      <c r="N145" s="122"/>
      <c r="O145" s="123"/>
      <c r="P145" s="122"/>
      <c r="Q145" s="122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</row>
    <row r="146" spans="1:35">
      <c r="A146" s="125"/>
      <c r="B146" s="125"/>
      <c r="C146" s="124"/>
      <c r="D146" s="121"/>
      <c r="E146" s="121"/>
      <c r="F146" s="122"/>
      <c r="G146" s="122"/>
      <c r="H146" s="122"/>
      <c r="I146" s="122"/>
      <c r="J146" s="122"/>
      <c r="K146" s="122"/>
      <c r="L146" s="122"/>
      <c r="M146" s="122"/>
      <c r="N146" s="122"/>
      <c r="O146" s="123"/>
      <c r="P146" s="122"/>
      <c r="Q146" s="122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</row>
    <row r="147" spans="1:35">
      <c r="A147" s="125"/>
      <c r="B147" s="125"/>
      <c r="C147" s="124"/>
      <c r="D147" s="121"/>
      <c r="E147" s="121"/>
      <c r="F147" s="122"/>
      <c r="G147" s="122"/>
      <c r="H147" s="122"/>
      <c r="I147" s="122"/>
      <c r="J147" s="122"/>
      <c r="K147" s="122"/>
      <c r="L147" s="122"/>
      <c r="M147" s="122"/>
      <c r="N147" s="122"/>
      <c r="O147" s="123"/>
      <c r="P147" s="122"/>
      <c r="Q147" s="122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</row>
    <row r="148" spans="1:35">
      <c r="A148" s="125"/>
      <c r="B148" s="125"/>
      <c r="C148" s="124"/>
      <c r="D148" s="121"/>
      <c r="E148" s="121"/>
      <c r="F148" s="122"/>
      <c r="G148" s="122"/>
      <c r="H148" s="122"/>
      <c r="I148" s="122"/>
      <c r="J148" s="122"/>
      <c r="K148" s="122"/>
      <c r="L148" s="122"/>
      <c r="M148" s="122"/>
      <c r="N148" s="122"/>
      <c r="O148" s="123"/>
      <c r="P148" s="122"/>
      <c r="Q148" s="122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</row>
    <row r="149" spans="1:35">
      <c r="A149" s="125"/>
      <c r="B149" s="125"/>
      <c r="C149" s="124"/>
      <c r="D149" s="121"/>
      <c r="E149" s="121"/>
      <c r="F149" s="122"/>
      <c r="G149" s="122"/>
      <c r="H149" s="122"/>
      <c r="I149" s="122"/>
      <c r="J149" s="122"/>
      <c r="K149" s="122"/>
      <c r="L149" s="122"/>
      <c r="M149" s="122"/>
      <c r="N149" s="122"/>
      <c r="O149" s="123"/>
      <c r="P149" s="122"/>
      <c r="Q149" s="122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</row>
    <row r="150" spans="1:35">
      <c r="A150" s="125"/>
      <c r="B150" s="125"/>
      <c r="C150" s="124"/>
      <c r="D150" s="121"/>
      <c r="E150" s="121"/>
      <c r="F150" s="122"/>
      <c r="G150" s="122"/>
      <c r="H150" s="122"/>
      <c r="I150" s="122"/>
      <c r="J150" s="122"/>
      <c r="K150" s="122"/>
      <c r="L150" s="122"/>
      <c r="M150" s="122"/>
      <c r="N150" s="122"/>
      <c r="O150" s="123"/>
      <c r="P150" s="122"/>
      <c r="Q150" s="122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</row>
    <row r="151" spans="1:35">
      <c r="A151" s="125"/>
      <c r="B151" s="125"/>
      <c r="C151" s="124"/>
      <c r="D151" s="121"/>
      <c r="E151" s="121"/>
      <c r="F151" s="122"/>
      <c r="G151" s="122"/>
      <c r="H151" s="122"/>
      <c r="I151" s="122"/>
      <c r="J151" s="122"/>
      <c r="K151" s="122"/>
      <c r="L151" s="122"/>
      <c r="M151" s="122"/>
      <c r="N151" s="122"/>
      <c r="O151" s="123"/>
      <c r="P151" s="122"/>
      <c r="Q151" s="122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</row>
    <row r="152" spans="1:35">
      <c r="A152" s="125"/>
      <c r="B152" s="125"/>
      <c r="C152" s="124"/>
      <c r="D152" s="121"/>
      <c r="E152" s="121"/>
      <c r="F152" s="122"/>
      <c r="G152" s="122"/>
      <c r="H152" s="122"/>
      <c r="I152" s="122"/>
      <c r="J152" s="122"/>
      <c r="K152" s="122"/>
      <c r="L152" s="122"/>
      <c r="M152" s="122"/>
      <c r="N152" s="122"/>
      <c r="O152" s="123"/>
      <c r="P152" s="122"/>
      <c r="Q152" s="122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</row>
    <row r="153" spans="1:35">
      <c r="A153" s="125"/>
      <c r="B153" s="125"/>
      <c r="C153" s="124"/>
      <c r="D153" s="121"/>
      <c r="E153" s="121"/>
      <c r="F153" s="122"/>
      <c r="G153" s="122"/>
      <c r="H153" s="122"/>
      <c r="I153" s="122"/>
      <c r="J153" s="122"/>
      <c r="K153" s="122"/>
      <c r="L153" s="122"/>
      <c r="M153" s="122"/>
      <c r="N153" s="122"/>
      <c r="O153" s="123"/>
      <c r="P153" s="122"/>
      <c r="Q153" s="122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</row>
    <row r="154" spans="1:35">
      <c r="A154" s="125"/>
      <c r="B154" s="125"/>
      <c r="C154" s="124"/>
      <c r="D154" s="121"/>
      <c r="E154" s="121"/>
      <c r="F154" s="122"/>
      <c r="G154" s="122"/>
      <c r="H154" s="122"/>
      <c r="I154" s="122"/>
      <c r="J154" s="122"/>
      <c r="K154" s="122"/>
      <c r="L154" s="122"/>
      <c r="M154" s="122"/>
      <c r="N154" s="122"/>
      <c r="O154" s="123"/>
      <c r="P154" s="122"/>
      <c r="Q154" s="122"/>
      <c r="R154" s="76"/>
      <c r="S154" s="76"/>
      <c r="T154" s="76"/>
      <c r="U154" s="76"/>
      <c r="V154" s="76"/>
      <c r="W154" s="76"/>
      <c r="X154" s="76"/>
      <c r="Y154" s="76"/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</row>
    <row r="155" spans="1:35">
      <c r="A155" s="125"/>
      <c r="B155" s="125"/>
      <c r="C155" s="124"/>
      <c r="D155" s="121"/>
      <c r="E155" s="121"/>
      <c r="F155" s="122"/>
      <c r="G155" s="122"/>
      <c r="H155" s="122"/>
      <c r="I155" s="122"/>
      <c r="J155" s="122"/>
      <c r="K155" s="122"/>
      <c r="L155" s="122"/>
      <c r="M155" s="122"/>
      <c r="N155" s="122"/>
      <c r="O155" s="123"/>
      <c r="P155" s="122"/>
      <c r="Q155" s="122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</row>
    <row r="156" spans="1:35">
      <c r="A156" s="125"/>
      <c r="B156" s="125"/>
      <c r="C156" s="124"/>
      <c r="D156" s="121"/>
      <c r="E156" s="121"/>
      <c r="F156" s="122"/>
      <c r="G156" s="122"/>
      <c r="H156" s="122"/>
      <c r="I156" s="122"/>
      <c r="J156" s="122"/>
      <c r="K156" s="122"/>
      <c r="L156" s="122"/>
      <c r="M156" s="122"/>
      <c r="N156" s="122"/>
      <c r="O156" s="123"/>
      <c r="P156" s="122"/>
      <c r="Q156" s="122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</row>
    <row r="157" spans="1:35">
      <c r="A157" s="125"/>
      <c r="B157" s="125"/>
      <c r="C157" s="124"/>
      <c r="D157" s="121"/>
      <c r="E157" s="121"/>
      <c r="F157" s="122"/>
      <c r="G157" s="122"/>
      <c r="H157" s="122"/>
      <c r="I157" s="122"/>
      <c r="J157" s="122"/>
      <c r="K157" s="122"/>
      <c r="L157" s="122"/>
      <c r="M157" s="122"/>
      <c r="N157" s="122"/>
      <c r="O157" s="123"/>
      <c r="P157" s="122"/>
      <c r="Q157" s="122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</row>
    <row r="158" spans="1:35">
      <c r="A158" s="125"/>
      <c r="B158" s="125"/>
      <c r="C158" s="124"/>
      <c r="D158" s="121"/>
      <c r="E158" s="121"/>
      <c r="F158" s="122"/>
      <c r="G158" s="122"/>
      <c r="H158" s="122"/>
      <c r="I158" s="122"/>
      <c r="J158" s="122"/>
      <c r="K158" s="122"/>
      <c r="L158" s="122"/>
      <c r="M158" s="122"/>
      <c r="N158" s="122"/>
      <c r="O158" s="123"/>
      <c r="P158" s="122"/>
      <c r="Q158" s="122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</row>
    <row r="159" spans="1:35">
      <c r="A159" s="125"/>
      <c r="B159" s="125"/>
      <c r="C159" s="124"/>
      <c r="D159" s="121"/>
      <c r="E159" s="121"/>
      <c r="F159" s="122"/>
      <c r="G159" s="122"/>
      <c r="H159" s="122"/>
      <c r="I159" s="122"/>
      <c r="J159" s="122"/>
      <c r="K159" s="122"/>
      <c r="L159" s="122"/>
      <c r="M159" s="122"/>
      <c r="N159" s="122"/>
      <c r="O159" s="123"/>
      <c r="P159" s="122"/>
      <c r="Q159" s="122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</row>
    <row r="160" spans="1:35">
      <c r="A160" s="125"/>
      <c r="B160" s="125"/>
      <c r="C160" s="124"/>
      <c r="D160" s="121"/>
      <c r="E160" s="121"/>
      <c r="F160" s="122"/>
      <c r="G160" s="122"/>
      <c r="H160" s="122"/>
      <c r="I160" s="122"/>
      <c r="J160" s="122"/>
      <c r="K160" s="122"/>
      <c r="L160" s="122"/>
      <c r="M160" s="122"/>
      <c r="N160" s="122"/>
      <c r="O160" s="123"/>
      <c r="P160" s="122"/>
      <c r="Q160" s="122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</row>
    <row r="161" spans="1:35">
      <c r="A161" s="125"/>
      <c r="B161" s="125"/>
      <c r="C161" s="124"/>
      <c r="D161" s="121"/>
      <c r="E161" s="121"/>
      <c r="F161" s="122"/>
      <c r="G161" s="122"/>
      <c r="H161" s="122"/>
      <c r="I161" s="122"/>
      <c r="J161" s="122"/>
      <c r="K161" s="122"/>
      <c r="L161" s="122"/>
      <c r="M161" s="122"/>
      <c r="N161" s="122"/>
      <c r="O161" s="123"/>
      <c r="P161" s="122"/>
      <c r="Q161" s="122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</row>
    <row r="162" spans="1:35">
      <c r="A162" s="125"/>
      <c r="B162" s="125"/>
      <c r="C162" s="124"/>
      <c r="D162" s="121"/>
      <c r="E162" s="121"/>
      <c r="F162" s="122"/>
      <c r="G162" s="122"/>
      <c r="H162" s="122"/>
      <c r="I162" s="122"/>
      <c r="J162" s="122"/>
      <c r="K162" s="122"/>
      <c r="L162" s="122"/>
      <c r="M162" s="122"/>
      <c r="N162" s="122"/>
      <c r="O162" s="123"/>
      <c r="P162" s="122"/>
      <c r="Q162" s="122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</row>
    <row r="163" spans="1:35">
      <c r="A163" s="125"/>
      <c r="B163" s="125"/>
      <c r="C163" s="124"/>
      <c r="D163" s="121"/>
      <c r="E163" s="121"/>
      <c r="F163" s="122"/>
      <c r="G163" s="122"/>
      <c r="H163" s="122"/>
      <c r="I163" s="122"/>
      <c r="J163" s="122"/>
      <c r="K163" s="122"/>
      <c r="L163" s="122"/>
      <c r="M163" s="122"/>
      <c r="N163" s="122"/>
      <c r="O163" s="123"/>
      <c r="P163" s="122"/>
      <c r="Q163" s="122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</row>
    <row r="164" spans="1:35">
      <c r="A164" s="125"/>
      <c r="B164" s="125"/>
      <c r="C164" s="124"/>
      <c r="D164" s="121"/>
      <c r="E164" s="121"/>
      <c r="F164" s="122"/>
      <c r="G164" s="122"/>
      <c r="H164" s="122"/>
      <c r="I164" s="122"/>
      <c r="J164" s="122"/>
      <c r="K164" s="122"/>
      <c r="L164" s="122"/>
      <c r="M164" s="122"/>
      <c r="N164" s="122"/>
      <c r="O164" s="123"/>
      <c r="P164" s="122"/>
      <c r="Q164" s="122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</row>
    <row r="165" spans="1:35">
      <c r="A165" s="125"/>
      <c r="B165" s="125"/>
      <c r="C165" s="124"/>
      <c r="D165" s="121"/>
      <c r="E165" s="121"/>
      <c r="F165" s="122"/>
      <c r="G165" s="122"/>
      <c r="H165" s="122"/>
      <c r="I165" s="122"/>
      <c r="J165" s="122"/>
      <c r="K165" s="122"/>
      <c r="L165" s="122"/>
      <c r="M165" s="122"/>
      <c r="N165" s="122"/>
      <c r="O165" s="123"/>
      <c r="P165" s="122"/>
      <c r="Q165" s="122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</row>
    <row r="166" spans="1:35">
      <c r="A166" s="125"/>
      <c r="B166" s="125"/>
      <c r="C166" s="124"/>
      <c r="D166" s="121"/>
      <c r="E166" s="121"/>
      <c r="F166" s="122"/>
      <c r="G166" s="122"/>
      <c r="H166" s="122"/>
      <c r="I166" s="122"/>
      <c r="J166" s="122"/>
      <c r="K166" s="122"/>
      <c r="L166" s="122"/>
      <c r="M166" s="122"/>
      <c r="N166" s="122"/>
      <c r="O166" s="123"/>
      <c r="P166" s="122"/>
      <c r="Q166" s="122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</row>
    <row r="167" spans="1:35">
      <c r="A167" s="125"/>
      <c r="B167" s="125"/>
      <c r="C167" s="124"/>
      <c r="D167" s="121"/>
      <c r="E167" s="121"/>
      <c r="F167" s="122"/>
      <c r="G167" s="122"/>
      <c r="H167" s="122"/>
      <c r="I167" s="122"/>
      <c r="J167" s="122"/>
      <c r="K167" s="122"/>
      <c r="L167" s="122"/>
      <c r="M167" s="122"/>
      <c r="N167" s="122"/>
      <c r="O167" s="123"/>
      <c r="P167" s="122"/>
      <c r="Q167" s="122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</row>
    <row r="168" spans="1:35">
      <c r="A168" s="125"/>
      <c r="B168" s="125"/>
      <c r="C168" s="124"/>
      <c r="D168" s="121"/>
      <c r="E168" s="121"/>
      <c r="F168" s="122"/>
      <c r="G168" s="122"/>
      <c r="H168" s="122"/>
      <c r="I168" s="122"/>
      <c r="J168" s="122"/>
      <c r="K168" s="122"/>
      <c r="L168" s="122"/>
      <c r="M168" s="122"/>
      <c r="N168" s="122"/>
      <c r="O168" s="123"/>
      <c r="P168" s="122"/>
      <c r="Q168" s="122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</row>
    <row r="169" spans="1:35">
      <c r="A169" s="125"/>
      <c r="B169" s="125"/>
      <c r="C169" s="124"/>
      <c r="D169" s="121"/>
      <c r="E169" s="121"/>
      <c r="F169" s="122"/>
      <c r="G169" s="122"/>
      <c r="H169" s="122"/>
      <c r="I169" s="122"/>
      <c r="J169" s="122"/>
      <c r="K169" s="122"/>
      <c r="L169" s="122"/>
      <c r="M169" s="122"/>
      <c r="N169" s="122"/>
      <c r="O169" s="123"/>
      <c r="P169" s="122"/>
      <c r="Q169" s="122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</row>
    <row r="170" spans="1:35">
      <c r="A170" s="125"/>
      <c r="B170" s="125"/>
      <c r="C170" s="124"/>
      <c r="D170" s="121"/>
      <c r="E170" s="121"/>
      <c r="F170" s="122"/>
      <c r="G170" s="122"/>
      <c r="H170" s="122"/>
      <c r="I170" s="122"/>
      <c r="J170" s="122"/>
      <c r="K170" s="122"/>
      <c r="L170" s="122"/>
      <c r="M170" s="122"/>
      <c r="N170" s="122"/>
      <c r="O170" s="123"/>
      <c r="P170" s="122"/>
      <c r="Q170" s="122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</row>
    <row r="171" spans="1:35">
      <c r="A171" s="125"/>
      <c r="B171" s="125"/>
      <c r="C171" s="124"/>
      <c r="D171" s="121"/>
      <c r="E171" s="121"/>
      <c r="F171" s="122"/>
      <c r="G171" s="122"/>
      <c r="H171" s="122"/>
      <c r="I171" s="122"/>
      <c r="J171" s="122"/>
      <c r="K171" s="122"/>
      <c r="L171" s="122"/>
      <c r="M171" s="122"/>
      <c r="N171" s="122"/>
      <c r="O171" s="123"/>
      <c r="P171" s="122"/>
      <c r="Q171" s="122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</row>
    <row r="172" spans="1:35">
      <c r="A172" s="125"/>
      <c r="B172" s="125"/>
      <c r="C172" s="124"/>
      <c r="D172" s="121"/>
      <c r="E172" s="121"/>
      <c r="F172" s="122"/>
      <c r="G172" s="122"/>
      <c r="H172" s="122"/>
      <c r="I172" s="122"/>
      <c r="J172" s="122"/>
      <c r="K172" s="122"/>
      <c r="L172" s="122"/>
      <c r="M172" s="122"/>
      <c r="N172" s="122"/>
      <c r="O172" s="123"/>
      <c r="P172" s="122"/>
      <c r="Q172" s="122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</row>
    <row r="173" spans="1:35">
      <c r="A173" s="125"/>
      <c r="B173" s="125"/>
      <c r="C173" s="124"/>
      <c r="D173" s="121"/>
      <c r="E173" s="121"/>
      <c r="F173" s="122"/>
      <c r="G173" s="122"/>
      <c r="H173" s="122"/>
      <c r="I173" s="122"/>
      <c r="J173" s="122"/>
      <c r="K173" s="122"/>
      <c r="L173" s="122"/>
      <c r="M173" s="122"/>
      <c r="N173" s="122"/>
      <c r="O173" s="123"/>
      <c r="P173" s="122"/>
      <c r="Q173" s="122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</row>
    <row r="174" spans="1:35">
      <c r="A174" s="125"/>
      <c r="B174" s="125"/>
      <c r="C174" s="124"/>
      <c r="D174" s="121"/>
      <c r="E174" s="121"/>
      <c r="F174" s="122"/>
      <c r="G174" s="122"/>
      <c r="H174" s="122"/>
      <c r="I174" s="122"/>
      <c r="J174" s="122"/>
      <c r="K174" s="122"/>
      <c r="L174" s="122"/>
      <c r="M174" s="122"/>
      <c r="N174" s="122"/>
      <c r="O174" s="123"/>
      <c r="P174" s="122"/>
      <c r="Q174" s="122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</row>
    <row r="175" spans="1:35">
      <c r="A175" s="125"/>
      <c r="B175" s="125"/>
      <c r="C175" s="124"/>
      <c r="D175" s="121"/>
      <c r="E175" s="121"/>
      <c r="F175" s="122"/>
      <c r="G175" s="122"/>
      <c r="H175" s="122"/>
      <c r="I175" s="122"/>
      <c r="J175" s="122"/>
      <c r="K175" s="122"/>
      <c r="L175" s="122"/>
      <c r="M175" s="122"/>
      <c r="N175" s="122"/>
      <c r="O175" s="123"/>
      <c r="P175" s="122"/>
      <c r="Q175" s="122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</row>
    <row r="176" spans="1:35">
      <c r="A176" s="125"/>
      <c r="B176" s="125"/>
      <c r="C176" s="124"/>
      <c r="D176" s="121"/>
      <c r="E176" s="121"/>
      <c r="F176" s="122"/>
      <c r="G176" s="122"/>
      <c r="H176" s="122"/>
      <c r="I176" s="122"/>
      <c r="J176" s="122"/>
      <c r="K176" s="122"/>
      <c r="L176" s="122"/>
      <c r="M176" s="122"/>
      <c r="N176" s="122"/>
      <c r="O176" s="123"/>
      <c r="P176" s="122"/>
      <c r="Q176" s="122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</row>
    <row r="177" spans="1:35">
      <c r="A177" s="125"/>
      <c r="B177" s="125"/>
      <c r="C177" s="124"/>
      <c r="D177" s="121"/>
      <c r="E177" s="121"/>
      <c r="F177" s="122"/>
      <c r="G177" s="122"/>
      <c r="H177" s="122"/>
      <c r="I177" s="122"/>
      <c r="J177" s="122"/>
      <c r="K177" s="122"/>
      <c r="L177" s="122"/>
      <c r="M177" s="122"/>
      <c r="N177" s="122"/>
      <c r="O177" s="123"/>
      <c r="P177" s="122"/>
      <c r="Q177" s="122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</row>
    <row r="178" spans="1:35">
      <c r="A178" s="125"/>
      <c r="B178" s="125"/>
      <c r="C178" s="124"/>
      <c r="D178" s="121"/>
      <c r="E178" s="121"/>
      <c r="F178" s="122"/>
      <c r="G178" s="122"/>
      <c r="H178" s="122"/>
      <c r="I178" s="122"/>
      <c r="J178" s="122"/>
      <c r="K178" s="122"/>
      <c r="L178" s="122"/>
      <c r="M178" s="122"/>
      <c r="N178" s="122"/>
      <c r="O178" s="123"/>
      <c r="P178" s="122"/>
      <c r="Q178" s="122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</row>
    <row r="179" spans="1:35">
      <c r="A179" s="125"/>
      <c r="B179" s="125"/>
      <c r="C179" s="124"/>
      <c r="D179" s="121"/>
      <c r="E179" s="121"/>
      <c r="F179" s="122"/>
      <c r="G179" s="122"/>
      <c r="H179" s="122"/>
      <c r="I179" s="122"/>
      <c r="J179" s="122"/>
      <c r="K179" s="122"/>
      <c r="L179" s="122"/>
      <c r="M179" s="122"/>
      <c r="N179" s="122"/>
      <c r="O179" s="123"/>
      <c r="P179" s="122"/>
      <c r="Q179" s="122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</row>
    <row r="180" spans="1:35">
      <c r="A180" s="125"/>
      <c r="B180" s="125"/>
      <c r="C180" s="124"/>
      <c r="D180" s="121"/>
      <c r="E180" s="121"/>
      <c r="F180" s="122"/>
      <c r="G180" s="122"/>
      <c r="H180" s="122"/>
      <c r="I180" s="122"/>
      <c r="J180" s="122"/>
      <c r="K180" s="122"/>
      <c r="L180" s="122"/>
      <c r="M180" s="122"/>
      <c r="N180" s="122"/>
      <c r="O180" s="123"/>
      <c r="P180" s="122"/>
      <c r="Q180" s="122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</row>
    <row r="181" spans="1:35">
      <c r="A181" s="125"/>
      <c r="B181" s="125"/>
      <c r="C181" s="124"/>
      <c r="D181" s="121"/>
      <c r="E181" s="121"/>
      <c r="F181" s="122"/>
      <c r="G181" s="122"/>
      <c r="H181" s="122"/>
      <c r="I181" s="122"/>
      <c r="J181" s="122"/>
      <c r="K181" s="122"/>
      <c r="L181" s="122"/>
      <c r="M181" s="122"/>
      <c r="N181" s="122"/>
      <c r="O181" s="123"/>
      <c r="P181" s="122"/>
      <c r="Q181" s="122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</row>
    <row r="182" spans="1:35">
      <c r="A182" s="125"/>
      <c r="B182" s="125"/>
      <c r="C182" s="124"/>
      <c r="D182" s="121"/>
      <c r="E182" s="121"/>
      <c r="F182" s="122"/>
      <c r="G182" s="122"/>
      <c r="H182" s="122"/>
      <c r="I182" s="122"/>
      <c r="J182" s="122"/>
      <c r="K182" s="122"/>
      <c r="L182" s="122"/>
      <c r="M182" s="122"/>
      <c r="N182" s="122"/>
      <c r="O182" s="123"/>
      <c r="P182" s="122"/>
      <c r="Q182" s="122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</row>
    <row r="183" spans="1:35">
      <c r="A183" s="125"/>
      <c r="B183" s="125"/>
      <c r="C183" s="124"/>
      <c r="D183" s="121"/>
      <c r="E183" s="121"/>
      <c r="F183" s="122"/>
      <c r="G183" s="122"/>
      <c r="H183" s="122"/>
      <c r="I183" s="122"/>
      <c r="J183" s="122"/>
      <c r="K183" s="122"/>
      <c r="L183" s="122"/>
      <c r="M183" s="122"/>
      <c r="N183" s="122"/>
      <c r="O183" s="123"/>
      <c r="P183" s="122"/>
      <c r="Q183" s="122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</row>
    <row r="184" spans="1:35">
      <c r="A184" s="125"/>
      <c r="B184" s="125"/>
      <c r="C184" s="124"/>
      <c r="D184" s="121"/>
      <c r="E184" s="121"/>
      <c r="F184" s="122"/>
      <c r="G184" s="122"/>
      <c r="H184" s="122"/>
      <c r="I184" s="122"/>
      <c r="J184" s="122"/>
      <c r="K184" s="122"/>
      <c r="L184" s="122"/>
      <c r="M184" s="122"/>
      <c r="N184" s="122"/>
      <c r="O184" s="123"/>
      <c r="P184" s="122"/>
      <c r="Q184" s="122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</row>
    <row r="185" spans="1:35">
      <c r="A185" s="125"/>
      <c r="B185" s="125"/>
      <c r="C185" s="124"/>
      <c r="D185" s="121"/>
      <c r="E185" s="121"/>
      <c r="F185" s="122"/>
      <c r="G185" s="122"/>
      <c r="H185" s="122"/>
      <c r="I185" s="122"/>
      <c r="J185" s="122"/>
      <c r="K185" s="122"/>
      <c r="L185" s="122"/>
      <c r="M185" s="122"/>
      <c r="N185" s="122"/>
      <c r="O185" s="123"/>
      <c r="P185" s="122"/>
      <c r="Q185" s="122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</row>
    <row r="186" spans="1:35">
      <c r="A186" s="125"/>
      <c r="B186" s="125"/>
      <c r="C186" s="124"/>
      <c r="D186" s="121"/>
      <c r="E186" s="121"/>
      <c r="F186" s="122"/>
      <c r="G186" s="122"/>
      <c r="H186" s="122"/>
      <c r="I186" s="122"/>
      <c r="J186" s="122"/>
      <c r="K186" s="122"/>
      <c r="L186" s="122"/>
      <c r="M186" s="122"/>
      <c r="N186" s="122"/>
      <c r="O186" s="123"/>
      <c r="P186" s="122"/>
      <c r="Q186" s="122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</row>
    <row r="187" spans="1:35">
      <c r="A187" s="125"/>
      <c r="B187" s="125"/>
      <c r="C187" s="124"/>
      <c r="D187" s="121"/>
      <c r="E187" s="121"/>
      <c r="F187" s="122"/>
      <c r="G187" s="122"/>
      <c r="H187" s="122"/>
      <c r="I187" s="122"/>
      <c r="J187" s="122"/>
      <c r="K187" s="122"/>
      <c r="L187" s="122"/>
      <c r="M187" s="122"/>
      <c r="N187" s="122"/>
      <c r="O187" s="123"/>
      <c r="P187" s="122"/>
      <c r="Q187" s="122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</row>
    <row r="188" spans="1:35">
      <c r="A188" s="125"/>
      <c r="B188" s="125"/>
      <c r="C188" s="124"/>
      <c r="D188" s="121"/>
      <c r="E188" s="121"/>
      <c r="F188" s="122"/>
      <c r="G188" s="122"/>
      <c r="H188" s="122"/>
      <c r="I188" s="122"/>
      <c r="J188" s="122"/>
      <c r="K188" s="122"/>
      <c r="L188" s="122"/>
      <c r="M188" s="122"/>
      <c r="N188" s="122"/>
      <c r="O188" s="123"/>
      <c r="P188" s="122"/>
      <c r="Q188" s="122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</row>
    <row r="189" spans="1:35">
      <c r="A189" s="125"/>
      <c r="B189" s="125"/>
      <c r="C189" s="124"/>
      <c r="D189" s="121"/>
      <c r="E189" s="121"/>
      <c r="F189" s="122"/>
      <c r="G189" s="122"/>
      <c r="H189" s="122"/>
      <c r="I189" s="122"/>
      <c r="J189" s="122"/>
      <c r="K189" s="122"/>
      <c r="L189" s="122"/>
      <c r="M189" s="122"/>
      <c r="N189" s="122"/>
      <c r="O189" s="123"/>
      <c r="P189" s="122"/>
      <c r="Q189" s="122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</row>
    <row r="190" spans="1:35">
      <c r="A190" s="125"/>
      <c r="B190" s="125"/>
      <c r="C190" s="124"/>
      <c r="D190" s="121"/>
      <c r="E190" s="121"/>
      <c r="F190" s="122"/>
      <c r="G190" s="122"/>
      <c r="H190" s="122"/>
      <c r="I190" s="122"/>
      <c r="J190" s="122"/>
      <c r="K190" s="122"/>
      <c r="L190" s="122"/>
      <c r="M190" s="122"/>
      <c r="N190" s="122"/>
      <c r="O190" s="123"/>
      <c r="P190" s="122"/>
      <c r="Q190" s="122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</row>
    <row r="191" spans="1:35">
      <c r="A191" s="125"/>
      <c r="B191" s="125"/>
      <c r="C191" s="124"/>
      <c r="D191" s="121"/>
      <c r="E191" s="121"/>
      <c r="F191" s="122"/>
      <c r="G191" s="122"/>
      <c r="H191" s="122"/>
      <c r="I191" s="122"/>
      <c r="J191" s="122"/>
      <c r="K191" s="122"/>
      <c r="L191" s="122"/>
      <c r="M191" s="122"/>
      <c r="N191" s="122"/>
      <c r="O191" s="123"/>
      <c r="P191" s="122"/>
      <c r="Q191" s="122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</row>
    <row r="192" spans="1:35">
      <c r="A192" s="125"/>
      <c r="B192" s="125"/>
      <c r="C192" s="124"/>
      <c r="D192" s="121"/>
      <c r="E192" s="121"/>
      <c r="F192" s="122"/>
      <c r="G192" s="122"/>
      <c r="H192" s="122"/>
      <c r="I192" s="122"/>
      <c r="J192" s="122"/>
      <c r="K192" s="122"/>
      <c r="L192" s="122"/>
      <c r="M192" s="122"/>
      <c r="N192" s="122"/>
      <c r="O192" s="123"/>
      <c r="P192" s="122"/>
      <c r="Q192" s="122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</row>
    <row r="193" spans="1:35">
      <c r="A193" s="125"/>
      <c r="B193" s="125"/>
      <c r="C193" s="124"/>
      <c r="D193" s="121"/>
      <c r="E193" s="121"/>
      <c r="F193" s="122"/>
      <c r="G193" s="122"/>
      <c r="H193" s="122"/>
      <c r="I193" s="122"/>
      <c r="J193" s="122"/>
      <c r="K193" s="122"/>
      <c r="L193" s="122"/>
      <c r="M193" s="122"/>
      <c r="N193" s="122"/>
      <c r="O193" s="123"/>
      <c r="P193" s="122"/>
      <c r="Q193" s="122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</row>
    <row r="194" spans="1:35">
      <c r="A194" s="125"/>
      <c r="B194" s="125"/>
      <c r="C194" s="124"/>
      <c r="D194" s="121"/>
      <c r="E194" s="121"/>
      <c r="F194" s="122"/>
      <c r="G194" s="122"/>
      <c r="H194" s="122"/>
      <c r="I194" s="122"/>
      <c r="J194" s="122"/>
      <c r="K194" s="122"/>
      <c r="L194" s="122"/>
      <c r="M194" s="122"/>
      <c r="N194" s="122"/>
      <c r="O194" s="123"/>
      <c r="P194" s="122"/>
      <c r="Q194" s="122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</row>
    <row r="195" spans="1:35">
      <c r="A195" s="125"/>
      <c r="B195" s="125"/>
      <c r="C195" s="124"/>
      <c r="D195" s="121"/>
      <c r="E195" s="121"/>
      <c r="F195" s="122"/>
      <c r="G195" s="122"/>
      <c r="H195" s="122"/>
      <c r="I195" s="122"/>
      <c r="J195" s="122"/>
      <c r="K195" s="122"/>
      <c r="L195" s="122"/>
      <c r="M195" s="122"/>
      <c r="N195" s="122"/>
      <c r="O195" s="123"/>
      <c r="P195" s="122"/>
      <c r="Q195" s="122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</row>
    <row r="196" spans="1:35">
      <c r="A196" s="125"/>
      <c r="B196" s="125"/>
      <c r="C196" s="124"/>
      <c r="D196" s="121"/>
      <c r="E196" s="121"/>
      <c r="F196" s="122"/>
      <c r="G196" s="122"/>
      <c r="H196" s="122"/>
      <c r="I196" s="122"/>
      <c r="J196" s="122"/>
      <c r="K196" s="122"/>
      <c r="L196" s="122"/>
      <c r="M196" s="122"/>
      <c r="N196" s="122"/>
      <c r="O196" s="123"/>
      <c r="P196" s="122"/>
      <c r="Q196" s="122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</row>
    <row r="197" spans="1:35">
      <c r="A197" s="125"/>
      <c r="B197" s="125"/>
      <c r="C197" s="124"/>
      <c r="D197" s="121"/>
      <c r="E197" s="121"/>
      <c r="F197" s="122"/>
      <c r="G197" s="122"/>
      <c r="H197" s="122"/>
      <c r="I197" s="122"/>
      <c r="J197" s="122"/>
      <c r="K197" s="122"/>
      <c r="L197" s="122"/>
      <c r="M197" s="122"/>
      <c r="N197" s="122"/>
      <c r="O197" s="123"/>
      <c r="P197" s="122"/>
      <c r="Q197" s="122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</row>
    <row r="198" spans="1:35">
      <c r="A198" s="125"/>
      <c r="B198" s="125"/>
      <c r="C198" s="124"/>
      <c r="D198" s="121"/>
      <c r="E198" s="121"/>
      <c r="F198" s="122"/>
      <c r="G198" s="122"/>
      <c r="H198" s="122"/>
      <c r="I198" s="122"/>
      <c r="J198" s="122"/>
      <c r="K198" s="122"/>
      <c r="L198" s="122"/>
      <c r="M198" s="122"/>
      <c r="N198" s="122"/>
      <c r="O198" s="123"/>
      <c r="P198" s="122"/>
      <c r="Q198" s="122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</row>
    <row r="199" spans="1:35">
      <c r="A199" s="125"/>
      <c r="B199" s="125"/>
      <c r="C199" s="124"/>
      <c r="D199" s="121"/>
      <c r="E199" s="121"/>
      <c r="F199" s="122"/>
      <c r="G199" s="122"/>
      <c r="H199" s="122"/>
      <c r="I199" s="122"/>
      <c r="J199" s="122"/>
      <c r="K199" s="122"/>
      <c r="L199" s="122"/>
      <c r="M199" s="122"/>
      <c r="N199" s="122"/>
      <c r="O199" s="123"/>
      <c r="P199" s="122"/>
      <c r="Q199" s="122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</row>
    <row r="200" spans="1:35">
      <c r="A200" s="125"/>
      <c r="B200" s="125"/>
      <c r="C200" s="124"/>
      <c r="D200" s="121"/>
      <c r="E200" s="121"/>
      <c r="F200" s="122"/>
      <c r="G200" s="122"/>
      <c r="H200" s="122"/>
      <c r="I200" s="122"/>
      <c r="J200" s="122"/>
      <c r="K200" s="122"/>
      <c r="L200" s="122"/>
      <c r="M200" s="122"/>
      <c r="N200" s="122"/>
      <c r="O200" s="123"/>
      <c r="P200" s="122"/>
      <c r="Q200" s="122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</row>
    <row r="201" spans="1:35">
      <c r="A201" s="125"/>
      <c r="B201" s="125"/>
      <c r="C201" s="124"/>
      <c r="D201" s="121"/>
      <c r="E201" s="121"/>
      <c r="F201" s="122"/>
      <c r="G201" s="122"/>
      <c r="H201" s="122"/>
      <c r="I201" s="122"/>
      <c r="J201" s="122"/>
      <c r="K201" s="122"/>
      <c r="L201" s="122"/>
      <c r="M201" s="122"/>
      <c r="N201" s="122"/>
      <c r="O201" s="123"/>
      <c r="P201" s="122"/>
      <c r="Q201" s="122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</row>
    <row r="202" spans="1:35">
      <c r="A202" s="125"/>
      <c r="B202" s="125"/>
      <c r="C202" s="124"/>
      <c r="D202" s="121"/>
      <c r="E202" s="121"/>
      <c r="F202" s="122"/>
      <c r="G202" s="122"/>
      <c r="H202" s="122"/>
      <c r="I202" s="122"/>
      <c r="J202" s="122"/>
      <c r="K202" s="122"/>
      <c r="L202" s="122"/>
      <c r="M202" s="122"/>
      <c r="N202" s="122"/>
      <c r="O202" s="123"/>
      <c r="P202" s="122"/>
      <c r="Q202" s="122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</row>
    <row r="203" spans="1:35">
      <c r="A203" s="125"/>
      <c r="B203" s="125"/>
      <c r="C203" s="124"/>
      <c r="D203" s="121"/>
      <c r="E203" s="121"/>
      <c r="F203" s="122"/>
      <c r="G203" s="122"/>
      <c r="H203" s="122"/>
      <c r="I203" s="122"/>
      <c r="J203" s="122"/>
      <c r="K203" s="122"/>
      <c r="L203" s="122"/>
      <c r="M203" s="122"/>
      <c r="N203" s="122"/>
      <c r="O203" s="123"/>
      <c r="P203" s="122"/>
      <c r="Q203" s="122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</row>
    <row r="204" spans="1:35">
      <c r="A204" s="125"/>
      <c r="B204" s="125"/>
      <c r="C204" s="124"/>
      <c r="D204" s="121"/>
      <c r="E204" s="121"/>
      <c r="F204" s="122"/>
      <c r="G204" s="122"/>
      <c r="H204" s="122"/>
      <c r="I204" s="122"/>
      <c r="J204" s="122"/>
      <c r="K204" s="122"/>
      <c r="L204" s="122"/>
      <c r="M204" s="122"/>
      <c r="N204" s="122"/>
      <c r="O204" s="123"/>
      <c r="P204" s="122"/>
      <c r="Q204" s="122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</row>
    <row r="205" spans="1:35">
      <c r="A205" s="125"/>
      <c r="B205" s="125"/>
      <c r="C205" s="124"/>
      <c r="D205" s="121"/>
      <c r="E205" s="121"/>
      <c r="F205" s="122"/>
      <c r="G205" s="122"/>
      <c r="H205" s="122"/>
      <c r="I205" s="122"/>
      <c r="J205" s="122"/>
      <c r="K205" s="122"/>
      <c r="L205" s="122"/>
      <c r="M205" s="122"/>
      <c r="N205" s="122"/>
      <c r="O205" s="123"/>
      <c r="P205" s="122"/>
      <c r="Q205" s="122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</row>
    <row r="206" spans="1:35">
      <c r="A206" s="125"/>
      <c r="B206" s="125"/>
      <c r="C206" s="124"/>
      <c r="D206" s="121"/>
      <c r="E206" s="121"/>
      <c r="F206" s="122"/>
      <c r="G206" s="122"/>
      <c r="H206" s="122"/>
      <c r="I206" s="122"/>
      <c r="J206" s="122"/>
      <c r="K206" s="122"/>
      <c r="L206" s="122"/>
      <c r="M206" s="122"/>
      <c r="N206" s="122"/>
      <c r="O206" s="123"/>
      <c r="P206" s="122"/>
      <c r="Q206" s="122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</row>
    <row r="207" spans="1:35">
      <c r="A207" s="125"/>
      <c r="B207" s="125"/>
      <c r="C207" s="124"/>
      <c r="D207" s="121"/>
      <c r="E207" s="121"/>
      <c r="F207" s="122"/>
      <c r="G207" s="122"/>
      <c r="H207" s="122"/>
      <c r="I207" s="122"/>
      <c r="J207" s="122"/>
      <c r="K207" s="122"/>
      <c r="L207" s="122"/>
      <c r="M207" s="122"/>
      <c r="N207" s="122"/>
      <c r="O207" s="123"/>
      <c r="P207" s="122"/>
      <c r="Q207" s="122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</row>
    <row r="208" spans="1:35">
      <c r="A208" s="125"/>
      <c r="B208" s="125"/>
      <c r="C208" s="124"/>
      <c r="D208" s="121"/>
      <c r="E208" s="121"/>
      <c r="F208" s="122"/>
      <c r="G208" s="122"/>
      <c r="H208" s="122"/>
      <c r="I208" s="122"/>
      <c r="J208" s="122"/>
      <c r="K208" s="122"/>
      <c r="L208" s="122"/>
      <c r="M208" s="122"/>
      <c r="N208" s="122"/>
      <c r="O208" s="123"/>
      <c r="P208" s="122"/>
      <c r="Q208" s="122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</row>
    <row r="209" spans="1:35">
      <c r="A209" s="125"/>
      <c r="B209" s="125"/>
      <c r="C209" s="124"/>
      <c r="D209" s="121"/>
      <c r="E209" s="121"/>
      <c r="F209" s="122"/>
      <c r="G209" s="122"/>
      <c r="H209" s="122"/>
      <c r="I209" s="122"/>
      <c r="J209" s="122"/>
      <c r="K209" s="122"/>
      <c r="L209" s="122"/>
      <c r="M209" s="122"/>
      <c r="N209" s="122"/>
      <c r="O209" s="123"/>
      <c r="P209" s="122"/>
      <c r="Q209" s="122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</row>
    <row r="210" spans="1:35">
      <c r="A210" s="125"/>
      <c r="B210" s="125"/>
      <c r="C210" s="124"/>
      <c r="D210" s="121"/>
      <c r="E210" s="121"/>
      <c r="F210" s="122"/>
      <c r="G210" s="122"/>
      <c r="H210" s="122"/>
      <c r="I210" s="122"/>
      <c r="J210" s="122"/>
      <c r="K210" s="122"/>
      <c r="L210" s="122"/>
      <c r="M210" s="122"/>
      <c r="N210" s="122"/>
      <c r="O210" s="123"/>
      <c r="P210" s="122"/>
      <c r="Q210" s="122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</row>
    <row r="211" spans="1:35">
      <c r="A211" s="125"/>
      <c r="B211" s="125"/>
      <c r="C211" s="124"/>
      <c r="D211" s="121"/>
      <c r="E211" s="121"/>
      <c r="F211" s="122"/>
      <c r="G211" s="122"/>
      <c r="H211" s="122"/>
      <c r="I211" s="122"/>
      <c r="J211" s="122"/>
      <c r="K211" s="122"/>
      <c r="L211" s="122"/>
      <c r="M211" s="122"/>
      <c r="N211" s="122"/>
      <c r="O211" s="123"/>
      <c r="P211" s="122"/>
      <c r="Q211" s="122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</row>
    <row r="212" spans="1:35">
      <c r="A212" s="125"/>
      <c r="B212" s="125"/>
      <c r="C212" s="124"/>
      <c r="D212" s="121"/>
      <c r="E212" s="121"/>
      <c r="F212" s="122"/>
      <c r="G212" s="122"/>
      <c r="H212" s="122"/>
      <c r="I212" s="122"/>
      <c r="J212" s="122"/>
      <c r="K212" s="122"/>
      <c r="L212" s="122"/>
      <c r="M212" s="122"/>
      <c r="N212" s="122"/>
      <c r="O212" s="123"/>
      <c r="P212" s="122"/>
      <c r="Q212" s="122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</row>
    <row r="213" spans="1:35">
      <c r="A213" s="125"/>
      <c r="B213" s="125"/>
      <c r="C213" s="124"/>
      <c r="D213" s="121"/>
      <c r="E213" s="121"/>
      <c r="F213" s="122"/>
      <c r="G213" s="122"/>
      <c r="H213" s="122"/>
      <c r="I213" s="122"/>
      <c r="J213" s="122"/>
      <c r="K213" s="122"/>
      <c r="L213" s="122"/>
      <c r="M213" s="122"/>
      <c r="N213" s="122"/>
      <c r="O213" s="123"/>
      <c r="P213" s="122"/>
      <c r="Q213" s="122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</row>
    <row r="214" spans="1:35">
      <c r="A214" s="125"/>
      <c r="B214" s="125"/>
      <c r="C214" s="124"/>
      <c r="D214" s="121"/>
      <c r="E214" s="121"/>
      <c r="F214" s="122"/>
      <c r="G214" s="122"/>
      <c r="H214" s="122"/>
      <c r="I214" s="122"/>
      <c r="J214" s="122"/>
      <c r="K214" s="122"/>
      <c r="L214" s="122"/>
      <c r="M214" s="122"/>
      <c r="N214" s="122"/>
      <c r="O214" s="123"/>
      <c r="P214" s="122"/>
      <c r="Q214" s="122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</row>
    <row r="215" spans="1:35">
      <c r="A215" s="125"/>
      <c r="B215" s="125"/>
      <c r="C215" s="124"/>
      <c r="D215" s="121"/>
      <c r="E215" s="121"/>
      <c r="F215" s="122"/>
      <c r="G215" s="122"/>
      <c r="H215" s="122"/>
      <c r="I215" s="122"/>
      <c r="J215" s="122"/>
      <c r="K215" s="122"/>
      <c r="L215" s="122"/>
      <c r="M215" s="122"/>
      <c r="N215" s="122"/>
      <c r="O215" s="123"/>
      <c r="P215" s="122"/>
      <c r="Q215" s="122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</row>
    <row r="216" spans="1:35">
      <c r="A216" s="125"/>
      <c r="B216" s="125"/>
      <c r="C216" s="124"/>
      <c r="D216" s="121"/>
      <c r="E216" s="121"/>
      <c r="F216" s="122"/>
      <c r="G216" s="122"/>
      <c r="H216" s="122"/>
      <c r="I216" s="122"/>
      <c r="J216" s="122"/>
      <c r="K216" s="122"/>
      <c r="L216" s="122"/>
      <c r="M216" s="122"/>
      <c r="N216" s="122"/>
      <c r="O216" s="123"/>
      <c r="P216" s="122"/>
      <c r="Q216" s="122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</row>
    <row r="217" spans="1:35">
      <c r="A217" s="125"/>
      <c r="B217" s="125"/>
      <c r="C217" s="124"/>
      <c r="D217" s="121"/>
      <c r="E217" s="121"/>
      <c r="F217" s="122"/>
      <c r="G217" s="122"/>
      <c r="H217" s="122"/>
      <c r="I217" s="122"/>
      <c r="J217" s="122"/>
      <c r="K217" s="122"/>
      <c r="L217" s="122"/>
      <c r="M217" s="122"/>
      <c r="N217" s="122"/>
      <c r="O217" s="123"/>
      <c r="P217" s="122"/>
      <c r="Q217" s="122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</row>
    <row r="218" spans="1:35">
      <c r="A218" s="125"/>
      <c r="B218" s="125"/>
      <c r="C218" s="124"/>
      <c r="D218" s="121"/>
      <c r="E218" s="121"/>
      <c r="F218" s="122"/>
      <c r="G218" s="122"/>
      <c r="H218" s="122"/>
      <c r="I218" s="122"/>
      <c r="J218" s="122"/>
      <c r="K218" s="122"/>
      <c r="L218" s="122"/>
      <c r="M218" s="122"/>
      <c r="N218" s="122"/>
      <c r="O218" s="123"/>
      <c r="P218" s="122"/>
      <c r="Q218" s="122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</row>
    <row r="219" spans="1:35">
      <c r="A219" s="125"/>
      <c r="B219" s="125"/>
      <c r="C219" s="124"/>
      <c r="D219" s="121"/>
      <c r="E219" s="121"/>
      <c r="F219" s="122"/>
      <c r="G219" s="122"/>
      <c r="H219" s="122"/>
      <c r="I219" s="122"/>
      <c r="J219" s="122"/>
      <c r="K219" s="122"/>
      <c r="L219" s="122"/>
      <c r="M219" s="122"/>
      <c r="N219" s="122"/>
      <c r="O219" s="123"/>
      <c r="P219" s="122"/>
      <c r="Q219" s="122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</row>
    <row r="220" spans="1:35">
      <c r="A220" s="125"/>
      <c r="B220" s="125"/>
      <c r="C220" s="124"/>
      <c r="D220" s="121"/>
      <c r="E220" s="121"/>
      <c r="F220" s="122"/>
      <c r="G220" s="122"/>
      <c r="H220" s="122"/>
      <c r="I220" s="122"/>
      <c r="J220" s="122"/>
      <c r="K220" s="122"/>
      <c r="L220" s="122"/>
      <c r="M220" s="122"/>
      <c r="N220" s="122"/>
      <c r="O220" s="123"/>
      <c r="P220" s="122"/>
      <c r="Q220" s="122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</row>
    <row r="221" spans="1:35">
      <c r="A221" s="125"/>
      <c r="B221" s="125"/>
      <c r="C221" s="124"/>
      <c r="D221" s="121"/>
      <c r="E221" s="121"/>
      <c r="F221" s="122"/>
      <c r="G221" s="122"/>
      <c r="H221" s="122"/>
      <c r="I221" s="122"/>
      <c r="J221" s="122"/>
      <c r="K221" s="122"/>
      <c r="L221" s="122"/>
      <c r="M221" s="122"/>
      <c r="N221" s="122"/>
      <c r="O221" s="123"/>
      <c r="P221" s="122"/>
      <c r="Q221" s="122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</row>
    <row r="222" spans="1:35">
      <c r="A222" s="125"/>
      <c r="B222" s="125"/>
      <c r="C222" s="124"/>
      <c r="D222" s="121"/>
      <c r="E222" s="121"/>
      <c r="F222" s="122"/>
      <c r="G222" s="122"/>
      <c r="H222" s="122"/>
      <c r="I222" s="122"/>
      <c r="J222" s="122"/>
      <c r="K222" s="122"/>
      <c r="L222" s="122"/>
      <c r="M222" s="122"/>
      <c r="N222" s="122"/>
      <c r="O222" s="123"/>
      <c r="P222" s="122"/>
      <c r="Q222" s="122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</row>
    <row r="223" spans="1:35">
      <c r="A223" s="125"/>
      <c r="B223" s="125"/>
      <c r="C223" s="124"/>
      <c r="D223" s="121"/>
      <c r="E223" s="121"/>
      <c r="F223" s="122"/>
      <c r="G223" s="122"/>
      <c r="H223" s="122"/>
      <c r="I223" s="122"/>
      <c r="J223" s="122"/>
      <c r="K223" s="122"/>
      <c r="L223" s="122"/>
      <c r="M223" s="122"/>
      <c r="N223" s="122"/>
      <c r="O223" s="123"/>
      <c r="P223" s="122"/>
      <c r="Q223" s="122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</row>
    <row r="224" spans="1:35">
      <c r="A224" s="125"/>
      <c r="B224" s="125"/>
      <c r="C224" s="124"/>
      <c r="D224" s="121"/>
      <c r="E224" s="121"/>
      <c r="F224" s="122"/>
      <c r="G224" s="122"/>
      <c r="H224" s="122"/>
      <c r="I224" s="122"/>
      <c r="J224" s="122"/>
      <c r="K224" s="122"/>
      <c r="L224" s="122"/>
      <c r="M224" s="122"/>
      <c r="N224" s="122"/>
      <c r="O224" s="123"/>
      <c r="P224" s="122"/>
      <c r="Q224" s="122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</row>
    <row r="225" spans="1:35">
      <c r="A225" s="125"/>
      <c r="B225" s="125"/>
      <c r="C225" s="124"/>
      <c r="D225" s="121"/>
      <c r="E225" s="121"/>
      <c r="F225" s="122"/>
      <c r="G225" s="122"/>
      <c r="H225" s="122"/>
      <c r="I225" s="122"/>
      <c r="J225" s="122"/>
      <c r="K225" s="122"/>
      <c r="L225" s="122"/>
      <c r="M225" s="122"/>
      <c r="N225" s="122"/>
      <c r="O225" s="123"/>
      <c r="P225" s="122"/>
      <c r="Q225" s="122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</row>
    <row r="226" spans="1:35">
      <c r="A226" s="125"/>
      <c r="B226" s="125"/>
      <c r="C226" s="124"/>
      <c r="D226" s="121"/>
      <c r="E226" s="121"/>
      <c r="F226" s="122"/>
      <c r="G226" s="122"/>
      <c r="H226" s="122"/>
      <c r="I226" s="122"/>
      <c r="J226" s="122"/>
      <c r="K226" s="122"/>
      <c r="L226" s="122"/>
      <c r="M226" s="122"/>
      <c r="N226" s="122"/>
      <c r="O226" s="123"/>
      <c r="P226" s="122"/>
      <c r="Q226" s="122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</row>
    <row r="227" spans="1:35">
      <c r="A227" s="125"/>
      <c r="B227" s="125"/>
      <c r="C227" s="124"/>
      <c r="D227" s="121"/>
      <c r="E227" s="121"/>
      <c r="F227" s="122"/>
      <c r="G227" s="122"/>
      <c r="H227" s="122"/>
      <c r="I227" s="122"/>
      <c r="J227" s="122"/>
      <c r="K227" s="122"/>
      <c r="L227" s="122"/>
      <c r="M227" s="122"/>
      <c r="N227" s="122"/>
      <c r="O227" s="123"/>
      <c r="P227" s="122"/>
      <c r="Q227" s="122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</row>
    <row r="228" spans="1:35">
      <c r="A228" s="125"/>
      <c r="B228" s="125"/>
      <c r="C228" s="124"/>
      <c r="D228" s="121"/>
      <c r="E228" s="121"/>
      <c r="F228" s="122"/>
      <c r="G228" s="122"/>
      <c r="H228" s="122"/>
      <c r="I228" s="122"/>
      <c r="J228" s="122"/>
      <c r="K228" s="122"/>
      <c r="L228" s="122"/>
      <c r="M228" s="122"/>
      <c r="N228" s="122"/>
      <c r="O228" s="123"/>
      <c r="P228" s="122"/>
      <c r="Q228" s="122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</row>
    <row r="229" spans="1:35">
      <c r="A229" s="125"/>
      <c r="B229" s="125"/>
      <c r="C229" s="124"/>
      <c r="D229" s="121"/>
      <c r="E229" s="121"/>
      <c r="F229" s="122"/>
      <c r="G229" s="122"/>
      <c r="H229" s="122"/>
      <c r="I229" s="122"/>
      <c r="J229" s="122"/>
      <c r="K229" s="122"/>
      <c r="L229" s="122"/>
      <c r="M229" s="122"/>
      <c r="N229" s="122"/>
      <c r="O229" s="123"/>
      <c r="P229" s="122"/>
      <c r="Q229" s="122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</row>
    <row r="230" spans="1:35">
      <c r="A230" s="125"/>
      <c r="B230" s="125"/>
      <c r="C230" s="124"/>
      <c r="D230" s="121"/>
      <c r="E230" s="121"/>
      <c r="F230" s="122"/>
      <c r="G230" s="122"/>
      <c r="H230" s="122"/>
      <c r="I230" s="122"/>
      <c r="J230" s="122"/>
      <c r="K230" s="122"/>
      <c r="L230" s="122"/>
      <c r="M230" s="122"/>
      <c r="N230" s="122"/>
      <c r="O230" s="123"/>
      <c r="P230" s="122"/>
      <c r="Q230" s="122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</row>
    <row r="231" spans="1:35">
      <c r="A231" s="125"/>
      <c r="B231" s="125"/>
      <c r="C231" s="124"/>
      <c r="D231" s="121"/>
      <c r="E231" s="121"/>
      <c r="F231" s="122"/>
      <c r="G231" s="122"/>
      <c r="H231" s="122"/>
      <c r="I231" s="122"/>
      <c r="J231" s="122"/>
      <c r="K231" s="122"/>
      <c r="L231" s="122"/>
      <c r="M231" s="122"/>
      <c r="N231" s="122"/>
      <c r="O231" s="123"/>
      <c r="P231" s="122"/>
      <c r="Q231" s="122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</row>
    <row r="232" spans="1:35">
      <c r="A232" s="125"/>
      <c r="B232" s="125"/>
      <c r="C232" s="124"/>
      <c r="D232" s="121"/>
      <c r="E232" s="121"/>
      <c r="F232" s="122"/>
      <c r="G232" s="122"/>
      <c r="H232" s="122"/>
      <c r="I232" s="122"/>
      <c r="J232" s="122"/>
      <c r="K232" s="122"/>
      <c r="L232" s="122"/>
      <c r="M232" s="122"/>
      <c r="N232" s="122"/>
      <c r="O232" s="123"/>
      <c r="P232" s="122"/>
      <c r="Q232" s="122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</row>
    <row r="233" spans="1:35">
      <c r="A233" s="125"/>
      <c r="B233" s="125"/>
      <c r="C233" s="124"/>
      <c r="D233" s="121"/>
      <c r="E233" s="121"/>
      <c r="F233" s="122"/>
      <c r="G233" s="122"/>
      <c r="H233" s="122"/>
      <c r="I233" s="122"/>
      <c r="J233" s="122"/>
      <c r="K233" s="122"/>
      <c r="L233" s="122"/>
      <c r="M233" s="122"/>
      <c r="N233" s="122"/>
      <c r="O233" s="123"/>
      <c r="P233" s="122"/>
      <c r="Q233" s="122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</row>
    <row r="234" spans="1:35">
      <c r="A234" s="125"/>
      <c r="B234" s="125"/>
      <c r="C234" s="124"/>
      <c r="D234" s="121"/>
      <c r="E234" s="121"/>
      <c r="F234" s="122"/>
      <c r="G234" s="122"/>
      <c r="H234" s="122"/>
      <c r="I234" s="122"/>
      <c r="J234" s="122"/>
      <c r="K234" s="122"/>
      <c r="L234" s="122"/>
      <c r="M234" s="122"/>
      <c r="N234" s="122"/>
      <c r="O234" s="123"/>
      <c r="P234" s="122"/>
      <c r="Q234" s="122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</row>
    <row r="235" spans="1:35">
      <c r="A235" s="125"/>
      <c r="B235" s="125"/>
      <c r="C235" s="124"/>
      <c r="D235" s="121"/>
      <c r="E235" s="121"/>
      <c r="F235" s="122"/>
      <c r="G235" s="122"/>
      <c r="H235" s="122"/>
      <c r="I235" s="122"/>
      <c r="J235" s="122"/>
      <c r="K235" s="122"/>
      <c r="L235" s="122"/>
      <c r="M235" s="122"/>
      <c r="N235" s="122"/>
      <c r="O235" s="123"/>
      <c r="P235" s="122"/>
      <c r="Q235" s="122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</row>
    <row r="236" spans="1:35">
      <c r="A236" s="125"/>
      <c r="B236" s="125"/>
      <c r="C236" s="124"/>
      <c r="D236" s="121"/>
      <c r="E236" s="121"/>
      <c r="F236" s="122"/>
      <c r="G236" s="122"/>
      <c r="H236" s="122"/>
      <c r="I236" s="122"/>
      <c r="J236" s="122"/>
      <c r="K236" s="122"/>
      <c r="L236" s="122"/>
      <c r="M236" s="122"/>
      <c r="N236" s="122"/>
      <c r="O236" s="123"/>
      <c r="P236" s="122"/>
      <c r="Q236" s="122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</row>
    <row r="237" spans="1:35">
      <c r="A237" s="125"/>
      <c r="B237" s="125"/>
      <c r="C237" s="124"/>
      <c r="D237" s="121"/>
      <c r="E237" s="121"/>
      <c r="F237" s="122"/>
      <c r="G237" s="122"/>
      <c r="H237" s="122"/>
      <c r="I237" s="122"/>
      <c r="J237" s="122"/>
      <c r="K237" s="122"/>
      <c r="L237" s="122"/>
      <c r="M237" s="122"/>
      <c r="N237" s="122"/>
      <c r="O237" s="123"/>
      <c r="P237" s="122"/>
      <c r="Q237" s="122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</row>
    <row r="238" spans="1:35">
      <c r="A238" s="125"/>
      <c r="B238" s="125"/>
      <c r="C238" s="124"/>
      <c r="D238" s="121"/>
      <c r="E238" s="121"/>
      <c r="F238" s="122"/>
      <c r="G238" s="122"/>
      <c r="H238" s="122"/>
      <c r="I238" s="122"/>
      <c r="J238" s="122"/>
      <c r="K238" s="122"/>
      <c r="L238" s="122"/>
      <c r="M238" s="122"/>
      <c r="N238" s="122"/>
      <c r="O238" s="123"/>
      <c r="P238" s="122"/>
      <c r="Q238" s="122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</row>
    <row r="239" spans="1:35">
      <c r="A239" s="125"/>
      <c r="B239" s="125"/>
      <c r="C239" s="124"/>
      <c r="D239" s="121"/>
      <c r="E239" s="121"/>
      <c r="F239" s="122"/>
      <c r="G239" s="122"/>
      <c r="H239" s="122"/>
      <c r="I239" s="122"/>
      <c r="J239" s="122"/>
      <c r="K239" s="122"/>
      <c r="L239" s="122"/>
      <c r="M239" s="122"/>
      <c r="N239" s="122"/>
      <c r="O239" s="123"/>
      <c r="P239" s="122"/>
      <c r="Q239" s="122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</row>
    <row r="240" spans="1:35">
      <c r="A240" s="125"/>
      <c r="B240" s="125"/>
      <c r="C240" s="124"/>
      <c r="D240" s="121"/>
      <c r="E240" s="121"/>
      <c r="F240" s="122"/>
      <c r="G240" s="122"/>
      <c r="H240" s="122"/>
      <c r="I240" s="122"/>
      <c r="J240" s="122"/>
      <c r="K240" s="122"/>
      <c r="L240" s="122"/>
      <c r="M240" s="122"/>
      <c r="N240" s="122"/>
      <c r="O240" s="123"/>
      <c r="P240" s="122"/>
      <c r="Q240" s="122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</row>
    <row r="241" spans="1:35">
      <c r="A241" s="125"/>
      <c r="B241" s="125"/>
      <c r="C241" s="124"/>
      <c r="D241" s="121"/>
      <c r="E241" s="121"/>
      <c r="F241" s="122"/>
      <c r="G241" s="122"/>
      <c r="H241" s="122"/>
      <c r="I241" s="122"/>
      <c r="J241" s="122"/>
      <c r="K241" s="122"/>
      <c r="L241" s="122"/>
      <c r="M241" s="122"/>
      <c r="N241" s="122"/>
      <c r="O241" s="123"/>
      <c r="P241" s="122"/>
      <c r="Q241" s="122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</row>
    <row r="242" spans="1:35">
      <c r="A242" s="125"/>
      <c r="B242" s="125"/>
      <c r="C242" s="124"/>
      <c r="D242" s="121"/>
      <c r="E242" s="121"/>
      <c r="F242" s="122"/>
      <c r="G242" s="122"/>
      <c r="H242" s="122"/>
      <c r="I242" s="122"/>
      <c r="J242" s="122"/>
      <c r="K242" s="122"/>
      <c r="L242" s="122"/>
      <c r="M242" s="122"/>
      <c r="N242" s="122"/>
      <c r="O242" s="123"/>
      <c r="P242" s="122"/>
      <c r="Q242" s="122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</row>
    <row r="243" spans="1:35">
      <c r="A243" s="125"/>
      <c r="B243" s="125"/>
      <c r="C243" s="124"/>
      <c r="D243" s="121"/>
      <c r="E243" s="121"/>
      <c r="F243" s="122"/>
      <c r="G243" s="122"/>
      <c r="H243" s="122"/>
      <c r="I243" s="122"/>
      <c r="J243" s="122"/>
      <c r="K243" s="122"/>
      <c r="L243" s="122"/>
      <c r="M243" s="122"/>
      <c r="N243" s="122"/>
      <c r="O243" s="123"/>
      <c r="P243" s="122"/>
      <c r="Q243" s="122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</row>
    <row r="244" spans="1:35">
      <c r="A244" s="125"/>
      <c r="B244" s="125"/>
      <c r="C244" s="124"/>
      <c r="D244" s="121"/>
      <c r="E244" s="121"/>
      <c r="F244" s="122"/>
      <c r="G244" s="122"/>
      <c r="H244" s="122"/>
      <c r="I244" s="122"/>
      <c r="J244" s="122"/>
      <c r="K244" s="122"/>
      <c r="L244" s="122"/>
      <c r="M244" s="122"/>
      <c r="N244" s="122"/>
      <c r="O244" s="123"/>
      <c r="P244" s="122"/>
      <c r="Q244" s="122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</row>
    <row r="245" spans="1:35">
      <c r="A245" s="125"/>
      <c r="B245" s="125"/>
      <c r="C245" s="124"/>
      <c r="D245" s="121"/>
      <c r="E245" s="121"/>
      <c r="F245" s="122"/>
      <c r="G245" s="122"/>
      <c r="H245" s="122"/>
      <c r="I245" s="122"/>
      <c r="J245" s="122"/>
      <c r="K245" s="122"/>
      <c r="L245" s="122"/>
      <c r="M245" s="122"/>
      <c r="N245" s="122"/>
      <c r="O245" s="123"/>
      <c r="P245" s="122"/>
      <c r="Q245" s="122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</row>
    <row r="246" spans="1:35">
      <c r="A246" s="125"/>
      <c r="B246" s="125"/>
      <c r="C246" s="124"/>
      <c r="D246" s="121"/>
      <c r="E246" s="121"/>
      <c r="F246" s="122"/>
      <c r="G246" s="122"/>
      <c r="H246" s="122"/>
      <c r="I246" s="122"/>
      <c r="J246" s="122"/>
      <c r="K246" s="122"/>
      <c r="L246" s="122"/>
      <c r="M246" s="122"/>
      <c r="N246" s="122"/>
      <c r="O246" s="123"/>
      <c r="P246" s="122"/>
      <c r="Q246" s="122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</row>
    <row r="247" spans="1:35">
      <c r="A247" s="125"/>
      <c r="B247" s="125"/>
      <c r="C247" s="124"/>
      <c r="D247" s="121"/>
      <c r="E247" s="121"/>
      <c r="F247" s="122"/>
      <c r="G247" s="122"/>
      <c r="H247" s="122"/>
      <c r="I247" s="122"/>
      <c r="J247" s="122"/>
      <c r="K247" s="122"/>
      <c r="L247" s="122"/>
      <c r="M247" s="122"/>
      <c r="N247" s="122"/>
      <c r="O247" s="123"/>
      <c r="P247" s="122"/>
      <c r="Q247" s="122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</row>
    <row r="248" spans="1:35">
      <c r="A248" s="125"/>
      <c r="B248" s="125"/>
      <c r="C248" s="124"/>
      <c r="D248" s="121"/>
      <c r="E248" s="121"/>
      <c r="F248" s="122"/>
      <c r="G248" s="122"/>
      <c r="H248" s="122"/>
      <c r="I248" s="122"/>
      <c r="J248" s="122"/>
      <c r="K248" s="122"/>
      <c r="L248" s="122"/>
      <c r="M248" s="122"/>
      <c r="N248" s="122"/>
      <c r="O248" s="123"/>
      <c r="P248" s="122"/>
      <c r="Q248" s="122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</row>
    <row r="249" spans="1:35">
      <c r="A249" s="125"/>
      <c r="B249" s="125"/>
      <c r="C249" s="124"/>
      <c r="D249" s="121"/>
      <c r="E249" s="121"/>
      <c r="F249" s="122"/>
      <c r="G249" s="122"/>
      <c r="H249" s="122"/>
      <c r="I249" s="122"/>
      <c r="J249" s="122"/>
      <c r="K249" s="122"/>
      <c r="L249" s="122"/>
      <c r="M249" s="122"/>
      <c r="N249" s="122"/>
      <c r="O249" s="123"/>
      <c r="P249" s="122"/>
      <c r="Q249" s="122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</row>
    <row r="250" spans="1:35">
      <c r="A250" s="125"/>
      <c r="B250" s="125"/>
      <c r="C250" s="124"/>
      <c r="D250" s="121"/>
      <c r="E250" s="121"/>
      <c r="F250" s="122"/>
      <c r="G250" s="122"/>
      <c r="H250" s="122"/>
      <c r="I250" s="122"/>
      <c r="J250" s="122"/>
      <c r="K250" s="122"/>
      <c r="L250" s="122"/>
      <c r="M250" s="122"/>
      <c r="N250" s="122"/>
      <c r="O250" s="123"/>
      <c r="P250" s="122"/>
      <c r="Q250" s="122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</row>
    <row r="251" spans="1:35">
      <c r="A251" s="125"/>
      <c r="B251" s="125"/>
      <c r="C251" s="124"/>
      <c r="D251" s="121"/>
      <c r="E251" s="121"/>
      <c r="F251" s="122"/>
      <c r="G251" s="122"/>
      <c r="H251" s="122"/>
      <c r="I251" s="122"/>
      <c r="J251" s="122"/>
      <c r="K251" s="122"/>
      <c r="L251" s="122"/>
      <c r="M251" s="122"/>
      <c r="N251" s="122"/>
      <c r="O251" s="123"/>
      <c r="P251" s="122"/>
      <c r="Q251" s="122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76"/>
      <c r="AD251" s="76"/>
      <c r="AE251" s="76"/>
      <c r="AF251" s="76"/>
      <c r="AG251" s="76"/>
      <c r="AH251" s="76"/>
      <c r="AI251" s="76"/>
    </row>
    <row r="252" spans="1:35">
      <c r="A252" s="125"/>
      <c r="B252" s="125"/>
      <c r="C252" s="124"/>
      <c r="D252" s="121"/>
      <c r="E252" s="121"/>
      <c r="F252" s="122"/>
      <c r="G252" s="122"/>
      <c r="H252" s="122"/>
      <c r="I252" s="122"/>
      <c r="J252" s="122"/>
      <c r="K252" s="122"/>
      <c r="L252" s="122"/>
      <c r="M252" s="122"/>
      <c r="N252" s="122"/>
      <c r="O252" s="123"/>
      <c r="P252" s="122"/>
      <c r="Q252" s="122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</row>
    <row r="253" spans="1:35">
      <c r="A253" s="125"/>
      <c r="B253" s="125"/>
      <c r="C253" s="124"/>
      <c r="D253" s="121"/>
      <c r="E253" s="121"/>
      <c r="F253" s="122"/>
      <c r="G253" s="122"/>
      <c r="H253" s="122"/>
      <c r="I253" s="122"/>
      <c r="J253" s="122"/>
      <c r="K253" s="122"/>
      <c r="L253" s="122"/>
      <c r="M253" s="122"/>
      <c r="N253" s="122"/>
      <c r="O253" s="123"/>
      <c r="P253" s="122"/>
      <c r="Q253" s="122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</row>
    <row r="254" spans="1:35">
      <c r="A254" s="125"/>
      <c r="B254" s="125"/>
      <c r="C254" s="124"/>
      <c r="D254" s="121"/>
      <c r="E254" s="121"/>
      <c r="F254" s="122"/>
      <c r="G254" s="122"/>
      <c r="H254" s="122"/>
      <c r="I254" s="122"/>
      <c r="J254" s="122"/>
      <c r="K254" s="122"/>
      <c r="L254" s="122"/>
      <c r="M254" s="122"/>
      <c r="N254" s="122"/>
      <c r="O254" s="123"/>
      <c r="P254" s="122"/>
      <c r="Q254" s="122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</row>
    <row r="255" spans="1:35">
      <c r="A255" s="125"/>
      <c r="B255" s="125"/>
      <c r="C255" s="124"/>
      <c r="D255" s="121"/>
      <c r="E255" s="121"/>
      <c r="F255" s="122"/>
      <c r="G255" s="122"/>
      <c r="H255" s="122"/>
      <c r="I255" s="122"/>
      <c r="J255" s="122"/>
      <c r="K255" s="122"/>
      <c r="L255" s="122"/>
      <c r="M255" s="122"/>
      <c r="N255" s="122"/>
      <c r="O255" s="123"/>
      <c r="P255" s="122"/>
      <c r="Q255" s="122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</row>
    <row r="256" spans="1:35">
      <c r="A256" s="125"/>
      <c r="B256" s="125"/>
      <c r="C256" s="124"/>
      <c r="D256" s="121"/>
      <c r="E256" s="121"/>
      <c r="F256" s="122"/>
      <c r="G256" s="122"/>
      <c r="H256" s="122"/>
      <c r="I256" s="122"/>
      <c r="J256" s="122"/>
      <c r="K256" s="122"/>
      <c r="L256" s="122"/>
      <c r="M256" s="122"/>
      <c r="N256" s="122"/>
      <c r="O256" s="123"/>
      <c r="P256" s="122"/>
      <c r="Q256" s="122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</row>
    <row r="257" spans="1:35">
      <c r="A257" s="125"/>
      <c r="B257" s="125"/>
      <c r="C257" s="124"/>
      <c r="D257" s="121"/>
      <c r="E257" s="121"/>
      <c r="F257" s="122"/>
      <c r="G257" s="122"/>
      <c r="H257" s="122"/>
      <c r="I257" s="122"/>
      <c r="J257" s="122"/>
      <c r="K257" s="122"/>
      <c r="L257" s="122"/>
      <c r="M257" s="122"/>
      <c r="N257" s="122"/>
      <c r="O257" s="123"/>
      <c r="P257" s="122"/>
      <c r="Q257" s="122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</row>
    <row r="258" spans="1:35">
      <c r="A258" s="125"/>
      <c r="B258" s="125"/>
      <c r="C258" s="124"/>
      <c r="D258" s="121"/>
      <c r="E258" s="121"/>
      <c r="F258" s="122"/>
      <c r="G258" s="122"/>
      <c r="H258" s="122"/>
      <c r="I258" s="122"/>
      <c r="J258" s="122"/>
      <c r="K258" s="122"/>
      <c r="L258" s="122"/>
      <c r="M258" s="122"/>
      <c r="N258" s="122"/>
      <c r="O258" s="123"/>
      <c r="P258" s="122"/>
      <c r="Q258" s="122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</row>
    <row r="259" spans="1:35">
      <c r="A259" s="125"/>
      <c r="B259" s="125"/>
      <c r="C259" s="124"/>
      <c r="D259" s="121"/>
      <c r="E259" s="121"/>
      <c r="F259" s="122"/>
      <c r="G259" s="122"/>
      <c r="H259" s="122"/>
      <c r="I259" s="122"/>
      <c r="J259" s="122"/>
      <c r="K259" s="122"/>
      <c r="L259" s="122"/>
      <c r="M259" s="122"/>
      <c r="N259" s="122"/>
      <c r="O259" s="123"/>
      <c r="P259" s="122"/>
      <c r="Q259" s="122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</row>
    <row r="260" spans="1:35">
      <c r="A260" s="125"/>
      <c r="B260" s="125"/>
      <c r="C260" s="124"/>
      <c r="D260" s="121"/>
      <c r="E260" s="121"/>
      <c r="F260" s="122"/>
      <c r="G260" s="122"/>
      <c r="H260" s="122"/>
      <c r="I260" s="122"/>
      <c r="J260" s="122"/>
      <c r="K260" s="122"/>
      <c r="L260" s="122"/>
      <c r="M260" s="122"/>
      <c r="N260" s="122"/>
      <c r="O260" s="123"/>
      <c r="P260" s="122"/>
      <c r="Q260" s="122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</row>
    <row r="261" spans="1:35">
      <c r="A261" s="125"/>
      <c r="B261" s="125"/>
      <c r="C261" s="124"/>
      <c r="D261" s="121"/>
      <c r="E261" s="121"/>
      <c r="F261" s="122"/>
      <c r="G261" s="122"/>
      <c r="H261" s="122"/>
      <c r="I261" s="122"/>
      <c r="J261" s="122"/>
      <c r="K261" s="122"/>
      <c r="L261" s="122"/>
      <c r="M261" s="122"/>
      <c r="N261" s="122"/>
      <c r="O261" s="123"/>
      <c r="P261" s="122"/>
      <c r="Q261" s="122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</row>
    <row r="262" spans="1:35">
      <c r="A262" s="76"/>
      <c r="B262" s="76"/>
      <c r="C262" s="124"/>
      <c r="D262" s="121"/>
      <c r="E262" s="121"/>
      <c r="F262" s="122"/>
      <c r="G262" s="122"/>
      <c r="H262" s="122"/>
      <c r="I262" s="122"/>
      <c r="J262" s="122"/>
      <c r="K262" s="122"/>
      <c r="L262" s="122"/>
      <c r="M262" s="122"/>
      <c r="N262" s="122"/>
      <c r="O262" s="123"/>
      <c r="P262" s="122"/>
      <c r="Q262" s="122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</row>
    <row r="263" spans="1:35">
      <c r="A263" s="76"/>
      <c r="B263" s="76"/>
      <c r="C263" s="124"/>
      <c r="D263" s="121"/>
      <c r="E263" s="121"/>
      <c r="F263" s="122"/>
      <c r="G263" s="122"/>
      <c r="H263" s="122"/>
      <c r="I263" s="122"/>
      <c r="J263" s="122"/>
      <c r="K263" s="122"/>
      <c r="L263" s="122"/>
      <c r="M263" s="122"/>
      <c r="N263" s="122"/>
      <c r="O263" s="123"/>
      <c r="P263" s="122"/>
      <c r="Q263" s="122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</row>
    <row r="264" spans="1:35">
      <c r="A264" s="76"/>
      <c r="B264" s="76"/>
      <c r="C264" s="124"/>
      <c r="D264" s="121"/>
      <c r="E264" s="121"/>
      <c r="F264" s="122"/>
      <c r="G264" s="122"/>
      <c r="H264" s="122"/>
      <c r="I264" s="122"/>
      <c r="J264" s="122"/>
      <c r="K264" s="122"/>
      <c r="L264" s="122"/>
      <c r="M264" s="122"/>
      <c r="N264" s="122"/>
      <c r="O264" s="123"/>
      <c r="P264" s="122"/>
      <c r="Q264" s="122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</row>
    <row r="265" spans="1:35">
      <c r="A265" s="76"/>
      <c r="B265" s="76"/>
      <c r="C265" s="124"/>
      <c r="D265" s="121"/>
      <c r="E265" s="121"/>
      <c r="F265" s="122"/>
      <c r="G265" s="122"/>
      <c r="H265" s="122"/>
      <c r="I265" s="122"/>
      <c r="J265" s="122"/>
      <c r="K265" s="122"/>
      <c r="L265" s="122"/>
      <c r="M265" s="122"/>
      <c r="N265" s="122"/>
      <c r="O265" s="123"/>
      <c r="P265" s="122"/>
      <c r="Q265" s="122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</row>
    <row r="266" spans="1:35">
      <c r="A266" s="76"/>
      <c r="B266" s="76"/>
      <c r="C266" s="124"/>
      <c r="D266" s="121"/>
      <c r="E266" s="121"/>
      <c r="F266" s="122"/>
      <c r="G266" s="122"/>
      <c r="H266" s="122"/>
      <c r="I266" s="122"/>
      <c r="J266" s="122"/>
      <c r="K266" s="122"/>
      <c r="L266" s="122"/>
      <c r="M266" s="122"/>
      <c r="N266" s="122"/>
      <c r="O266" s="123"/>
      <c r="P266" s="122"/>
      <c r="Q266" s="122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</row>
    <row r="267" spans="1:35">
      <c r="A267" s="76"/>
      <c r="B267" s="76"/>
      <c r="C267" s="124"/>
      <c r="D267" s="121"/>
      <c r="E267" s="121"/>
      <c r="F267" s="122"/>
      <c r="G267" s="122"/>
      <c r="H267" s="122"/>
      <c r="I267" s="122"/>
      <c r="J267" s="122"/>
      <c r="K267" s="122"/>
      <c r="L267" s="122"/>
      <c r="M267" s="122"/>
      <c r="N267" s="122"/>
      <c r="O267" s="123"/>
      <c r="P267" s="122"/>
      <c r="Q267" s="122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</row>
    <row r="268" spans="1:35">
      <c r="A268" s="76"/>
      <c r="B268" s="76"/>
      <c r="C268" s="124"/>
      <c r="D268" s="121"/>
      <c r="E268" s="121"/>
      <c r="F268" s="122"/>
      <c r="G268" s="122"/>
      <c r="H268" s="122"/>
      <c r="I268" s="122"/>
      <c r="J268" s="122"/>
      <c r="K268" s="122"/>
      <c r="L268" s="122"/>
      <c r="M268" s="122"/>
      <c r="N268" s="122"/>
      <c r="O268" s="123"/>
      <c r="P268" s="122"/>
      <c r="Q268" s="122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</row>
    <row r="269" spans="1:35">
      <c r="A269" s="76"/>
      <c r="B269" s="76"/>
      <c r="C269" s="124"/>
      <c r="D269" s="121"/>
      <c r="E269" s="121"/>
      <c r="F269" s="122"/>
      <c r="G269" s="122"/>
      <c r="H269" s="122"/>
      <c r="I269" s="122"/>
      <c r="J269" s="122"/>
      <c r="K269" s="122"/>
      <c r="L269" s="122"/>
      <c r="M269" s="122"/>
      <c r="N269" s="122"/>
      <c r="O269" s="123"/>
      <c r="P269" s="122"/>
      <c r="Q269" s="122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</row>
    <row r="270" spans="1:35">
      <c r="A270" s="76"/>
      <c r="B270" s="76"/>
      <c r="C270" s="124"/>
      <c r="D270" s="121"/>
      <c r="E270" s="121"/>
      <c r="F270" s="122"/>
      <c r="G270" s="122"/>
      <c r="H270" s="122"/>
      <c r="I270" s="122"/>
      <c r="J270" s="122"/>
      <c r="K270" s="122"/>
      <c r="L270" s="122"/>
      <c r="M270" s="122"/>
      <c r="N270" s="122"/>
      <c r="O270" s="123"/>
      <c r="P270" s="122"/>
      <c r="Q270" s="122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</row>
    <row r="271" spans="1:35">
      <c r="A271" s="76"/>
      <c r="B271" s="76"/>
      <c r="C271" s="124"/>
      <c r="D271" s="121"/>
      <c r="E271" s="121"/>
      <c r="F271" s="122"/>
      <c r="G271" s="122"/>
      <c r="H271" s="122"/>
      <c r="I271" s="122"/>
      <c r="J271" s="122"/>
      <c r="K271" s="122"/>
      <c r="L271" s="122"/>
      <c r="M271" s="122"/>
      <c r="N271" s="122"/>
      <c r="O271" s="123"/>
      <c r="P271" s="122"/>
      <c r="Q271" s="122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</row>
    <row r="272" spans="1:35">
      <c r="A272" s="76"/>
      <c r="B272" s="76"/>
      <c r="C272" s="124"/>
      <c r="D272" s="121"/>
      <c r="E272" s="121"/>
      <c r="F272" s="122"/>
      <c r="G272" s="122"/>
      <c r="H272" s="122"/>
      <c r="I272" s="122"/>
      <c r="J272" s="122"/>
      <c r="K272" s="122"/>
      <c r="L272" s="122"/>
      <c r="M272" s="122"/>
      <c r="N272" s="122"/>
      <c r="O272" s="123"/>
      <c r="P272" s="122"/>
      <c r="Q272" s="122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</row>
    <row r="273" spans="1:35">
      <c r="A273" s="76"/>
      <c r="B273" s="76"/>
      <c r="C273" s="124"/>
      <c r="D273" s="121"/>
      <c r="E273" s="121"/>
      <c r="F273" s="122"/>
      <c r="G273" s="122"/>
      <c r="H273" s="122"/>
      <c r="I273" s="122"/>
      <c r="J273" s="122"/>
      <c r="K273" s="122"/>
      <c r="L273" s="122"/>
      <c r="M273" s="122"/>
      <c r="N273" s="122"/>
      <c r="O273" s="123"/>
      <c r="P273" s="122"/>
      <c r="Q273" s="122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</row>
    <row r="274" spans="1:35">
      <c r="A274" s="76"/>
      <c r="B274" s="76"/>
      <c r="C274" s="124"/>
      <c r="D274" s="121"/>
      <c r="E274" s="121"/>
      <c r="F274" s="122"/>
      <c r="G274" s="122"/>
      <c r="H274" s="122"/>
      <c r="I274" s="122"/>
      <c r="J274" s="122"/>
      <c r="K274" s="122"/>
      <c r="L274" s="122"/>
      <c r="M274" s="122"/>
      <c r="N274" s="122"/>
      <c r="O274" s="123"/>
      <c r="P274" s="122"/>
      <c r="Q274" s="122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</row>
    <row r="275" spans="1:35">
      <c r="A275" s="76"/>
      <c r="B275" s="76"/>
      <c r="C275" s="124"/>
      <c r="D275" s="121"/>
      <c r="E275" s="121"/>
      <c r="F275" s="122"/>
      <c r="G275" s="122"/>
      <c r="H275" s="122"/>
      <c r="I275" s="122"/>
      <c r="J275" s="122"/>
      <c r="K275" s="122"/>
      <c r="L275" s="122"/>
      <c r="M275" s="122"/>
      <c r="N275" s="122"/>
      <c r="O275" s="123"/>
      <c r="P275" s="122"/>
      <c r="Q275" s="122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</row>
    <row r="276" spans="1:35">
      <c r="A276" s="76"/>
      <c r="B276" s="76"/>
      <c r="C276" s="124"/>
      <c r="D276" s="121"/>
      <c r="E276" s="121"/>
      <c r="F276" s="122"/>
      <c r="G276" s="122"/>
      <c r="H276" s="122"/>
      <c r="I276" s="122"/>
      <c r="J276" s="122"/>
      <c r="K276" s="122"/>
      <c r="L276" s="122"/>
      <c r="M276" s="122"/>
      <c r="N276" s="122"/>
      <c r="O276" s="123"/>
      <c r="P276" s="122"/>
      <c r="Q276" s="122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</row>
    <row r="277" spans="1:35">
      <c r="A277" s="76"/>
      <c r="B277" s="76"/>
      <c r="C277" s="124"/>
      <c r="D277" s="121"/>
      <c r="E277" s="121"/>
      <c r="F277" s="122"/>
      <c r="G277" s="122"/>
      <c r="H277" s="122"/>
      <c r="I277" s="122"/>
      <c r="J277" s="122"/>
      <c r="K277" s="122"/>
      <c r="L277" s="122"/>
      <c r="M277" s="122"/>
      <c r="N277" s="122"/>
      <c r="O277" s="123"/>
      <c r="P277" s="122"/>
      <c r="Q277" s="122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</row>
    <row r="278" spans="1:35">
      <c r="A278" s="76"/>
      <c r="B278" s="76"/>
      <c r="C278" s="124"/>
      <c r="D278" s="121"/>
      <c r="E278" s="121"/>
      <c r="F278" s="122"/>
      <c r="G278" s="122"/>
      <c r="H278" s="122"/>
      <c r="I278" s="122"/>
      <c r="J278" s="122"/>
      <c r="K278" s="122"/>
      <c r="L278" s="122"/>
      <c r="M278" s="122"/>
      <c r="N278" s="122"/>
      <c r="O278" s="123"/>
      <c r="P278" s="122"/>
      <c r="Q278" s="122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</row>
    <row r="279" spans="1:35">
      <c r="A279" s="76"/>
      <c r="B279" s="76"/>
      <c r="C279" s="124"/>
      <c r="D279" s="121"/>
      <c r="E279" s="121"/>
      <c r="F279" s="122"/>
      <c r="G279" s="122"/>
      <c r="H279" s="122"/>
      <c r="I279" s="122"/>
      <c r="J279" s="122"/>
      <c r="K279" s="122"/>
      <c r="L279" s="122"/>
      <c r="M279" s="122"/>
      <c r="N279" s="122"/>
      <c r="O279" s="123"/>
      <c r="P279" s="122"/>
      <c r="Q279" s="122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</row>
    <row r="280" spans="1:35">
      <c r="A280" s="76"/>
      <c r="B280" s="76"/>
      <c r="C280" s="124"/>
      <c r="D280" s="121"/>
      <c r="E280" s="121"/>
      <c r="F280" s="122"/>
      <c r="G280" s="122"/>
      <c r="H280" s="122"/>
      <c r="I280" s="122"/>
      <c r="J280" s="122"/>
      <c r="K280" s="122"/>
      <c r="L280" s="122"/>
      <c r="M280" s="122"/>
      <c r="N280" s="122"/>
      <c r="O280" s="123"/>
      <c r="P280" s="122"/>
      <c r="Q280" s="122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</row>
    <row r="281" spans="1:35">
      <c r="A281" s="76"/>
      <c r="B281" s="76"/>
      <c r="C281" s="124"/>
      <c r="D281" s="121"/>
      <c r="E281" s="121"/>
      <c r="F281" s="122"/>
      <c r="G281" s="122"/>
      <c r="H281" s="122"/>
      <c r="I281" s="122"/>
      <c r="J281" s="122"/>
      <c r="K281" s="122"/>
      <c r="L281" s="122"/>
      <c r="M281" s="122"/>
      <c r="N281" s="122"/>
      <c r="O281" s="123"/>
      <c r="P281" s="122"/>
      <c r="Q281" s="122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</row>
    <row r="282" spans="1:35">
      <c r="A282" s="76"/>
      <c r="B282" s="76"/>
      <c r="C282" s="124"/>
      <c r="D282" s="121"/>
      <c r="E282" s="121"/>
      <c r="F282" s="122"/>
      <c r="G282" s="122"/>
      <c r="H282" s="122"/>
      <c r="I282" s="122"/>
      <c r="J282" s="122"/>
      <c r="K282" s="122"/>
      <c r="L282" s="122"/>
      <c r="M282" s="122"/>
      <c r="N282" s="122"/>
      <c r="O282" s="123"/>
      <c r="P282" s="122"/>
      <c r="Q282" s="122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</row>
    <row r="283" spans="1:35">
      <c r="A283" s="76"/>
      <c r="B283" s="76"/>
      <c r="C283" s="124"/>
      <c r="D283" s="121"/>
      <c r="E283" s="121"/>
      <c r="F283" s="122"/>
      <c r="G283" s="122"/>
      <c r="H283" s="122"/>
      <c r="I283" s="122"/>
      <c r="J283" s="122"/>
      <c r="K283" s="122"/>
      <c r="L283" s="122"/>
      <c r="M283" s="122"/>
      <c r="N283" s="122"/>
      <c r="O283" s="123"/>
      <c r="P283" s="122"/>
      <c r="Q283" s="122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</row>
    <row r="284" spans="1:35">
      <c r="A284" s="76"/>
      <c r="B284" s="76"/>
      <c r="C284" s="124"/>
      <c r="D284" s="121"/>
      <c r="E284" s="121"/>
      <c r="F284" s="122"/>
      <c r="G284" s="122"/>
      <c r="H284" s="122"/>
      <c r="I284" s="122"/>
      <c r="J284" s="122"/>
      <c r="K284" s="122"/>
      <c r="L284" s="122"/>
      <c r="M284" s="122"/>
      <c r="N284" s="122"/>
      <c r="O284" s="123"/>
      <c r="P284" s="122"/>
      <c r="Q284" s="122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</row>
    <row r="285" spans="1:35">
      <c r="A285" s="76"/>
      <c r="B285" s="76"/>
      <c r="C285" s="124"/>
      <c r="D285" s="121"/>
      <c r="E285" s="121"/>
      <c r="F285" s="122"/>
      <c r="G285" s="122"/>
      <c r="H285" s="122"/>
      <c r="I285" s="122"/>
      <c r="J285" s="122"/>
      <c r="K285" s="122"/>
      <c r="L285" s="122"/>
      <c r="M285" s="122"/>
      <c r="N285" s="122"/>
      <c r="O285" s="123"/>
      <c r="P285" s="122"/>
      <c r="Q285" s="122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</row>
    <row r="286" spans="1:35">
      <c r="A286" s="76"/>
      <c r="B286" s="76"/>
      <c r="C286" s="124"/>
      <c r="D286" s="121"/>
      <c r="E286" s="121"/>
      <c r="F286" s="122"/>
      <c r="G286" s="122"/>
      <c r="H286" s="122"/>
      <c r="I286" s="122"/>
      <c r="J286" s="122"/>
      <c r="K286" s="122"/>
      <c r="L286" s="122"/>
      <c r="M286" s="122"/>
      <c r="N286" s="122"/>
      <c r="O286" s="123"/>
      <c r="P286" s="122"/>
      <c r="Q286" s="122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</row>
    <row r="287" spans="1:35">
      <c r="C287" s="124"/>
      <c r="D287" s="121"/>
      <c r="E287" s="121"/>
      <c r="F287" s="122"/>
      <c r="G287" s="122"/>
      <c r="H287" s="122"/>
      <c r="I287" s="122"/>
      <c r="J287" s="122"/>
      <c r="K287" s="122"/>
      <c r="L287" s="122"/>
      <c r="M287" s="122"/>
      <c r="N287" s="122"/>
      <c r="O287" s="123"/>
      <c r="P287" s="122"/>
      <c r="Q287" s="122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</row>
    <row r="288" spans="1:35">
      <c r="C288" s="124"/>
      <c r="D288" s="121"/>
      <c r="E288" s="121"/>
      <c r="F288" s="122"/>
      <c r="G288" s="122"/>
      <c r="H288" s="122"/>
      <c r="I288" s="122"/>
      <c r="J288" s="122"/>
      <c r="K288" s="122"/>
      <c r="L288" s="122"/>
      <c r="M288" s="122"/>
      <c r="N288" s="122"/>
      <c r="O288" s="123"/>
      <c r="P288" s="122"/>
      <c r="Q288" s="122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</row>
    <row r="289" spans="3:35">
      <c r="C289" s="124"/>
      <c r="D289" s="121"/>
      <c r="E289" s="121"/>
      <c r="F289" s="122"/>
      <c r="G289" s="122"/>
      <c r="H289" s="122"/>
      <c r="I289" s="122"/>
      <c r="J289" s="122"/>
      <c r="K289" s="122"/>
      <c r="L289" s="122"/>
      <c r="M289" s="122"/>
      <c r="N289" s="122"/>
      <c r="O289" s="123"/>
      <c r="P289" s="122"/>
      <c r="Q289" s="122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</row>
    <row r="290" spans="3:35">
      <c r="C290" s="124"/>
      <c r="D290" s="121"/>
      <c r="E290" s="121"/>
      <c r="F290" s="122"/>
      <c r="G290" s="122"/>
      <c r="H290" s="122"/>
      <c r="I290" s="122"/>
      <c r="J290" s="122"/>
      <c r="K290" s="122"/>
      <c r="L290" s="122"/>
      <c r="M290" s="122"/>
      <c r="N290" s="122"/>
      <c r="O290" s="123"/>
      <c r="P290" s="122"/>
      <c r="Q290" s="122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</row>
    <row r="291" spans="3:35">
      <c r="C291" s="124"/>
      <c r="D291" s="121"/>
      <c r="E291" s="121"/>
      <c r="F291" s="122"/>
      <c r="G291" s="122"/>
      <c r="H291" s="122"/>
      <c r="I291" s="122"/>
      <c r="J291" s="122"/>
      <c r="K291" s="122"/>
      <c r="L291" s="122"/>
      <c r="M291" s="122"/>
      <c r="N291" s="122"/>
      <c r="O291" s="123"/>
      <c r="P291" s="122"/>
      <c r="Q291" s="122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</row>
    <row r="292" spans="3:35">
      <c r="C292" s="124"/>
      <c r="D292" s="121"/>
      <c r="E292" s="121"/>
      <c r="F292" s="122"/>
      <c r="G292" s="122"/>
      <c r="H292" s="122"/>
      <c r="I292" s="122"/>
      <c r="J292" s="122"/>
      <c r="K292" s="122"/>
      <c r="L292" s="122"/>
      <c r="M292" s="122"/>
      <c r="N292" s="122"/>
      <c r="O292" s="123"/>
      <c r="P292" s="122"/>
      <c r="Q292" s="122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</row>
    <row r="293" spans="3:35">
      <c r="C293" s="124"/>
      <c r="D293" s="121"/>
      <c r="E293" s="121"/>
      <c r="F293" s="122"/>
      <c r="G293" s="122"/>
      <c r="H293" s="122"/>
      <c r="I293" s="122"/>
      <c r="J293" s="122"/>
      <c r="K293" s="122"/>
      <c r="L293" s="122"/>
      <c r="M293" s="122"/>
      <c r="N293" s="122"/>
      <c r="O293" s="123"/>
      <c r="P293" s="122"/>
      <c r="Q293" s="122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</row>
    <row r="294" spans="3:35">
      <c r="C294" s="124"/>
      <c r="D294" s="121"/>
      <c r="E294" s="121"/>
      <c r="F294" s="122"/>
      <c r="G294" s="122"/>
      <c r="H294" s="122"/>
      <c r="I294" s="122"/>
      <c r="J294" s="122"/>
      <c r="K294" s="122"/>
      <c r="L294" s="122"/>
      <c r="M294" s="122"/>
      <c r="N294" s="122"/>
      <c r="O294" s="123"/>
      <c r="P294" s="122"/>
      <c r="Q294" s="122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</row>
    <row r="295" spans="3:35">
      <c r="C295" s="124"/>
      <c r="D295" s="121"/>
      <c r="E295" s="121"/>
      <c r="F295" s="122"/>
      <c r="G295" s="122"/>
      <c r="H295" s="122"/>
      <c r="I295" s="122"/>
      <c r="J295" s="122"/>
      <c r="K295" s="122"/>
      <c r="L295" s="122"/>
      <c r="M295" s="122"/>
      <c r="N295" s="122"/>
      <c r="O295" s="123"/>
      <c r="P295" s="122"/>
      <c r="Q295" s="122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</row>
    <row r="296" spans="3:35">
      <c r="C296" s="124"/>
      <c r="D296" s="121"/>
      <c r="E296" s="121"/>
      <c r="F296" s="122"/>
      <c r="G296" s="122"/>
      <c r="H296" s="122"/>
      <c r="I296" s="122"/>
      <c r="J296" s="122"/>
      <c r="K296" s="122"/>
      <c r="L296" s="122"/>
      <c r="M296" s="122"/>
      <c r="N296" s="122"/>
      <c r="O296" s="123"/>
      <c r="P296" s="122"/>
      <c r="Q296" s="122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</row>
    <row r="297" spans="3:35">
      <c r="C297" s="124"/>
      <c r="D297" s="121"/>
      <c r="E297" s="121"/>
      <c r="F297" s="122"/>
      <c r="G297" s="122"/>
      <c r="H297" s="122"/>
      <c r="I297" s="122"/>
      <c r="J297" s="122"/>
      <c r="K297" s="122"/>
      <c r="L297" s="122"/>
      <c r="M297" s="122"/>
      <c r="N297" s="122"/>
      <c r="O297" s="123"/>
      <c r="P297" s="122"/>
      <c r="Q297" s="122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</row>
    <row r="298" spans="3:35">
      <c r="C298" s="124"/>
      <c r="D298" s="121"/>
      <c r="E298" s="121"/>
      <c r="F298" s="122"/>
      <c r="G298" s="122"/>
      <c r="H298" s="122"/>
      <c r="I298" s="122"/>
      <c r="J298" s="122"/>
      <c r="K298" s="122"/>
      <c r="L298" s="122"/>
      <c r="M298" s="122"/>
      <c r="N298" s="122"/>
      <c r="O298" s="123"/>
      <c r="P298" s="122"/>
      <c r="Q298" s="122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</row>
    <row r="299" spans="3:35">
      <c r="C299" s="124"/>
      <c r="D299" s="121"/>
      <c r="E299" s="121"/>
      <c r="F299" s="122"/>
      <c r="G299" s="122"/>
      <c r="H299" s="122"/>
      <c r="I299" s="122"/>
      <c r="J299" s="122"/>
      <c r="K299" s="122"/>
      <c r="L299" s="122"/>
      <c r="M299" s="122"/>
      <c r="N299" s="122"/>
      <c r="O299" s="123"/>
      <c r="P299" s="122"/>
      <c r="Q299" s="122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</row>
    <row r="300" spans="3:35">
      <c r="C300" s="124"/>
      <c r="D300" s="121"/>
      <c r="E300" s="121"/>
      <c r="F300" s="122"/>
      <c r="G300" s="122"/>
      <c r="H300" s="122"/>
      <c r="I300" s="122"/>
      <c r="J300" s="122"/>
      <c r="K300" s="122"/>
      <c r="L300" s="122"/>
      <c r="M300" s="122"/>
      <c r="N300" s="122"/>
      <c r="O300" s="123"/>
      <c r="P300" s="122"/>
      <c r="Q300" s="122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</row>
    <row r="301" spans="3:35">
      <c r="C301" s="124"/>
      <c r="D301" s="121"/>
      <c r="E301" s="121"/>
      <c r="F301" s="122"/>
      <c r="G301" s="122"/>
      <c r="H301" s="122"/>
      <c r="I301" s="122"/>
      <c r="J301" s="122"/>
      <c r="K301" s="122"/>
      <c r="L301" s="122"/>
      <c r="M301" s="122"/>
      <c r="N301" s="122"/>
      <c r="O301" s="123"/>
      <c r="P301" s="122"/>
      <c r="Q301" s="122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</row>
    <row r="302" spans="3:35">
      <c r="C302" s="124"/>
      <c r="D302" s="121"/>
      <c r="E302" s="121"/>
      <c r="F302" s="122"/>
      <c r="G302" s="122"/>
      <c r="H302" s="122"/>
      <c r="I302" s="122"/>
      <c r="J302" s="122"/>
      <c r="K302" s="122"/>
      <c r="L302" s="122"/>
      <c r="M302" s="122"/>
      <c r="N302" s="122"/>
      <c r="O302" s="123"/>
      <c r="P302" s="122"/>
      <c r="Q302" s="122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</row>
    <row r="303" spans="3:35">
      <c r="C303" s="124"/>
      <c r="D303" s="121"/>
      <c r="E303" s="121"/>
      <c r="F303" s="122"/>
      <c r="G303" s="122"/>
      <c r="H303" s="122"/>
      <c r="I303" s="122"/>
      <c r="J303" s="122"/>
      <c r="K303" s="122"/>
      <c r="L303" s="122"/>
      <c r="M303" s="122"/>
      <c r="N303" s="122"/>
      <c r="O303" s="123"/>
      <c r="P303" s="122"/>
      <c r="Q303" s="122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</row>
    <row r="304" spans="3:35">
      <c r="C304" s="124"/>
      <c r="D304" s="121"/>
      <c r="E304" s="121"/>
      <c r="F304" s="122"/>
      <c r="G304" s="122"/>
      <c r="H304" s="122"/>
      <c r="I304" s="122"/>
      <c r="J304" s="122"/>
      <c r="K304" s="122"/>
      <c r="L304" s="122"/>
      <c r="M304" s="122"/>
      <c r="N304" s="122"/>
      <c r="O304" s="123"/>
      <c r="P304" s="122"/>
      <c r="Q304" s="122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</row>
    <row r="305" spans="3:35">
      <c r="C305" s="124"/>
      <c r="D305" s="121"/>
      <c r="E305" s="121"/>
      <c r="F305" s="122"/>
      <c r="G305" s="122"/>
      <c r="H305" s="122"/>
      <c r="I305" s="122"/>
      <c r="J305" s="122"/>
      <c r="K305" s="122"/>
      <c r="L305" s="122"/>
      <c r="M305" s="122"/>
      <c r="N305" s="122"/>
      <c r="O305" s="123"/>
      <c r="P305" s="122"/>
      <c r="Q305" s="122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</row>
    <row r="306" spans="3:35">
      <c r="C306" s="124"/>
      <c r="D306" s="121"/>
      <c r="E306" s="121"/>
      <c r="F306" s="122"/>
      <c r="G306" s="122"/>
      <c r="H306" s="122"/>
      <c r="I306" s="122"/>
      <c r="J306" s="122"/>
      <c r="K306" s="122"/>
      <c r="L306" s="122"/>
      <c r="M306" s="122"/>
      <c r="N306" s="122"/>
      <c r="O306" s="123"/>
      <c r="P306" s="122"/>
      <c r="Q306" s="122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</row>
    <row r="307" spans="3:35">
      <c r="C307" s="124"/>
      <c r="D307" s="121"/>
      <c r="E307" s="121"/>
      <c r="F307" s="122"/>
      <c r="G307" s="122"/>
      <c r="H307" s="122"/>
      <c r="I307" s="122"/>
      <c r="J307" s="122"/>
      <c r="K307" s="122"/>
      <c r="L307" s="122"/>
      <c r="M307" s="122"/>
      <c r="N307" s="122"/>
      <c r="O307" s="123"/>
      <c r="P307" s="122"/>
      <c r="Q307" s="122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</row>
    <row r="308" spans="3:35">
      <c r="C308" s="124"/>
      <c r="D308" s="121"/>
      <c r="E308" s="121"/>
      <c r="F308" s="122"/>
      <c r="G308" s="122"/>
      <c r="H308" s="122"/>
      <c r="I308" s="122"/>
      <c r="J308" s="122"/>
      <c r="K308" s="122"/>
      <c r="L308" s="122"/>
      <c r="M308" s="122"/>
      <c r="N308" s="122"/>
      <c r="O308" s="123"/>
      <c r="P308" s="122"/>
      <c r="Q308" s="122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</row>
    <row r="309" spans="3:35">
      <c r="C309" s="124"/>
      <c r="D309" s="121"/>
      <c r="E309" s="121"/>
      <c r="F309" s="122"/>
      <c r="G309" s="122"/>
      <c r="H309" s="122"/>
      <c r="I309" s="122"/>
      <c r="J309" s="122"/>
      <c r="K309" s="122"/>
      <c r="L309" s="122"/>
      <c r="M309" s="122"/>
      <c r="N309" s="122"/>
      <c r="O309" s="123"/>
      <c r="P309" s="122"/>
      <c r="Q309" s="122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</row>
    <row r="310" spans="3:35">
      <c r="C310" s="124"/>
      <c r="D310" s="121"/>
      <c r="E310" s="121"/>
      <c r="F310" s="122"/>
      <c r="G310" s="122"/>
      <c r="H310" s="122"/>
      <c r="I310" s="122"/>
      <c r="J310" s="122"/>
      <c r="K310" s="122"/>
      <c r="L310" s="122"/>
      <c r="M310" s="122"/>
      <c r="N310" s="122"/>
      <c r="O310" s="123"/>
      <c r="P310" s="122"/>
      <c r="Q310" s="122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</row>
    <row r="311" spans="3:35">
      <c r="C311" s="124"/>
      <c r="D311" s="121"/>
      <c r="E311" s="121"/>
      <c r="F311" s="122"/>
      <c r="G311" s="122"/>
      <c r="H311" s="122"/>
      <c r="I311" s="122"/>
      <c r="J311" s="122"/>
      <c r="K311" s="122"/>
      <c r="L311" s="122"/>
      <c r="M311" s="122"/>
      <c r="N311" s="122"/>
      <c r="O311" s="123"/>
      <c r="P311" s="122"/>
      <c r="Q311" s="122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</row>
    <row r="312" spans="3:35">
      <c r="C312" s="124"/>
      <c r="D312" s="121"/>
      <c r="E312" s="121"/>
      <c r="F312" s="122"/>
      <c r="G312" s="122"/>
      <c r="H312" s="122"/>
      <c r="I312" s="122"/>
      <c r="J312" s="122"/>
      <c r="K312" s="122"/>
      <c r="L312" s="122"/>
      <c r="M312" s="122"/>
      <c r="N312" s="122"/>
      <c r="O312" s="123"/>
      <c r="P312" s="122"/>
      <c r="Q312" s="122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</row>
    <row r="313" spans="3:35">
      <c r="C313" s="120"/>
      <c r="D313" s="121"/>
      <c r="E313" s="121"/>
      <c r="F313" s="122"/>
      <c r="G313" s="122"/>
      <c r="H313" s="122"/>
      <c r="I313" s="122"/>
      <c r="J313" s="122"/>
      <c r="K313" s="122"/>
      <c r="L313" s="122"/>
      <c r="M313" s="122"/>
      <c r="N313" s="122"/>
      <c r="O313" s="123"/>
      <c r="P313" s="122"/>
      <c r="Q313" s="122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</row>
    <row r="314" spans="3:35">
      <c r="C314" s="120"/>
      <c r="D314" s="121"/>
      <c r="E314" s="121"/>
      <c r="F314" s="122"/>
      <c r="G314" s="122"/>
      <c r="H314" s="122"/>
      <c r="I314" s="122"/>
      <c r="J314" s="122"/>
      <c r="K314" s="122"/>
      <c r="L314" s="122"/>
      <c r="M314" s="122"/>
      <c r="N314" s="122"/>
      <c r="O314" s="123"/>
      <c r="P314" s="122"/>
      <c r="Q314" s="122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</row>
    <row r="315" spans="3:35">
      <c r="C315" s="120"/>
      <c r="D315" s="121"/>
      <c r="E315" s="121"/>
      <c r="F315" s="122"/>
      <c r="G315" s="122"/>
      <c r="H315" s="122"/>
      <c r="I315" s="122"/>
      <c r="J315" s="122"/>
      <c r="K315" s="122"/>
      <c r="L315" s="122"/>
      <c r="M315" s="122"/>
      <c r="N315" s="122"/>
      <c r="O315" s="123"/>
      <c r="P315" s="122"/>
      <c r="Q315" s="122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</row>
    <row r="316" spans="3:35">
      <c r="C316" s="120"/>
      <c r="D316" s="121"/>
      <c r="E316" s="121"/>
      <c r="F316" s="122"/>
      <c r="G316" s="122"/>
      <c r="H316" s="122"/>
      <c r="I316" s="122"/>
      <c r="J316" s="122"/>
      <c r="K316" s="122"/>
      <c r="L316" s="122"/>
      <c r="M316" s="122"/>
      <c r="N316" s="122"/>
      <c r="O316" s="123"/>
      <c r="P316" s="122"/>
      <c r="Q316" s="122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</row>
    <row r="317" spans="3:35">
      <c r="C317" s="120"/>
      <c r="D317" s="121"/>
      <c r="E317" s="121"/>
      <c r="F317" s="122"/>
      <c r="G317" s="122"/>
      <c r="H317" s="122"/>
      <c r="I317" s="122"/>
      <c r="J317" s="122"/>
      <c r="K317" s="122"/>
      <c r="L317" s="122"/>
      <c r="M317" s="122"/>
      <c r="N317" s="122"/>
      <c r="O317" s="123"/>
      <c r="P317" s="122"/>
      <c r="Q317" s="122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</row>
    <row r="318" spans="3:35">
      <c r="C318" s="120"/>
      <c r="D318" s="121"/>
      <c r="E318" s="121"/>
      <c r="F318" s="122"/>
      <c r="G318" s="122"/>
      <c r="H318" s="122"/>
      <c r="I318" s="122"/>
      <c r="J318" s="122"/>
      <c r="K318" s="122"/>
      <c r="L318" s="122"/>
      <c r="M318" s="122"/>
      <c r="N318" s="122"/>
      <c r="O318" s="123"/>
      <c r="P318" s="122"/>
      <c r="Q318" s="122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</row>
    <row r="319" spans="3:35">
      <c r="C319" s="120"/>
      <c r="D319" s="121"/>
      <c r="E319" s="121"/>
      <c r="F319" s="122"/>
      <c r="G319" s="122"/>
      <c r="H319" s="122"/>
      <c r="I319" s="122"/>
      <c r="J319" s="122"/>
      <c r="K319" s="122"/>
      <c r="L319" s="122"/>
      <c r="M319" s="122"/>
      <c r="N319" s="122"/>
      <c r="O319" s="123"/>
      <c r="P319" s="122"/>
      <c r="Q319" s="122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</row>
    <row r="320" spans="3:35">
      <c r="C320" s="120"/>
      <c r="D320" s="121"/>
      <c r="E320" s="121"/>
      <c r="F320" s="122"/>
      <c r="G320" s="122"/>
      <c r="H320" s="122"/>
      <c r="I320" s="122"/>
      <c r="J320" s="122"/>
      <c r="K320" s="122"/>
      <c r="L320" s="122"/>
      <c r="M320" s="122"/>
      <c r="N320" s="122"/>
      <c r="O320" s="123"/>
      <c r="P320" s="122"/>
      <c r="Q320" s="122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</row>
    <row r="321" spans="3:35">
      <c r="C321" s="120"/>
      <c r="D321" s="121"/>
      <c r="E321" s="121"/>
      <c r="F321" s="122"/>
      <c r="G321" s="122"/>
      <c r="H321" s="122"/>
      <c r="I321" s="122"/>
      <c r="J321" s="122"/>
      <c r="K321" s="122"/>
      <c r="L321" s="122"/>
      <c r="M321" s="122"/>
      <c r="N321" s="122"/>
      <c r="O321" s="123"/>
      <c r="P321" s="122"/>
      <c r="Q321" s="122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</row>
    <row r="322" spans="3:35">
      <c r="C322" s="120"/>
      <c r="D322" s="121"/>
      <c r="E322" s="121"/>
      <c r="F322" s="122"/>
      <c r="G322" s="122"/>
      <c r="H322" s="122"/>
      <c r="I322" s="122"/>
      <c r="J322" s="122"/>
      <c r="K322" s="122"/>
      <c r="L322" s="122"/>
      <c r="M322" s="122"/>
      <c r="N322" s="122"/>
      <c r="O322" s="123"/>
      <c r="P322" s="122"/>
      <c r="Q322" s="122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</row>
    <row r="323" spans="3:35">
      <c r="C323" s="120"/>
      <c r="D323" s="121"/>
      <c r="E323" s="121"/>
      <c r="F323" s="122"/>
      <c r="G323" s="122"/>
      <c r="H323" s="122"/>
      <c r="I323" s="122"/>
      <c r="J323" s="122"/>
      <c r="K323" s="122"/>
      <c r="L323" s="122"/>
      <c r="M323" s="122"/>
      <c r="N323" s="122"/>
      <c r="O323" s="123"/>
      <c r="P323" s="122"/>
      <c r="Q323" s="122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</row>
    <row r="324" spans="3:35">
      <c r="C324" s="120"/>
      <c r="D324" s="121"/>
      <c r="E324" s="121"/>
      <c r="F324" s="122"/>
      <c r="G324" s="122"/>
      <c r="H324" s="122"/>
      <c r="I324" s="122"/>
      <c r="J324" s="122"/>
      <c r="K324" s="122"/>
      <c r="L324" s="122"/>
      <c r="M324" s="122"/>
      <c r="N324" s="122"/>
      <c r="O324" s="123"/>
      <c r="P324" s="122"/>
      <c r="Q324" s="122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</row>
    <row r="325" spans="3:35">
      <c r="C325" s="120"/>
      <c r="D325" s="121"/>
      <c r="E325" s="121"/>
      <c r="F325" s="122"/>
      <c r="G325" s="122"/>
      <c r="H325" s="122"/>
      <c r="I325" s="122"/>
      <c r="J325" s="122"/>
      <c r="K325" s="122"/>
      <c r="L325" s="122"/>
      <c r="M325" s="122"/>
      <c r="N325" s="122"/>
      <c r="O325" s="123"/>
      <c r="P325" s="122"/>
      <c r="Q325" s="122"/>
      <c r="R325" s="76"/>
    </row>
    <row r="326" spans="3:35">
      <c r="C326" s="120"/>
      <c r="D326" s="121"/>
      <c r="E326" s="121"/>
      <c r="F326" s="122"/>
      <c r="G326" s="122"/>
      <c r="H326" s="122"/>
      <c r="I326" s="122"/>
      <c r="J326" s="122"/>
      <c r="K326" s="122"/>
      <c r="L326" s="122"/>
      <c r="M326" s="122"/>
      <c r="N326" s="122"/>
      <c r="O326" s="123"/>
      <c r="P326" s="122"/>
      <c r="Q326" s="122"/>
      <c r="R326" s="76"/>
    </row>
    <row r="327" spans="3:35">
      <c r="C327" s="120"/>
      <c r="D327" s="121"/>
      <c r="E327" s="121"/>
      <c r="F327" s="122"/>
      <c r="G327" s="122"/>
      <c r="H327" s="122"/>
      <c r="I327" s="122"/>
      <c r="J327" s="122"/>
      <c r="K327" s="122"/>
      <c r="L327" s="122"/>
      <c r="M327" s="122"/>
      <c r="N327" s="122"/>
      <c r="O327" s="123"/>
      <c r="P327" s="122"/>
      <c r="Q327" s="122"/>
      <c r="R327" s="76"/>
    </row>
    <row r="328" spans="3:35">
      <c r="C328" s="120"/>
      <c r="D328" s="121"/>
      <c r="E328" s="121"/>
      <c r="F328" s="122"/>
      <c r="G328" s="122"/>
      <c r="H328" s="122"/>
      <c r="I328" s="122"/>
      <c r="J328" s="122"/>
      <c r="K328" s="122"/>
      <c r="L328" s="122"/>
      <c r="M328" s="122"/>
      <c r="N328" s="122"/>
      <c r="O328" s="123"/>
      <c r="P328" s="122"/>
      <c r="Q328" s="122"/>
      <c r="R328" s="76"/>
    </row>
    <row r="329" spans="3:35">
      <c r="C329" s="120"/>
      <c r="D329" s="121"/>
      <c r="E329" s="121"/>
      <c r="F329" s="122"/>
      <c r="G329" s="122"/>
      <c r="H329" s="122"/>
      <c r="I329" s="122"/>
      <c r="J329" s="122"/>
      <c r="K329" s="122"/>
      <c r="L329" s="122"/>
      <c r="M329" s="122"/>
      <c r="N329" s="122"/>
      <c r="O329" s="123"/>
      <c r="P329" s="122"/>
      <c r="Q329" s="122"/>
      <c r="R329" s="76"/>
    </row>
    <row r="330" spans="3:35">
      <c r="C330" s="120"/>
      <c r="D330" s="121"/>
      <c r="E330" s="121"/>
      <c r="F330" s="122"/>
      <c r="G330" s="122"/>
      <c r="H330" s="122"/>
      <c r="I330" s="122"/>
      <c r="J330" s="122"/>
      <c r="K330" s="122"/>
      <c r="L330" s="122"/>
      <c r="M330" s="122"/>
      <c r="N330" s="122"/>
      <c r="O330" s="123"/>
      <c r="P330" s="122"/>
      <c r="Q330" s="122"/>
      <c r="R330" s="76"/>
    </row>
    <row r="331" spans="3:35">
      <c r="C331" s="120"/>
      <c r="D331" s="121"/>
      <c r="E331" s="121"/>
      <c r="F331" s="122"/>
      <c r="G331" s="122"/>
      <c r="H331" s="122"/>
      <c r="I331" s="122"/>
      <c r="J331" s="122"/>
      <c r="K331" s="122"/>
      <c r="L331" s="122"/>
      <c r="M331" s="122"/>
      <c r="N331" s="122"/>
      <c r="O331" s="123"/>
      <c r="P331" s="122"/>
      <c r="Q331" s="122"/>
      <c r="R331" s="76"/>
    </row>
    <row r="332" spans="3:35">
      <c r="C332" s="120"/>
      <c r="D332" s="121"/>
      <c r="E332" s="121"/>
      <c r="F332" s="122"/>
      <c r="G332" s="122"/>
      <c r="H332" s="122"/>
      <c r="I332" s="122"/>
      <c r="J332" s="122"/>
      <c r="K332" s="122"/>
      <c r="L332" s="122"/>
      <c r="M332" s="122"/>
      <c r="N332" s="122"/>
      <c r="O332" s="123"/>
      <c r="P332" s="122"/>
      <c r="Q332" s="122"/>
      <c r="R332" s="76"/>
    </row>
    <row r="333" spans="3:35">
      <c r="C333" s="120"/>
      <c r="D333" s="121"/>
      <c r="E333" s="121"/>
      <c r="F333" s="122"/>
      <c r="G333" s="122"/>
      <c r="H333" s="122"/>
      <c r="I333" s="122"/>
      <c r="J333" s="122"/>
      <c r="K333" s="122"/>
      <c r="L333" s="122"/>
      <c r="M333" s="122"/>
      <c r="N333" s="122"/>
      <c r="O333" s="123"/>
      <c r="P333" s="122"/>
      <c r="Q333" s="122"/>
      <c r="R333" s="76"/>
    </row>
    <row r="334" spans="3:35">
      <c r="C334" s="120"/>
      <c r="D334" s="121"/>
      <c r="E334" s="121"/>
      <c r="F334" s="122"/>
      <c r="G334" s="122"/>
      <c r="H334" s="122"/>
      <c r="I334" s="122"/>
      <c r="J334" s="122"/>
      <c r="K334" s="122"/>
      <c r="L334" s="122"/>
      <c r="M334" s="122"/>
      <c r="N334" s="122"/>
      <c r="O334" s="123"/>
      <c r="P334" s="122"/>
      <c r="Q334" s="122"/>
      <c r="R334" s="76"/>
    </row>
    <row r="335" spans="3:35">
      <c r="C335" s="120"/>
      <c r="D335" s="121"/>
      <c r="E335" s="121"/>
      <c r="F335" s="122"/>
      <c r="G335" s="122"/>
      <c r="H335" s="122"/>
      <c r="I335" s="122"/>
      <c r="J335" s="122"/>
      <c r="K335" s="122"/>
      <c r="L335" s="122"/>
      <c r="M335" s="122"/>
      <c r="N335" s="122"/>
      <c r="O335" s="123"/>
      <c r="P335" s="122"/>
      <c r="Q335" s="122"/>
      <c r="R335" s="76"/>
    </row>
    <row r="336" spans="3:35">
      <c r="C336" s="120"/>
      <c r="D336" s="121"/>
      <c r="E336" s="121"/>
      <c r="F336" s="122"/>
      <c r="G336" s="122"/>
      <c r="H336" s="122"/>
      <c r="I336" s="122"/>
      <c r="J336" s="122"/>
      <c r="K336" s="122"/>
      <c r="L336" s="122"/>
      <c r="M336" s="122"/>
      <c r="N336" s="122"/>
      <c r="O336" s="123"/>
      <c r="P336" s="122"/>
      <c r="Q336" s="122"/>
      <c r="R336" s="76"/>
    </row>
    <row r="337" spans="3:18">
      <c r="C337" s="120"/>
      <c r="D337" s="121"/>
      <c r="E337" s="121"/>
      <c r="F337" s="122"/>
      <c r="G337" s="122"/>
      <c r="H337" s="122"/>
      <c r="I337" s="122"/>
      <c r="J337" s="122"/>
      <c r="K337" s="122"/>
      <c r="L337" s="122"/>
      <c r="M337" s="122"/>
      <c r="N337" s="122"/>
      <c r="O337" s="123"/>
      <c r="P337" s="122"/>
      <c r="Q337" s="122"/>
      <c r="R337" s="76"/>
    </row>
    <row r="338" spans="3:18">
      <c r="C338" s="120"/>
      <c r="D338" s="121"/>
      <c r="E338" s="121"/>
      <c r="F338" s="122"/>
      <c r="G338" s="122"/>
      <c r="H338" s="122"/>
      <c r="I338" s="122"/>
      <c r="J338" s="122"/>
      <c r="K338" s="122"/>
      <c r="L338" s="122"/>
      <c r="M338" s="122"/>
      <c r="N338" s="122"/>
      <c r="O338" s="123"/>
      <c r="P338" s="122"/>
      <c r="Q338" s="122"/>
      <c r="R338" s="76"/>
    </row>
    <row r="339" spans="3:18">
      <c r="C339" s="120"/>
      <c r="D339" s="121"/>
      <c r="E339" s="121"/>
      <c r="F339" s="122"/>
      <c r="G339" s="122"/>
      <c r="H339" s="122"/>
      <c r="I339" s="122"/>
      <c r="J339" s="122"/>
      <c r="K339" s="122"/>
      <c r="L339" s="122"/>
      <c r="M339" s="122"/>
      <c r="N339" s="122"/>
      <c r="O339" s="123"/>
      <c r="P339" s="122"/>
      <c r="Q339" s="122"/>
      <c r="R339" s="76"/>
    </row>
    <row r="340" spans="3:18">
      <c r="C340" s="120"/>
      <c r="D340" s="121"/>
      <c r="E340" s="121"/>
      <c r="F340" s="122"/>
      <c r="G340" s="122"/>
      <c r="H340" s="122"/>
      <c r="I340" s="122"/>
      <c r="J340" s="122"/>
      <c r="K340" s="122"/>
      <c r="L340" s="122"/>
      <c r="M340" s="122"/>
      <c r="N340" s="122"/>
      <c r="O340" s="123"/>
      <c r="P340" s="122"/>
      <c r="Q340" s="122"/>
      <c r="R340" s="76"/>
    </row>
    <row r="341" spans="3:18">
      <c r="C341" s="120"/>
      <c r="D341" s="121"/>
      <c r="E341" s="121"/>
      <c r="F341" s="122"/>
      <c r="G341" s="122"/>
      <c r="H341" s="122"/>
      <c r="I341" s="122"/>
      <c r="J341" s="122"/>
      <c r="K341" s="122"/>
      <c r="L341" s="122"/>
      <c r="M341" s="122"/>
      <c r="N341" s="122"/>
      <c r="O341" s="123"/>
      <c r="P341" s="122"/>
      <c r="Q341" s="122"/>
      <c r="R341" s="76"/>
    </row>
    <row r="342" spans="3:18">
      <c r="C342" s="120"/>
      <c r="D342" s="121"/>
      <c r="E342" s="121"/>
      <c r="F342" s="122"/>
      <c r="G342" s="122"/>
      <c r="H342" s="122"/>
      <c r="I342" s="122"/>
      <c r="J342" s="122"/>
      <c r="K342" s="122"/>
      <c r="L342" s="122"/>
      <c r="M342" s="122"/>
      <c r="N342" s="122"/>
      <c r="O342" s="123"/>
      <c r="P342" s="122"/>
      <c r="Q342" s="122"/>
      <c r="R342" s="76"/>
    </row>
    <row r="343" spans="3:18">
      <c r="C343" s="120"/>
      <c r="D343" s="121"/>
      <c r="E343" s="121"/>
      <c r="F343" s="122"/>
      <c r="G343" s="122"/>
      <c r="H343" s="122"/>
      <c r="I343" s="122"/>
      <c r="J343" s="122"/>
      <c r="K343" s="122"/>
      <c r="L343" s="122"/>
      <c r="M343" s="122"/>
      <c r="N343" s="122"/>
      <c r="O343" s="123"/>
      <c r="P343" s="122"/>
      <c r="Q343" s="122"/>
      <c r="R343" s="76"/>
    </row>
    <row r="344" spans="3:18">
      <c r="C344" s="120"/>
      <c r="D344" s="121"/>
      <c r="E344" s="121"/>
      <c r="F344" s="122"/>
      <c r="G344" s="122"/>
      <c r="H344" s="122"/>
      <c r="I344" s="122"/>
      <c r="J344" s="122"/>
      <c r="K344" s="122"/>
      <c r="L344" s="122"/>
      <c r="M344" s="122"/>
      <c r="N344" s="122"/>
      <c r="O344" s="123"/>
      <c r="P344" s="122"/>
      <c r="Q344" s="122"/>
      <c r="R344" s="76"/>
    </row>
    <row r="345" spans="3:18">
      <c r="C345" s="120"/>
      <c r="D345" s="121"/>
      <c r="E345" s="121"/>
      <c r="F345" s="122"/>
      <c r="G345" s="122"/>
      <c r="H345" s="122"/>
      <c r="I345" s="122"/>
      <c r="J345" s="122"/>
      <c r="K345" s="122"/>
      <c r="L345" s="122"/>
      <c r="M345" s="122"/>
      <c r="N345" s="122"/>
      <c r="O345" s="123"/>
      <c r="P345" s="122"/>
      <c r="Q345" s="122"/>
      <c r="R345" s="76"/>
    </row>
    <row r="346" spans="3:18">
      <c r="C346" s="120"/>
      <c r="D346" s="121"/>
      <c r="E346" s="121"/>
      <c r="F346" s="122"/>
      <c r="G346" s="122"/>
      <c r="H346" s="122"/>
      <c r="I346" s="122"/>
      <c r="J346" s="122"/>
      <c r="K346" s="122"/>
      <c r="L346" s="122"/>
      <c r="M346" s="122"/>
      <c r="N346" s="122"/>
      <c r="O346" s="123"/>
      <c r="P346" s="122"/>
      <c r="Q346" s="122"/>
      <c r="R346" s="76"/>
    </row>
    <row r="347" spans="3:18">
      <c r="C347" s="120"/>
      <c r="D347" s="121"/>
      <c r="E347" s="121"/>
      <c r="F347" s="122"/>
      <c r="G347" s="122"/>
      <c r="H347" s="122"/>
      <c r="I347" s="122"/>
      <c r="J347" s="122"/>
      <c r="K347" s="122"/>
      <c r="L347" s="122"/>
      <c r="M347" s="122"/>
      <c r="N347" s="122"/>
      <c r="O347" s="123"/>
      <c r="P347" s="122"/>
      <c r="Q347" s="122"/>
      <c r="R347" s="76"/>
    </row>
    <row r="348" spans="3:18">
      <c r="C348" s="120"/>
      <c r="D348" s="121"/>
      <c r="E348" s="121"/>
      <c r="F348" s="122"/>
      <c r="G348" s="122"/>
      <c r="H348" s="122"/>
      <c r="I348" s="122"/>
      <c r="J348" s="122"/>
      <c r="K348" s="122"/>
      <c r="L348" s="122"/>
      <c r="M348" s="122"/>
      <c r="N348" s="122"/>
      <c r="O348" s="123"/>
      <c r="P348" s="122"/>
      <c r="Q348" s="122"/>
      <c r="R348" s="76"/>
    </row>
    <row r="349" spans="3:18">
      <c r="C349" s="120"/>
      <c r="D349" s="121"/>
      <c r="E349" s="121"/>
      <c r="F349" s="122"/>
      <c r="G349" s="122"/>
      <c r="H349" s="122"/>
      <c r="I349" s="122"/>
      <c r="J349" s="122"/>
      <c r="K349" s="122"/>
      <c r="L349" s="122"/>
      <c r="M349" s="122"/>
      <c r="N349" s="122"/>
      <c r="O349" s="123"/>
      <c r="P349" s="122"/>
      <c r="Q349" s="122"/>
      <c r="R349" s="76"/>
    </row>
    <row r="350" spans="3:18">
      <c r="C350" s="120"/>
      <c r="D350" s="121"/>
      <c r="E350" s="121"/>
      <c r="F350" s="122"/>
      <c r="G350" s="122"/>
      <c r="H350" s="122"/>
      <c r="I350" s="122"/>
      <c r="J350" s="122"/>
      <c r="K350" s="122"/>
      <c r="L350" s="122"/>
      <c r="M350" s="122"/>
      <c r="N350" s="122"/>
      <c r="O350" s="123"/>
      <c r="P350" s="122"/>
      <c r="Q350" s="122"/>
      <c r="R350" s="76"/>
    </row>
    <row r="351" spans="3:18">
      <c r="C351" s="120"/>
      <c r="D351" s="121"/>
      <c r="E351" s="121"/>
      <c r="F351" s="122"/>
      <c r="G351" s="122"/>
      <c r="H351" s="122"/>
      <c r="I351" s="122"/>
      <c r="J351" s="122"/>
      <c r="K351" s="122"/>
      <c r="L351" s="122"/>
      <c r="M351" s="122"/>
      <c r="N351" s="122"/>
      <c r="O351" s="123"/>
      <c r="P351" s="122"/>
      <c r="Q351" s="122"/>
      <c r="R351" s="76"/>
    </row>
    <row r="352" spans="3:18">
      <c r="C352" s="120"/>
      <c r="D352" s="121"/>
      <c r="E352" s="121"/>
      <c r="F352" s="122"/>
      <c r="G352" s="122"/>
      <c r="H352" s="122"/>
      <c r="I352" s="122"/>
      <c r="J352" s="122"/>
      <c r="K352" s="122"/>
      <c r="L352" s="122"/>
      <c r="M352" s="122"/>
      <c r="N352" s="122"/>
      <c r="O352" s="123"/>
      <c r="P352" s="122"/>
      <c r="Q352" s="122"/>
      <c r="R352" s="76"/>
    </row>
    <row r="353" spans="3:18">
      <c r="C353" s="120"/>
      <c r="D353" s="121"/>
      <c r="E353" s="121"/>
      <c r="F353" s="122"/>
      <c r="G353" s="122"/>
      <c r="H353" s="122"/>
      <c r="I353" s="122"/>
      <c r="J353" s="122"/>
      <c r="K353" s="122"/>
      <c r="L353" s="122"/>
      <c r="M353" s="122"/>
      <c r="N353" s="122"/>
      <c r="O353" s="123"/>
      <c r="P353" s="122"/>
      <c r="Q353" s="122"/>
      <c r="R353" s="76"/>
    </row>
    <row r="354" spans="3:18">
      <c r="C354" s="120"/>
      <c r="D354" s="121"/>
      <c r="E354" s="121"/>
      <c r="F354" s="122"/>
      <c r="G354" s="122"/>
      <c r="H354" s="122"/>
      <c r="I354" s="122"/>
      <c r="J354" s="122"/>
      <c r="K354" s="122"/>
      <c r="L354" s="122"/>
      <c r="M354" s="122"/>
      <c r="N354" s="122"/>
      <c r="O354" s="123"/>
      <c r="P354" s="122"/>
      <c r="Q354" s="122"/>
      <c r="R354" s="76"/>
    </row>
    <row r="355" spans="3:18">
      <c r="C355" s="120"/>
      <c r="D355" s="121"/>
      <c r="E355" s="121"/>
      <c r="F355" s="122"/>
      <c r="G355" s="122"/>
      <c r="H355" s="122"/>
      <c r="I355" s="122"/>
      <c r="J355" s="122"/>
      <c r="K355" s="122"/>
      <c r="L355" s="122"/>
      <c r="M355" s="122"/>
      <c r="N355" s="122"/>
      <c r="O355" s="123"/>
      <c r="P355" s="122"/>
      <c r="Q355" s="122"/>
      <c r="R355" s="76"/>
    </row>
    <row r="356" spans="3:18">
      <c r="C356" s="120"/>
      <c r="D356" s="121"/>
      <c r="E356" s="121"/>
      <c r="F356" s="122"/>
      <c r="G356" s="122"/>
      <c r="H356" s="122"/>
      <c r="I356" s="122"/>
      <c r="J356" s="122"/>
      <c r="K356" s="122"/>
      <c r="L356" s="122"/>
      <c r="M356" s="122"/>
      <c r="N356" s="122"/>
      <c r="O356" s="123"/>
      <c r="P356" s="122"/>
      <c r="Q356" s="122"/>
      <c r="R356" s="76"/>
    </row>
    <row r="357" spans="3:18">
      <c r="C357" s="120"/>
      <c r="D357" s="121"/>
      <c r="E357" s="121"/>
      <c r="F357" s="122"/>
      <c r="G357" s="122"/>
      <c r="H357" s="122"/>
      <c r="I357" s="122"/>
      <c r="J357" s="122"/>
      <c r="K357" s="122"/>
      <c r="L357" s="122"/>
      <c r="M357" s="122"/>
      <c r="N357" s="122"/>
      <c r="O357" s="123"/>
      <c r="P357" s="122"/>
      <c r="Q357" s="122"/>
      <c r="R357" s="76"/>
    </row>
    <row r="358" spans="3:18">
      <c r="C358" s="120"/>
      <c r="D358" s="121"/>
      <c r="E358" s="121"/>
      <c r="F358" s="122"/>
      <c r="G358" s="122"/>
      <c r="H358" s="122"/>
      <c r="I358" s="122"/>
      <c r="J358" s="122"/>
      <c r="K358" s="122"/>
      <c r="L358" s="122"/>
      <c r="M358" s="122"/>
      <c r="N358" s="122"/>
      <c r="O358" s="123"/>
      <c r="P358" s="122"/>
      <c r="Q358" s="122"/>
      <c r="R358" s="76"/>
    </row>
    <row r="359" spans="3:18">
      <c r="C359" s="120"/>
      <c r="D359" s="121"/>
      <c r="E359" s="121"/>
      <c r="F359" s="122"/>
      <c r="G359" s="122"/>
      <c r="H359" s="122"/>
      <c r="I359" s="122"/>
      <c r="J359" s="122"/>
      <c r="K359" s="122"/>
      <c r="L359" s="122"/>
      <c r="M359" s="122"/>
      <c r="N359" s="122"/>
      <c r="O359" s="123"/>
      <c r="P359" s="122"/>
      <c r="Q359" s="122"/>
      <c r="R359" s="76"/>
    </row>
    <row r="360" spans="3:18">
      <c r="C360" s="120"/>
      <c r="D360" s="121"/>
      <c r="E360" s="121"/>
      <c r="F360" s="122"/>
      <c r="G360" s="122"/>
      <c r="H360" s="122"/>
      <c r="I360" s="122"/>
      <c r="J360" s="122"/>
      <c r="K360" s="122"/>
      <c r="L360" s="122"/>
      <c r="M360" s="122"/>
      <c r="N360" s="122"/>
      <c r="O360" s="123"/>
      <c r="P360" s="122"/>
      <c r="Q360" s="122"/>
      <c r="R360" s="76"/>
    </row>
    <row r="361" spans="3:18">
      <c r="C361" s="120"/>
      <c r="D361" s="121"/>
      <c r="E361" s="121"/>
      <c r="F361" s="122"/>
      <c r="G361" s="122"/>
      <c r="H361" s="122"/>
      <c r="I361" s="122"/>
      <c r="J361" s="122"/>
      <c r="K361" s="122"/>
      <c r="L361" s="122"/>
      <c r="M361" s="122"/>
      <c r="N361" s="122"/>
      <c r="O361" s="123"/>
      <c r="P361" s="122"/>
      <c r="Q361" s="122"/>
      <c r="R361" s="76"/>
    </row>
    <row r="362" spans="3:18">
      <c r="C362" s="120"/>
      <c r="D362" s="121"/>
      <c r="E362" s="121"/>
      <c r="F362" s="122"/>
      <c r="G362" s="122"/>
      <c r="H362" s="122"/>
      <c r="I362" s="122"/>
      <c r="J362" s="122"/>
      <c r="K362" s="122"/>
      <c r="L362" s="122"/>
      <c r="M362" s="122"/>
      <c r="N362" s="122"/>
      <c r="O362" s="123"/>
      <c r="P362" s="122"/>
      <c r="Q362" s="122"/>
      <c r="R362" s="76"/>
    </row>
    <row r="363" spans="3:18">
      <c r="C363" s="120"/>
      <c r="D363" s="121"/>
      <c r="E363" s="121"/>
      <c r="F363" s="122"/>
      <c r="G363" s="122"/>
      <c r="H363" s="122"/>
      <c r="I363" s="122"/>
      <c r="J363" s="122"/>
      <c r="K363" s="122"/>
      <c r="L363" s="122"/>
      <c r="M363" s="122"/>
      <c r="N363" s="122"/>
      <c r="O363" s="123"/>
      <c r="P363" s="122"/>
      <c r="Q363" s="122"/>
      <c r="R363" s="76"/>
    </row>
    <row r="364" spans="3:18">
      <c r="C364" s="120"/>
      <c r="D364" s="121"/>
      <c r="E364" s="121"/>
      <c r="F364" s="122"/>
      <c r="G364" s="122"/>
      <c r="H364" s="122"/>
      <c r="I364" s="122"/>
      <c r="J364" s="122"/>
      <c r="K364" s="122"/>
      <c r="L364" s="122"/>
      <c r="M364" s="122"/>
      <c r="N364" s="122"/>
      <c r="O364" s="123"/>
      <c r="P364" s="122"/>
      <c r="Q364" s="122"/>
      <c r="R364" s="76"/>
    </row>
    <row r="365" spans="3:18">
      <c r="C365" s="120"/>
      <c r="D365" s="121"/>
      <c r="E365" s="121"/>
      <c r="F365" s="122"/>
      <c r="G365" s="122"/>
      <c r="H365" s="122"/>
      <c r="I365" s="122"/>
      <c r="J365" s="122"/>
      <c r="K365" s="122"/>
      <c r="L365" s="122"/>
      <c r="M365" s="122"/>
      <c r="N365" s="122"/>
      <c r="O365" s="123"/>
      <c r="P365" s="122"/>
      <c r="Q365" s="122"/>
      <c r="R365" s="76"/>
    </row>
    <row r="366" spans="3:18">
      <c r="C366" s="120"/>
      <c r="D366" s="121"/>
      <c r="E366" s="121"/>
      <c r="F366" s="122"/>
      <c r="G366" s="122"/>
      <c r="H366" s="122"/>
      <c r="I366" s="122"/>
      <c r="J366" s="122"/>
      <c r="K366" s="122"/>
      <c r="L366" s="122"/>
      <c r="M366" s="122"/>
      <c r="N366" s="122"/>
      <c r="O366" s="123"/>
      <c r="P366" s="122"/>
      <c r="Q366" s="122"/>
      <c r="R366" s="76"/>
    </row>
    <row r="367" spans="3:18">
      <c r="C367" s="120"/>
      <c r="D367" s="121"/>
      <c r="E367" s="121"/>
      <c r="F367" s="122"/>
      <c r="G367" s="122"/>
      <c r="H367" s="122"/>
      <c r="I367" s="122"/>
      <c r="J367" s="122"/>
      <c r="K367" s="122"/>
      <c r="L367" s="122"/>
      <c r="M367" s="122"/>
      <c r="N367" s="122"/>
      <c r="O367" s="123"/>
      <c r="P367" s="122"/>
      <c r="Q367" s="122"/>
      <c r="R367" s="76"/>
    </row>
    <row r="368" spans="3:18">
      <c r="C368" s="120"/>
      <c r="D368" s="121"/>
      <c r="E368" s="121"/>
      <c r="F368" s="122"/>
      <c r="G368" s="122"/>
      <c r="H368" s="122"/>
      <c r="I368" s="122"/>
      <c r="J368" s="122"/>
      <c r="K368" s="122"/>
      <c r="L368" s="122"/>
      <c r="M368" s="122"/>
      <c r="N368" s="122"/>
      <c r="O368" s="123"/>
      <c r="P368" s="122"/>
      <c r="Q368" s="122"/>
      <c r="R368" s="76"/>
    </row>
    <row r="369" spans="3:18">
      <c r="C369" s="120"/>
      <c r="D369" s="121"/>
      <c r="E369" s="121"/>
      <c r="F369" s="122"/>
      <c r="G369" s="122"/>
      <c r="H369" s="122"/>
      <c r="I369" s="122"/>
      <c r="J369" s="122"/>
      <c r="K369" s="122"/>
      <c r="L369" s="122"/>
      <c r="M369" s="122"/>
      <c r="N369" s="122"/>
      <c r="O369" s="123"/>
      <c r="P369" s="122"/>
      <c r="Q369" s="122"/>
      <c r="R369" s="76"/>
    </row>
    <row r="370" spans="3:18">
      <c r="C370" s="120"/>
      <c r="D370" s="121"/>
      <c r="E370" s="121"/>
      <c r="F370" s="122"/>
      <c r="G370" s="122"/>
      <c r="H370" s="122"/>
      <c r="I370" s="122"/>
      <c r="J370" s="122"/>
      <c r="K370" s="122"/>
      <c r="L370" s="122"/>
      <c r="M370" s="122"/>
      <c r="N370" s="122"/>
      <c r="O370" s="123"/>
      <c r="P370" s="122"/>
      <c r="Q370" s="122"/>
      <c r="R370" s="76"/>
    </row>
    <row r="371" spans="3:18">
      <c r="C371" s="120"/>
      <c r="D371" s="121"/>
      <c r="E371" s="121"/>
      <c r="F371" s="122"/>
      <c r="G371" s="122"/>
      <c r="H371" s="122"/>
      <c r="I371" s="122"/>
      <c r="J371" s="122"/>
      <c r="K371" s="122"/>
      <c r="L371" s="122"/>
      <c r="M371" s="122"/>
      <c r="N371" s="122"/>
      <c r="O371" s="123"/>
      <c r="P371" s="122"/>
      <c r="Q371" s="122"/>
      <c r="R371" s="76"/>
    </row>
    <row r="372" spans="3:18">
      <c r="C372" s="120"/>
      <c r="D372" s="121"/>
      <c r="E372" s="121"/>
      <c r="F372" s="122"/>
      <c r="G372" s="122"/>
      <c r="H372" s="122"/>
      <c r="I372" s="122"/>
      <c r="J372" s="122"/>
      <c r="K372" s="122"/>
      <c r="L372" s="122"/>
      <c r="M372" s="122"/>
      <c r="N372" s="122"/>
      <c r="O372" s="123"/>
      <c r="P372" s="122"/>
      <c r="Q372" s="122"/>
      <c r="R372" s="76"/>
    </row>
    <row r="373" spans="3:18">
      <c r="C373" s="120"/>
      <c r="D373" s="121"/>
      <c r="E373" s="121"/>
      <c r="F373" s="122"/>
      <c r="G373" s="122"/>
      <c r="H373" s="122"/>
      <c r="I373" s="122"/>
      <c r="J373" s="122"/>
      <c r="K373" s="122"/>
      <c r="L373" s="122"/>
      <c r="M373" s="122"/>
      <c r="N373" s="122"/>
      <c r="O373" s="123"/>
      <c r="P373" s="122"/>
      <c r="Q373" s="122"/>
      <c r="R373" s="76"/>
    </row>
    <row r="374" spans="3:18">
      <c r="C374" s="120"/>
      <c r="D374" s="121"/>
      <c r="E374" s="121"/>
      <c r="F374" s="122"/>
      <c r="G374" s="122"/>
      <c r="H374" s="122"/>
      <c r="I374" s="122"/>
      <c r="J374" s="122"/>
      <c r="K374" s="122"/>
      <c r="L374" s="122"/>
      <c r="M374" s="122"/>
      <c r="N374" s="122"/>
      <c r="O374" s="123"/>
      <c r="P374" s="122"/>
      <c r="Q374" s="122"/>
      <c r="R374" s="76"/>
    </row>
    <row r="375" spans="3:18">
      <c r="C375" s="120"/>
      <c r="D375" s="121"/>
      <c r="E375" s="121"/>
      <c r="F375" s="122"/>
      <c r="G375" s="122"/>
      <c r="H375" s="122"/>
      <c r="I375" s="122"/>
      <c r="J375" s="122"/>
      <c r="K375" s="122"/>
      <c r="L375" s="122"/>
      <c r="M375" s="122"/>
      <c r="N375" s="122"/>
      <c r="O375" s="123"/>
      <c r="P375" s="122"/>
      <c r="Q375" s="122"/>
      <c r="R375" s="76"/>
    </row>
    <row r="376" spans="3:18">
      <c r="C376" s="120"/>
      <c r="D376" s="121"/>
      <c r="E376" s="121"/>
      <c r="F376" s="122"/>
      <c r="G376" s="122"/>
      <c r="H376" s="122"/>
      <c r="I376" s="122"/>
      <c r="J376" s="122"/>
      <c r="K376" s="122"/>
      <c r="L376" s="122"/>
      <c r="M376" s="122"/>
      <c r="N376" s="122"/>
      <c r="O376" s="123"/>
      <c r="P376" s="122"/>
      <c r="Q376" s="122"/>
      <c r="R376" s="76"/>
    </row>
    <row r="377" spans="3:18">
      <c r="C377" s="120"/>
      <c r="D377" s="121"/>
      <c r="E377" s="121"/>
      <c r="F377" s="122"/>
      <c r="G377" s="122"/>
      <c r="H377" s="122"/>
      <c r="I377" s="122"/>
      <c r="J377" s="122"/>
      <c r="K377" s="122"/>
      <c r="L377" s="122"/>
      <c r="M377" s="122"/>
      <c r="N377" s="122"/>
      <c r="O377" s="123"/>
      <c r="P377" s="122"/>
      <c r="Q377" s="122"/>
      <c r="R377" s="76"/>
    </row>
    <row r="378" spans="3:18">
      <c r="C378" s="120"/>
      <c r="D378" s="121"/>
      <c r="E378" s="121"/>
      <c r="F378" s="122"/>
      <c r="G378" s="122"/>
      <c r="H378" s="122"/>
      <c r="I378" s="122"/>
      <c r="J378" s="122"/>
      <c r="K378" s="122"/>
      <c r="L378" s="122"/>
      <c r="M378" s="122"/>
      <c r="N378" s="122"/>
      <c r="O378" s="123"/>
      <c r="P378" s="122"/>
      <c r="Q378" s="122"/>
      <c r="R378" s="76"/>
    </row>
    <row r="379" spans="3:18">
      <c r="C379" s="120"/>
      <c r="D379" s="121"/>
      <c r="E379" s="121"/>
      <c r="F379" s="122"/>
      <c r="G379" s="122"/>
      <c r="H379" s="122"/>
      <c r="I379" s="122"/>
      <c r="J379" s="122"/>
      <c r="K379" s="122"/>
      <c r="L379" s="122"/>
      <c r="M379" s="122"/>
      <c r="N379" s="122"/>
      <c r="O379" s="123"/>
      <c r="P379" s="122"/>
      <c r="Q379" s="122"/>
      <c r="R379" s="76"/>
    </row>
    <row r="380" spans="3:18">
      <c r="C380" s="120"/>
      <c r="D380" s="121"/>
      <c r="E380" s="121"/>
      <c r="F380" s="122"/>
      <c r="G380" s="122"/>
      <c r="H380" s="122"/>
      <c r="I380" s="122"/>
      <c r="J380" s="122"/>
      <c r="K380" s="122"/>
      <c r="L380" s="122"/>
      <c r="M380" s="122"/>
      <c r="N380" s="122"/>
      <c r="O380" s="123"/>
      <c r="P380" s="122"/>
      <c r="Q380" s="122"/>
      <c r="R380" s="76"/>
    </row>
    <row r="381" spans="3:18">
      <c r="C381" s="120"/>
      <c r="D381" s="121"/>
      <c r="E381" s="121"/>
      <c r="F381" s="122"/>
      <c r="G381" s="122"/>
      <c r="H381" s="122"/>
      <c r="I381" s="122"/>
      <c r="J381" s="122"/>
      <c r="K381" s="122"/>
      <c r="L381" s="122"/>
      <c r="M381" s="122"/>
      <c r="N381" s="122"/>
      <c r="O381" s="123"/>
      <c r="P381" s="122"/>
      <c r="Q381" s="122"/>
      <c r="R381" s="76"/>
    </row>
    <row r="382" spans="3:18">
      <c r="C382" s="120"/>
      <c r="D382" s="121"/>
      <c r="E382" s="121"/>
      <c r="F382" s="122"/>
      <c r="G382" s="122"/>
      <c r="H382" s="122"/>
      <c r="I382" s="122"/>
      <c r="J382" s="122"/>
      <c r="K382" s="122"/>
      <c r="L382" s="122"/>
      <c r="M382" s="122"/>
      <c r="N382" s="122"/>
      <c r="O382" s="123"/>
      <c r="P382" s="122"/>
      <c r="Q382" s="122"/>
      <c r="R382" s="76"/>
    </row>
    <row r="383" spans="3:18">
      <c r="C383" s="120"/>
      <c r="D383" s="121"/>
      <c r="E383" s="121"/>
      <c r="F383" s="122"/>
      <c r="G383" s="122"/>
      <c r="H383" s="122"/>
      <c r="I383" s="122"/>
      <c r="J383" s="122"/>
      <c r="K383" s="122"/>
      <c r="L383" s="122"/>
      <c r="M383" s="122"/>
      <c r="N383" s="122"/>
      <c r="O383" s="123"/>
      <c r="P383" s="122"/>
      <c r="Q383" s="122"/>
      <c r="R383" s="76"/>
    </row>
    <row r="384" spans="3:18">
      <c r="C384" s="120"/>
      <c r="D384" s="121"/>
      <c r="E384" s="121"/>
      <c r="F384" s="122"/>
      <c r="G384" s="122"/>
      <c r="H384" s="122"/>
      <c r="I384" s="122"/>
      <c r="J384" s="122"/>
      <c r="K384" s="122"/>
      <c r="L384" s="122"/>
      <c r="M384" s="122"/>
      <c r="N384" s="122"/>
      <c r="O384" s="123"/>
      <c r="P384" s="122"/>
      <c r="Q384" s="122"/>
      <c r="R384" s="76"/>
    </row>
    <row r="385" spans="3:18">
      <c r="C385" s="120"/>
      <c r="D385" s="121"/>
      <c r="E385" s="121"/>
      <c r="F385" s="122"/>
      <c r="G385" s="122"/>
      <c r="H385" s="122"/>
      <c r="I385" s="122"/>
      <c r="J385" s="122"/>
      <c r="K385" s="122"/>
      <c r="L385" s="122"/>
      <c r="M385" s="122"/>
      <c r="N385" s="122"/>
      <c r="O385" s="123"/>
      <c r="P385" s="122"/>
      <c r="Q385" s="122"/>
      <c r="R385" s="76"/>
    </row>
    <row r="386" spans="3:18">
      <c r="C386" s="120"/>
      <c r="D386" s="121"/>
      <c r="E386" s="121"/>
      <c r="F386" s="122"/>
      <c r="G386" s="122"/>
      <c r="H386" s="122"/>
      <c r="I386" s="122"/>
      <c r="J386" s="122"/>
      <c r="K386" s="122"/>
      <c r="L386" s="122"/>
      <c r="M386" s="122"/>
      <c r="N386" s="122"/>
      <c r="O386" s="123"/>
      <c r="P386" s="122"/>
      <c r="Q386" s="122"/>
      <c r="R386" s="76"/>
    </row>
    <row r="387" spans="3:18">
      <c r="C387" s="120"/>
      <c r="D387" s="121"/>
      <c r="E387" s="121"/>
      <c r="F387" s="122"/>
      <c r="G387" s="122"/>
      <c r="H387" s="122"/>
      <c r="I387" s="122"/>
      <c r="J387" s="122"/>
      <c r="K387" s="122"/>
      <c r="L387" s="122"/>
      <c r="M387" s="122"/>
      <c r="N387" s="122"/>
      <c r="O387" s="123"/>
      <c r="P387" s="122"/>
      <c r="Q387" s="122"/>
      <c r="R387" s="76"/>
    </row>
    <row r="388" spans="3:18">
      <c r="C388" s="120"/>
      <c r="D388" s="121"/>
      <c r="E388" s="121"/>
      <c r="F388" s="122"/>
      <c r="G388" s="122"/>
      <c r="H388" s="122"/>
      <c r="I388" s="122"/>
      <c r="J388" s="122"/>
      <c r="K388" s="122"/>
      <c r="L388" s="122"/>
      <c r="M388" s="122"/>
      <c r="N388" s="122"/>
      <c r="O388" s="123"/>
      <c r="P388" s="122"/>
      <c r="Q388" s="122"/>
      <c r="R388" s="76"/>
    </row>
    <row r="389" spans="3:18">
      <c r="C389" s="120"/>
      <c r="D389" s="121"/>
      <c r="E389" s="121"/>
      <c r="F389" s="122"/>
      <c r="G389" s="122"/>
      <c r="H389" s="122"/>
      <c r="I389" s="122"/>
      <c r="J389" s="122"/>
      <c r="K389" s="122"/>
      <c r="L389" s="122"/>
      <c r="M389" s="122"/>
      <c r="N389" s="122"/>
      <c r="O389" s="123"/>
      <c r="P389" s="122"/>
      <c r="Q389" s="122"/>
      <c r="R389" s="76"/>
    </row>
    <row r="390" spans="3:18">
      <c r="C390" s="120"/>
      <c r="D390" s="121"/>
      <c r="E390" s="121"/>
      <c r="F390" s="122"/>
      <c r="G390" s="122"/>
      <c r="H390" s="122"/>
      <c r="I390" s="122"/>
      <c r="J390" s="122"/>
      <c r="K390" s="122"/>
      <c r="L390" s="122"/>
      <c r="M390" s="122"/>
      <c r="N390" s="122"/>
      <c r="O390" s="123"/>
      <c r="P390" s="122"/>
      <c r="Q390" s="122"/>
      <c r="R390" s="76"/>
    </row>
    <row r="391" spans="3:18">
      <c r="C391" s="120"/>
      <c r="D391" s="121"/>
      <c r="E391" s="121"/>
      <c r="F391" s="122"/>
      <c r="G391" s="122"/>
      <c r="H391" s="122"/>
      <c r="I391" s="122"/>
      <c r="J391" s="122"/>
      <c r="K391" s="122"/>
      <c r="L391" s="122"/>
      <c r="M391" s="122"/>
      <c r="N391" s="122"/>
      <c r="O391" s="123"/>
      <c r="P391" s="122"/>
      <c r="Q391" s="122"/>
      <c r="R391" s="76"/>
    </row>
    <row r="392" spans="3:18">
      <c r="C392" s="120"/>
      <c r="D392" s="121"/>
      <c r="E392" s="121"/>
      <c r="F392" s="122"/>
      <c r="G392" s="122"/>
      <c r="H392" s="122"/>
      <c r="I392" s="122"/>
      <c r="J392" s="122"/>
      <c r="K392" s="122"/>
      <c r="L392" s="122"/>
      <c r="M392" s="122"/>
      <c r="N392" s="122"/>
      <c r="O392" s="123"/>
      <c r="P392" s="122"/>
      <c r="Q392" s="122"/>
      <c r="R392" s="76"/>
    </row>
    <row r="393" spans="3:18">
      <c r="C393" s="120"/>
      <c r="D393" s="121"/>
      <c r="E393" s="121"/>
      <c r="F393" s="122"/>
      <c r="G393" s="122"/>
      <c r="H393" s="122"/>
      <c r="I393" s="122"/>
      <c r="J393" s="122"/>
      <c r="K393" s="122"/>
      <c r="L393" s="122"/>
      <c r="M393" s="122"/>
      <c r="N393" s="122"/>
      <c r="O393" s="123"/>
      <c r="P393" s="122"/>
      <c r="Q393" s="122"/>
      <c r="R393" s="76"/>
    </row>
    <row r="394" spans="3:18">
      <c r="C394" s="120"/>
      <c r="D394" s="121"/>
      <c r="E394" s="121"/>
      <c r="F394" s="122"/>
      <c r="G394" s="122"/>
      <c r="H394" s="122"/>
      <c r="I394" s="122"/>
      <c r="J394" s="122"/>
      <c r="K394" s="122"/>
      <c r="L394" s="122"/>
      <c r="M394" s="122"/>
      <c r="N394" s="122"/>
      <c r="O394" s="123"/>
      <c r="P394" s="122"/>
      <c r="Q394" s="122"/>
      <c r="R394" s="76"/>
    </row>
    <row r="395" spans="3:18">
      <c r="C395" s="120"/>
      <c r="D395" s="121"/>
      <c r="E395" s="121"/>
      <c r="F395" s="122"/>
      <c r="G395" s="122"/>
      <c r="H395" s="122"/>
      <c r="I395" s="122"/>
      <c r="J395" s="122"/>
      <c r="K395" s="122"/>
      <c r="L395" s="122"/>
      <c r="M395" s="122"/>
      <c r="N395" s="122"/>
      <c r="O395" s="123"/>
      <c r="P395" s="122"/>
      <c r="Q395" s="122"/>
      <c r="R395" s="76"/>
    </row>
    <row r="396" spans="3:18">
      <c r="C396" s="120"/>
      <c r="D396" s="121"/>
      <c r="E396" s="121"/>
      <c r="F396" s="122"/>
      <c r="G396" s="122"/>
      <c r="H396" s="122"/>
      <c r="I396" s="122"/>
      <c r="J396" s="122"/>
      <c r="K396" s="122"/>
      <c r="L396" s="122"/>
      <c r="M396" s="122"/>
      <c r="N396" s="122"/>
      <c r="O396" s="123"/>
      <c r="P396" s="122"/>
      <c r="Q396" s="122"/>
      <c r="R396" s="76"/>
    </row>
    <row r="397" spans="3:18">
      <c r="C397" s="120"/>
      <c r="D397" s="121"/>
      <c r="E397" s="121"/>
      <c r="F397" s="122"/>
      <c r="G397" s="122"/>
      <c r="H397" s="122"/>
      <c r="I397" s="122"/>
      <c r="J397" s="122"/>
      <c r="K397" s="122"/>
      <c r="L397" s="122"/>
      <c r="M397" s="122"/>
      <c r="N397" s="122"/>
      <c r="O397" s="123"/>
      <c r="P397" s="122"/>
      <c r="Q397" s="122"/>
      <c r="R397" s="76"/>
    </row>
    <row r="398" spans="3:18">
      <c r="C398" s="120"/>
      <c r="D398" s="121"/>
      <c r="E398" s="121"/>
      <c r="F398" s="122"/>
      <c r="G398" s="122"/>
      <c r="H398" s="122"/>
      <c r="I398" s="122"/>
      <c r="J398" s="122"/>
      <c r="K398" s="122"/>
      <c r="L398" s="122"/>
      <c r="M398" s="122"/>
      <c r="N398" s="122"/>
      <c r="O398" s="123"/>
      <c r="P398" s="122"/>
      <c r="Q398" s="122"/>
      <c r="R398" s="76"/>
    </row>
    <row r="399" spans="3:18">
      <c r="C399" s="120"/>
      <c r="D399" s="121"/>
      <c r="E399" s="121"/>
      <c r="F399" s="122"/>
      <c r="G399" s="122"/>
      <c r="H399" s="122"/>
      <c r="I399" s="122"/>
      <c r="J399" s="122"/>
      <c r="K399" s="122"/>
      <c r="L399" s="122"/>
      <c r="M399" s="122"/>
      <c r="N399" s="122"/>
      <c r="O399" s="123"/>
      <c r="P399" s="122"/>
      <c r="Q399" s="122"/>
      <c r="R399" s="76"/>
    </row>
    <row r="400" spans="3:18">
      <c r="C400" s="120"/>
      <c r="D400" s="121"/>
      <c r="E400" s="121"/>
      <c r="F400" s="122"/>
      <c r="G400" s="122"/>
      <c r="H400" s="122"/>
      <c r="I400" s="122"/>
      <c r="J400" s="122"/>
      <c r="K400" s="122"/>
      <c r="L400" s="122"/>
      <c r="M400" s="122"/>
      <c r="N400" s="122"/>
      <c r="O400" s="123"/>
      <c r="P400" s="122"/>
      <c r="Q400" s="122"/>
      <c r="R400" s="76"/>
    </row>
    <row r="401" spans="3:18">
      <c r="C401" s="120"/>
      <c r="D401" s="121"/>
      <c r="E401" s="121"/>
      <c r="F401" s="122"/>
      <c r="G401" s="122"/>
      <c r="H401" s="122"/>
      <c r="I401" s="122"/>
      <c r="J401" s="122"/>
      <c r="K401" s="122"/>
      <c r="L401" s="122"/>
      <c r="M401" s="122"/>
      <c r="N401" s="122"/>
      <c r="O401" s="123"/>
      <c r="P401" s="122"/>
      <c r="Q401" s="122"/>
      <c r="R401" s="76"/>
    </row>
    <row r="402" spans="3:18">
      <c r="C402" s="120"/>
      <c r="D402" s="121"/>
      <c r="E402" s="121"/>
      <c r="F402" s="122"/>
      <c r="G402" s="122"/>
      <c r="H402" s="122"/>
      <c r="I402" s="122"/>
      <c r="J402" s="122"/>
      <c r="K402" s="122"/>
      <c r="L402" s="122"/>
      <c r="M402" s="122"/>
      <c r="N402" s="122"/>
      <c r="O402" s="123"/>
      <c r="P402" s="122"/>
      <c r="Q402" s="122"/>
      <c r="R402" s="76"/>
    </row>
    <row r="403" spans="3:18">
      <c r="C403" s="120"/>
      <c r="D403" s="121"/>
      <c r="E403" s="121"/>
      <c r="F403" s="122"/>
      <c r="G403" s="122"/>
      <c r="H403" s="122"/>
      <c r="I403" s="122"/>
      <c r="J403" s="122"/>
      <c r="K403" s="122"/>
      <c r="L403" s="122"/>
      <c r="M403" s="122"/>
      <c r="N403" s="122"/>
      <c r="O403" s="123"/>
      <c r="P403" s="122"/>
      <c r="Q403" s="122"/>
      <c r="R403" s="76"/>
    </row>
    <row r="404" spans="3:18">
      <c r="C404" s="120"/>
      <c r="D404" s="121"/>
      <c r="E404" s="121"/>
      <c r="F404" s="122"/>
      <c r="G404" s="122"/>
      <c r="H404" s="122"/>
      <c r="I404" s="122"/>
      <c r="J404" s="122"/>
      <c r="K404" s="122"/>
      <c r="L404" s="122"/>
      <c r="M404" s="122"/>
      <c r="N404" s="122"/>
      <c r="O404" s="123"/>
      <c r="P404" s="122"/>
      <c r="Q404" s="122"/>
      <c r="R404" s="76"/>
    </row>
    <row r="405" spans="3:18">
      <c r="C405" s="120"/>
      <c r="D405" s="121"/>
      <c r="E405" s="121"/>
      <c r="F405" s="122"/>
      <c r="G405" s="122"/>
      <c r="H405" s="122"/>
      <c r="I405" s="122"/>
      <c r="J405" s="122"/>
      <c r="K405" s="122"/>
      <c r="L405" s="122"/>
      <c r="M405" s="122"/>
      <c r="N405" s="122"/>
      <c r="O405" s="123"/>
      <c r="P405" s="122"/>
      <c r="Q405" s="122"/>
      <c r="R405" s="76"/>
    </row>
    <row r="406" spans="3:18">
      <c r="C406" s="120"/>
      <c r="D406" s="121"/>
      <c r="E406" s="121"/>
      <c r="F406" s="122"/>
      <c r="G406" s="122"/>
      <c r="H406" s="122"/>
      <c r="I406" s="122"/>
      <c r="J406" s="122"/>
      <c r="K406" s="122"/>
      <c r="L406" s="122"/>
      <c r="M406" s="122"/>
      <c r="N406" s="122"/>
      <c r="O406" s="123"/>
      <c r="P406" s="122"/>
      <c r="Q406" s="122"/>
      <c r="R406" s="76"/>
    </row>
    <row r="407" spans="3:18">
      <c r="C407" s="120"/>
      <c r="D407" s="121"/>
      <c r="E407" s="121"/>
      <c r="F407" s="122"/>
      <c r="G407" s="122"/>
      <c r="H407" s="122"/>
      <c r="I407" s="122"/>
      <c r="J407" s="122"/>
      <c r="K407" s="122"/>
      <c r="L407" s="122"/>
      <c r="M407" s="122"/>
      <c r="N407" s="122"/>
      <c r="O407" s="123"/>
      <c r="P407" s="122"/>
      <c r="Q407" s="122"/>
      <c r="R407" s="76"/>
    </row>
    <row r="408" spans="3:18">
      <c r="C408" s="120"/>
      <c r="D408" s="121"/>
      <c r="E408" s="121"/>
      <c r="F408" s="122"/>
      <c r="G408" s="122"/>
      <c r="H408" s="122"/>
      <c r="I408" s="122"/>
      <c r="J408" s="122"/>
      <c r="K408" s="122"/>
      <c r="L408" s="122"/>
      <c r="M408" s="122"/>
      <c r="N408" s="122"/>
      <c r="O408" s="123"/>
      <c r="P408" s="122"/>
      <c r="Q408" s="122"/>
      <c r="R408" s="76"/>
    </row>
    <row r="409" spans="3:18">
      <c r="C409" s="120"/>
      <c r="D409" s="121"/>
      <c r="E409" s="121"/>
      <c r="F409" s="122"/>
      <c r="G409" s="122"/>
      <c r="H409" s="122"/>
      <c r="I409" s="122"/>
      <c r="J409" s="122"/>
      <c r="K409" s="122"/>
      <c r="L409" s="122"/>
      <c r="M409" s="122"/>
      <c r="N409" s="122"/>
      <c r="O409" s="123"/>
      <c r="P409" s="122"/>
      <c r="Q409" s="122"/>
      <c r="R409" s="76"/>
    </row>
    <row r="410" spans="3:18">
      <c r="C410" s="120"/>
      <c r="D410" s="121"/>
      <c r="E410" s="121"/>
      <c r="F410" s="122"/>
      <c r="G410" s="122"/>
      <c r="H410" s="122"/>
      <c r="I410" s="122"/>
      <c r="J410" s="122"/>
      <c r="K410" s="122"/>
      <c r="L410" s="122"/>
      <c r="M410" s="122"/>
      <c r="N410" s="122"/>
      <c r="O410" s="123"/>
      <c r="P410" s="122"/>
      <c r="Q410" s="122"/>
      <c r="R410" s="76"/>
    </row>
    <row r="411" spans="3:18">
      <c r="C411" s="120"/>
      <c r="D411" s="121"/>
      <c r="E411" s="121"/>
      <c r="F411" s="122"/>
      <c r="G411" s="122"/>
      <c r="H411" s="122"/>
      <c r="I411" s="122"/>
      <c r="J411" s="122"/>
      <c r="K411" s="122"/>
      <c r="L411" s="122"/>
      <c r="M411" s="122"/>
      <c r="N411" s="122"/>
      <c r="O411" s="123"/>
      <c r="P411" s="122"/>
      <c r="Q411" s="122"/>
      <c r="R411" s="76"/>
    </row>
    <row r="412" spans="3:18">
      <c r="C412" s="120"/>
      <c r="D412" s="121"/>
      <c r="E412" s="121"/>
      <c r="F412" s="122"/>
      <c r="G412" s="122"/>
      <c r="H412" s="122"/>
      <c r="I412" s="122"/>
      <c r="J412" s="122"/>
      <c r="K412" s="122"/>
      <c r="L412" s="122"/>
      <c r="M412" s="122"/>
      <c r="N412" s="122"/>
      <c r="O412" s="123"/>
      <c r="P412" s="122"/>
      <c r="Q412" s="122"/>
      <c r="R412" s="76"/>
    </row>
    <row r="413" spans="3:18">
      <c r="C413" s="120"/>
      <c r="D413" s="121"/>
      <c r="E413" s="121"/>
      <c r="F413" s="122"/>
      <c r="G413" s="122"/>
      <c r="H413" s="122"/>
      <c r="I413" s="122"/>
      <c r="J413" s="122"/>
      <c r="K413" s="122"/>
      <c r="L413" s="122"/>
      <c r="M413" s="122"/>
      <c r="N413" s="122"/>
      <c r="O413" s="123"/>
      <c r="P413" s="122"/>
      <c r="Q413" s="122"/>
      <c r="R413" s="76"/>
    </row>
    <row r="414" spans="3:18">
      <c r="C414" s="120"/>
      <c r="D414" s="121"/>
      <c r="E414" s="121"/>
      <c r="F414" s="122"/>
      <c r="G414" s="122"/>
      <c r="H414" s="122"/>
      <c r="I414" s="122"/>
      <c r="J414" s="122"/>
      <c r="K414" s="122"/>
      <c r="L414" s="122"/>
      <c r="M414" s="122"/>
      <c r="N414" s="122"/>
      <c r="O414" s="123"/>
      <c r="P414" s="122"/>
      <c r="Q414" s="122"/>
      <c r="R414" s="76"/>
    </row>
    <row r="415" spans="3:18">
      <c r="C415" s="120"/>
      <c r="D415" s="121"/>
      <c r="E415" s="121"/>
      <c r="F415" s="122"/>
      <c r="G415" s="122"/>
      <c r="H415" s="122"/>
      <c r="I415" s="122"/>
      <c r="J415" s="122"/>
      <c r="K415" s="122"/>
      <c r="L415" s="122"/>
      <c r="M415" s="122"/>
      <c r="N415" s="122"/>
      <c r="O415" s="123"/>
      <c r="P415" s="122"/>
      <c r="Q415" s="122"/>
      <c r="R415" s="76"/>
    </row>
    <row r="416" spans="3:18">
      <c r="C416" s="120"/>
      <c r="D416" s="121"/>
      <c r="E416" s="121"/>
      <c r="F416" s="122"/>
      <c r="G416" s="122"/>
      <c r="H416" s="122"/>
      <c r="I416" s="122"/>
      <c r="J416" s="122"/>
      <c r="K416" s="122"/>
      <c r="L416" s="122"/>
      <c r="M416" s="122"/>
      <c r="N416" s="122"/>
      <c r="O416" s="123"/>
      <c r="P416" s="122"/>
      <c r="Q416" s="122"/>
      <c r="R416" s="76"/>
    </row>
    <row r="417" spans="3:18">
      <c r="C417" s="120"/>
      <c r="D417" s="121"/>
      <c r="E417" s="121"/>
      <c r="F417" s="122"/>
      <c r="G417" s="122"/>
      <c r="H417" s="122"/>
      <c r="I417" s="122"/>
      <c r="J417" s="122"/>
      <c r="K417" s="122"/>
      <c r="L417" s="122"/>
      <c r="M417" s="122"/>
      <c r="N417" s="122"/>
      <c r="O417" s="123"/>
      <c r="P417" s="122"/>
      <c r="Q417" s="122"/>
      <c r="R417" s="76"/>
    </row>
    <row r="418" spans="3:18">
      <c r="C418" s="120"/>
      <c r="D418" s="121"/>
      <c r="E418" s="121"/>
      <c r="F418" s="122"/>
      <c r="G418" s="122"/>
      <c r="H418" s="122"/>
      <c r="I418" s="122"/>
      <c r="J418" s="122"/>
      <c r="K418" s="122"/>
      <c r="L418" s="122"/>
      <c r="M418" s="122"/>
      <c r="N418" s="122"/>
      <c r="O418" s="123"/>
      <c r="P418" s="122"/>
      <c r="Q418" s="122"/>
      <c r="R418" s="76"/>
    </row>
    <row r="419" spans="3:18">
      <c r="C419" s="120"/>
      <c r="D419" s="121"/>
      <c r="E419" s="121"/>
      <c r="F419" s="122"/>
      <c r="G419" s="122"/>
      <c r="H419" s="122"/>
      <c r="I419" s="122"/>
      <c r="J419" s="122"/>
      <c r="K419" s="122"/>
      <c r="L419" s="122"/>
      <c r="M419" s="122"/>
      <c r="N419" s="122"/>
      <c r="O419" s="123"/>
      <c r="P419" s="122"/>
      <c r="Q419" s="122"/>
      <c r="R419" s="76"/>
    </row>
    <row r="420" spans="3:18">
      <c r="C420" s="120"/>
      <c r="D420" s="121"/>
      <c r="E420" s="121"/>
      <c r="F420" s="122"/>
      <c r="G420" s="122"/>
      <c r="H420" s="122"/>
      <c r="I420" s="122"/>
      <c r="J420" s="122"/>
      <c r="K420" s="122"/>
      <c r="L420" s="122"/>
      <c r="M420" s="122"/>
      <c r="N420" s="122"/>
      <c r="O420" s="123"/>
      <c r="P420" s="122"/>
      <c r="Q420" s="122"/>
      <c r="R420" s="76"/>
    </row>
    <row r="421" spans="3:18">
      <c r="C421" s="120"/>
      <c r="D421" s="121"/>
      <c r="E421" s="121"/>
      <c r="F421" s="122"/>
      <c r="G421" s="122"/>
      <c r="H421" s="122"/>
      <c r="I421" s="122"/>
      <c r="J421" s="122"/>
      <c r="K421" s="122"/>
      <c r="L421" s="122"/>
      <c r="M421" s="122"/>
      <c r="N421" s="122"/>
      <c r="O421" s="123"/>
      <c r="P421" s="122"/>
      <c r="Q421" s="122"/>
      <c r="R421" s="76"/>
    </row>
    <row r="422" spans="3:18">
      <c r="C422" s="120"/>
      <c r="D422" s="121"/>
      <c r="E422" s="121"/>
      <c r="F422" s="122"/>
      <c r="G422" s="122"/>
      <c r="H422" s="122"/>
      <c r="I422" s="122"/>
      <c r="J422" s="122"/>
      <c r="K422" s="122"/>
      <c r="L422" s="122"/>
      <c r="M422" s="122"/>
      <c r="N422" s="122"/>
      <c r="O422" s="123"/>
      <c r="P422" s="122"/>
      <c r="Q422" s="122"/>
      <c r="R422" s="76"/>
    </row>
    <row r="423" spans="3:18">
      <c r="C423" s="120"/>
      <c r="D423" s="121"/>
      <c r="E423" s="121"/>
      <c r="F423" s="122"/>
      <c r="G423" s="122"/>
      <c r="H423" s="122"/>
      <c r="I423" s="122"/>
      <c r="J423" s="122"/>
      <c r="K423" s="122"/>
      <c r="L423" s="122"/>
      <c r="M423" s="122"/>
      <c r="N423" s="122"/>
      <c r="O423" s="123"/>
      <c r="P423" s="122"/>
      <c r="Q423" s="122"/>
      <c r="R423" s="76"/>
    </row>
    <row r="424" spans="3:18">
      <c r="C424" s="120"/>
      <c r="D424" s="121"/>
      <c r="E424" s="121"/>
      <c r="F424" s="122"/>
      <c r="G424" s="122"/>
      <c r="H424" s="122"/>
      <c r="I424" s="122"/>
      <c r="J424" s="122"/>
      <c r="K424" s="122"/>
      <c r="L424" s="122"/>
      <c r="M424" s="122"/>
      <c r="N424" s="122"/>
      <c r="O424" s="123"/>
      <c r="P424" s="122"/>
      <c r="Q424" s="122"/>
      <c r="R424" s="76"/>
    </row>
    <row r="425" spans="3:18">
      <c r="C425" s="120"/>
      <c r="D425" s="121"/>
      <c r="E425" s="121"/>
      <c r="F425" s="122"/>
      <c r="G425" s="122"/>
      <c r="H425" s="122"/>
      <c r="I425" s="122"/>
      <c r="J425" s="122"/>
      <c r="K425" s="122"/>
      <c r="L425" s="122"/>
      <c r="M425" s="122"/>
      <c r="N425" s="122"/>
      <c r="O425" s="123"/>
      <c r="P425" s="122"/>
      <c r="Q425" s="122"/>
      <c r="R425" s="76"/>
    </row>
    <row r="426" spans="3:18">
      <c r="C426" s="120"/>
      <c r="D426" s="121"/>
      <c r="E426" s="121"/>
      <c r="F426" s="122"/>
      <c r="G426" s="122"/>
      <c r="H426" s="122"/>
      <c r="I426" s="122"/>
      <c r="J426" s="122"/>
      <c r="K426" s="122"/>
      <c r="L426" s="122"/>
      <c r="M426" s="122"/>
      <c r="N426" s="122"/>
      <c r="O426" s="123"/>
      <c r="P426" s="122"/>
      <c r="Q426" s="122"/>
      <c r="R426" s="76"/>
    </row>
    <row r="427" spans="3:18">
      <c r="C427" s="120"/>
      <c r="D427" s="121"/>
      <c r="E427" s="121"/>
      <c r="F427" s="122"/>
      <c r="G427" s="122"/>
      <c r="H427" s="122"/>
      <c r="I427" s="122"/>
      <c r="J427" s="122"/>
      <c r="K427" s="122"/>
      <c r="L427" s="122"/>
      <c r="M427" s="122"/>
      <c r="N427" s="122"/>
      <c r="O427" s="123"/>
      <c r="P427" s="122"/>
      <c r="Q427" s="122"/>
      <c r="R427" s="76"/>
    </row>
    <row r="428" spans="3:18">
      <c r="C428" s="120"/>
      <c r="D428" s="121"/>
      <c r="E428" s="121"/>
      <c r="F428" s="122"/>
      <c r="G428" s="122"/>
      <c r="H428" s="122"/>
      <c r="I428" s="122"/>
      <c r="J428" s="122"/>
      <c r="K428" s="122"/>
      <c r="L428" s="122"/>
      <c r="M428" s="122"/>
      <c r="N428" s="122"/>
      <c r="O428" s="123"/>
      <c r="P428" s="122"/>
      <c r="Q428" s="122"/>
      <c r="R428" s="76"/>
    </row>
    <row r="429" spans="3:18">
      <c r="C429" s="120"/>
      <c r="D429" s="121"/>
      <c r="E429" s="121"/>
      <c r="F429" s="122"/>
      <c r="G429" s="122"/>
      <c r="H429" s="122"/>
      <c r="I429" s="122"/>
      <c r="J429" s="122"/>
      <c r="K429" s="122"/>
      <c r="L429" s="122"/>
      <c r="M429" s="122"/>
      <c r="N429" s="122"/>
      <c r="O429" s="123"/>
      <c r="P429" s="122"/>
      <c r="Q429" s="122"/>
      <c r="R429" s="76"/>
    </row>
    <row r="430" spans="3:18">
      <c r="C430" s="120"/>
      <c r="D430" s="121"/>
      <c r="E430" s="121"/>
      <c r="F430" s="122"/>
      <c r="G430" s="122"/>
      <c r="H430" s="122"/>
      <c r="I430" s="122"/>
      <c r="J430" s="122"/>
      <c r="K430" s="122"/>
      <c r="L430" s="122"/>
      <c r="M430" s="122"/>
      <c r="N430" s="122"/>
      <c r="O430" s="123"/>
      <c r="P430" s="122"/>
      <c r="Q430" s="122"/>
      <c r="R430" s="76"/>
    </row>
    <row r="431" spans="3:18">
      <c r="C431" s="120"/>
      <c r="D431" s="121"/>
      <c r="E431" s="121"/>
      <c r="F431" s="122"/>
      <c r="G431" s="122"/>
      <c r="H431" s="122"/>
      <c r="I431" s="122"/>
      <c r="J431" s="122"/>
      <c r="K431" s="122"/>
      <c r="L431" s="122"/>
      <c r="M431" s="122"/>
      <c r="N431" s="122"/>
      <c r="O431" s="123"/>
      <c r="P431" s="122"/>
      <c r="Q431" s="122"/>
      <c r="R431" s="76"/>
    </row>
    <row r="432" spans="3:18">
      <c r="C432" s="120"/>
      <c r="D432" s="121"/>
      <c r="E432" s="121"/>
      <c r="F432" s="122"/>
      <c r="G432" s="122"/>
      <c r="H432" s="122"/>
      <c r="I432" s="122"/>
      <c r="J432" s="122"/>
      <c r="K432" s="122"/>
      <c r="L432" s="122"/>
      <c r="M432" s="122"/>
      <c r="N432" s="122"/>
      <c r="O432" s="123"/>
      <c r="P432" s="122"/>
      <c r="Q432" s="122"/>
      <c r="R432" s="76"/>
    </row>
    <row r="433" spans="3:18">
      <c r="C433" s="120"/>
      <c r="D433" s="121"/>
      <c r="E433" s="121"/>
      <c r="F433" s="122"/>
      <c r="G433" s="122"/>
      <c r="H433" s="122"/>
      <c r="I433" s="122"/>
      <c r="J433" s="122"/>
      <c r="K433" s="122"/>
      <c r="L433" s="122"/>
      <c r="M433" s="122"/>
      <c r="N433" s="122"/>
      <c r="O433" s="123"/>
      <c r="P433" s="122"/>
      <c r="Q433" s="122"/>
      <c r="R433" s="76"/>
    </row>
    <row r="434" spans="3:18">
      <c r="C434" s="120"/>
      <c r="D434" s="121"/>
      <c r="E434" s="121"/>
      <c r="F434" s="122"/>
      <c r="G434" s="122"/>
      <c r="H434" s="122"/>
      <c r="I434" s="122"/>
      <c r="J434" s="122"/>
      <c r="K434" s="122"/>
      <c r="L434" s="122"/>
      <c r="M434" s="122"/>
      <c r="N434" s="122"/>
      <c r="O434" s="123"/>
      <c r="P434" s="122"/>
      <c r="Q434" s="122"/>
      <c r="R434" s="76"/>
    </row>
    <row r="435" spans="3:18">
      <c r="C435" s="120"/>
      <c r="D435" s="121"/>
      <c r="E435" s="121"/>
      <c r="F435" s="122"/>
      <c r="G435" s="122"/>
      <c r="H435" s="122"/>
      <c r="I435" s="122"/>
      <c r="J435" s="122"/>
      <c r="K435" s="122"/>
      <c r="L435" s="122"/>
      <c r="M435" s="122"/>
      <c r="N435" s="122"/>
      <c r="O435" s="123"/>
      <c r="P435" s="122"/>
      <c r="Q435" s="122"/>
      <c r="R435" s="76"/>
    </row>
    <row r="436" spans="3:18">
      <c r="C436" s="120"/>
      <c r="D436" s="121"/>
      <c r="E436" s="121"/>
      <c r="F436" s="122"/>
      <c r="G436" s="122"/>
      <c r="H436" s="122"/>
      <c r="I436" s="122"/>
      <c r="J436" s="122"/>
      <c r="K436" s="122"/>
      <c r="L436" s="122"/>
      <c r="M436" s="122"/>
      <c r="N436" s="122"/>
      <c r="O436" s="123"/>
      <c r="P436" s="122"/>
      <c r="Q436" s="122"/>
      <c r="R436" s="76"/>
    </row>
    <row r="437" spans="3:18">
      <c r="C437" s="120"/>
      <c r="D437" s="121"/>
      <c r="E437" s="121"/>
      <c r="F437" s="122"/>
      <c r="G437" s="122"/>
      <c r="H437" s="122"/>
      <c r="I437" s="122"/>
      <c r="J437" s="122"/>
      <c r="K437" s="122"/>
      <c r="L437" s="122"/>
      <c r="M437" s="122"/>
      <c r="N437" s="122"/>
      <c r="O437" s="123"/>
      <c r="P437" s="122"/>
      <c r="Q437" s="122"/>
      <c r="R437" s="76"/>
    </row>
    <row r="438" spans="3:18">
      <c r="C438" s="120"/>
      <c r="D438" s="121"/>
      <c r="E438" s="121"/>
      <c r="F438" s="122"/>
      <c r="G438" s="122"/>
      <c r="H438" s="122"/>
      <c r="I438" s="122"/>
      <c r="J438" s="122"/>
      <c r="K438" s="122"/>
      <c r="L438" s="122"/>
      <c r="M438" s="122"/>
      <c r="N438" s="122"/>
      <c r="O438" s="123"/>
      <c r="P438" s="122"/>
      <c r="Q438" s="122"/>
      <c r="R438" s="76"/>
    </row>
    <row r="439" spans="3:18">
      <c r="C439" s="120"/>
      <c r="D439" s="121"/>
      <c r="E439" s="121"/>
      <c r="F439" s="122"/>
      <c r="G439" s="122"/>
      <c r="H439" s="122"/>
      <c r="I439" s="122"/>
      <c r="J439" s="122"/>
      <c r="K439" s="122"/>
      <c r="L439" s="122"/>
      <c r="M439" s="122"/>
      <c r="N439" s="122"/>
      <c r="O439" s="123"/>
      <c r="P439" s="122"/>
      <c r="Q439" s="122"/>
      <c r="R439" s="76"/>
    </row>
    <row r="440" spans="3:18">
      <c r="C440" s="120"/>
      <c r="D440" s="121"/>
      <c r="E440" s="121"/>
      <c r="F440" s="122"/>
      <c r="G440" s="122"/>
      <c r="H440" s="122"/>
      <c r="I440" s="122"/>
      <c r="J440" s="122"/>
      <c r="K440" s="122"/>
      <c r="L440" s="122"/>
      <c r="M440" s="122"/>
      <c r="N440" s="122"/>
      <c r="O440" s="123"/>
      <c r="P440" s="122"/>
      <c r="Q440" s="122"/>
      <c r="R440" s="76"/>
    </row>
    <row r="441" spans="3:18">
      <c r="C441" s="120"/>
      <c r="D441" s="121"/>
      <c r="E441" s="121"/>
      <c r="F441" s="122"/>
      <c r="G441" s="122"/>
      <c r="H441" s="122"/>
      <c r="I441" s="122"/>
      <c r="J441" s="122"/>
      <c r="K441" s="122"/>
      <c r="L441" s="122"/>
      <c r="M441" s="122"/>
      <c r="N441" s="122"/>
      <c r="O441" s="123"/>
      <c r="P441" s="122"/>
      <c r="Q441" s="122"/>
      <c r="R441" s="76"/>
    </row>
    <row r="442" spans="3:18">
      <c r="C442" s="120"/>
      <c r="D442" s="121"/>
      <c r="E442" s="121"/>
      <c r="F442" s="122"/>
      <c r="G442" s="122"/>
      <c r="H442" s="122"/>
      <c r="I442" s="122"/>
      <c r="J442" s="122"/>
      <c r="K442" s="122"/>
      <c r="L442" s="122"/>
      <c r="M442" s="122"/>
      <c r="N442" s="122"/>
      <c r="O442" s="123"/>
      <c r="P442" s="122"/>
      <c r="Q442" s="122"/>
      <c r="R442" s="76"/>
    </row>
    <row r="443" spans="3:18">
      <c r="C443" s="120"/>
      <c r="D443" s="121"/>
      <c r="E443" s="121"/>
      <c r="F443" s="122"/>
      <c r="G443" s="122"/>
      <c r="H443" s="122"/>
      <c r="I443" s="122"/>
      <c r="J443" s="122"/>
      <c r="K443" s="122"/>
      <c r="L443" s="122"/>
      <c r="M443" s="122"/>
      <c r="N443" s="122"/>
      <c r="O443" s="123"/>
      <c r="P443" s="122"/>
      <c r="Q443" s="122"/>
      <c r="R443" s="76"/>
    </row>
    <row r="444" spans="3:18">
      <c r="C444" s="120"/>
      <c r="D444" s="121"/>
      <c r="E444" s="121"/>
      <c r="F444" s="122"/>
      <c r="G444" s="122"/>
      <c r="H444" s="122"/>
      <c r="I444" s="122"/>
      <c r="J444" s="122"/>
      <c r="K444" s="122"/>
      <c r="L444" s="122"/>
      <c r="M444" s="122"/>
      <c r="N444" s="122"/>
      <c r="O444" s="123"/>
      <c r="P444" s="122"/>
      <c r="Q444" s="122"/>
      <c r="R444" s="76"/>
    </row>
    <row r="445" spans="3:18">
      <c r="C445" s="120"/>
      <c r="D445" s="121"/>
      <c r="E445" s="121"/>
      <c r="F445" s="122"/>
      <c r="G445" s="122"/>
      <c r="H445" s="122"/>
      <c r="I445" s="122"/>
      <c r="J445" s="122"/>
      <c r="K445" s="122"/>
      <c r="L445" s="122"/>
      <c r="M445" s="122"/>
      <c r="N445" s="122"/>
      <c r="O445" s="123"/>
      <c r="P445" s="122"/>
      <c r="Q445" s="122"/>
      <c r="R445" s="76"/>
    </row>
    <row r="446" spans="3:18">
      <c r="C446" s="120"/>
      <c r="D446" s="121"/>
      <c r="E446" s="121"/>
      <c r="F446" s="122"/>
      <c r="G446" s="122"/>
      <c r="H446" s="122"/>
      <c r="I446" s="122"/>
      <c r="J446" s="122"/>
      <c r="K446" s="122"/>
      <c r="L446" s="122"/>
      <c r="M446" s="122"/>
      <c r="N446" s="122"/>
      <c r="O446" s="123"/>
      <c r="P446" s="122"/>
      <c r="Q446" s="122"/>
      <c r="R446" s="76"/>
    </row>
    <row r="447" spans="3:18">
      <c r="C447" s="120"/>
      <c r="D447" s="121"/>
      <c r="E447" s="121"/>
      <c r="F447" s="122"/>
      <c r="G447" s="122"/>
      <c r="H447" s="122"/>
      <c r="I447" s="122"/>
      <c r="J447" s="122"/>
      <c r="K447" s="122"/>
      <c r="L447" s="122"/>
      <c r="M447" s="122"/>
      <c r="N447" s="122"/>
      <c r="O447" s="123"/>
      <c r="P447" s="122"/>
      <c r="Q447" s="122"/>
      <c r="R447" s="76"/>
    </row>
    <row r="448" spans="3:18">
      <c r="C448" s="120"/>
      <c r="D448" s="121"/>
      <c r="E448" s="121"/>
      <c r="F448" s="122"/>
      <c r="G448" s="122"/>
      <c r="H448" s="122"/>
      <c r="I448" s="122"/>
      <c r="J448" s="122"/>
      <c r="K448" s="122"/>
      <c r="L448" s="122"/>
      <c r="M448" s="122"/>
      <c r="N448" s="122"/>
      <c r="O448" s="123"/>
      <c r="P448" s="122"/>
      <c r="Q448" s="122"/>
      <c r="R448" s="76"/>
    </row>
    <row r="449" spans="3:18">
      <c r="C449" s="120"/>
      <c r="D449" s="121"/>
      <c r="E449" s="121"/>
      <c r="F449" s="122"/>
      <c r="G449" s="122"/>
      <c r="H449" s="122"/>
      <c r="I449" s="122"/>
      <c r="J449" s="122"/>
      <c r="K449" s="122"/>
      <c r="L449" s="122"/>
      <c r="M449" s="122"/>
      <c r="N449" s="122"/>
      <c r="O449" s="123"/>
      <c r="P449" s="122"/>
      <c r="Q449" s="122"/>
      <c r="R449" s="76"/>
    </row>
    <row r="450" spans="3:18">
      <c r="C450" s="120"/>
      <c r="D450" s="121"/>
      <c r="E450" s="121"/>
      <c r="F450" s="122"/>
      <c r="G450" s="122"/>
      <c r="H450" s="122"/>
      <c r="I450" s="122"/>
      <c r="J450" s="122"/>
      <c r="K450" s="122"/>
      <c r="L450" s="122"/>
      <c r="M450" s="122"/>
      <c r="N450" s="122"/>
      <c r="O450" s="123"/>
      <c r="P450" s="122"/>
      <c r="Q450" s="122"/>
      <c r="R450" s="76"/>
    </row>
    <row r="451" spans="3:18">
      <c r="C451" s="120"/>
      <c r="D451" s="121"/>
      <c r="E451" s="121"/>
      <c r="F451" s="122"/>
      <c r="G451" s="122"/>
      <c r="H451" s="122"/>
      <c r="I451" s="122"/>
      <c r="J451" s="122"/>
      <c r="K451" s="122"/>
      <c r="L451" s="122"/>
      <c r="M451" s="122"/>
      <c r="N451" s="122"/>
      <c r="O451" s="123"/>
      <c r="P451" s="122"/>
      <c r="Q451" s="122"/>
      <c r="R451" s="76"/>
    </row>
    <row r="452" spans="3:18">
      <c r="C452" s="120"/>
      <c r="D452" s="121"/>
      <c r="E452" s="121"/>
      <c r="F452" s="122"/>
      <c r="G452" s="122"/>
      <c r="H452" s="122"/>
      <c r="I452" s="122"/>
      <c r="J452" s="122"/>
      <c r="K452" s="122"/>
      <c r="L452" s="122"/>
      <c r="M452" s="122"/>
      <c r="N452" s="122"/>
      <c r="O452" s="123"/>
      <c r="P452" s="122"/>
      <c r="Q452" s="122"/>
      <c r="R452" s="76"/>
    </row>
    <row r="453" spans="3:18">
      <c r="C453" s="120"/>
      <c r="D453" s="121"/>
      <c r="E453" s="121"/>
      <c r="F453" s="122"/>
      <c r="G453" s="122"/>
      <c r="H453" s="122"/>
      <c r="I453" s="122"/>
      <c r="J453" s="122"/>
      <c r="K453" s="122"/>
      <c r="L453" s="122"/>
      <c r="M453" s="122"/>
      <c r="N453" s="122"/>
      <c r="O453" s="123"/>
      <c r="P453" s="122"/>
      <c r="Q453" s="122"/>
      <c r="R453" s="76"/>
    </row>
    <row r="454" spans="3:18">
      <c r="C454" s="120"/>
      <c r="D454" s="121"/>
      <c r="E454" s="121"/>
      <c r="F454" s="122"/>
      <c r="G454" s="122"/>
      <c r="H454" s="122"/>
      <c r="I454" s="122"/>
      <c r="J454" s="122"/>
      <c r="K454" s="122"/>
      <c r="L454" s="122"/>
      <c r="M454" s="122"/>
      <c r="N454" s="122"/>
      <c r="O454" s="123"/>
      <c r="P454" s="122"/>
      <c r="Q454" s="122"/>
      <c r="R454" s="76"/>
    </row>
    <row r="455" spans="3:18">
      <c r="C455" s="120"/>
      <c r="D455" s="121"/>
      <c r="E455" s="121"/>
      <c r="F455" s="122"/>
      <c r="G455" s="122"/>
      <c r="H455" s="122"/>
      <c r="I455" s="122"/>
      <c r="J455" s="122"/>
      <c r="K455" s="122"/>
      <c r="L455" s="122"/>
      <c r="M455" s="122"/>
      <c r="N455" s="122"/>
      <c r="O455" s="123"/>
      <c r="P455" s="122"/>
      <c r="Q455" s="122"/>
      <c r="R455" s="76"/>
    </row>
    <row r="456" spans="3:18">
      <c r="C456" s="120"/>
      <c r="D456" s="121"/>
      <c r="E456" s="121"/>
      <c r="F456" s="122"/>
      <c r="G456" s="122"/>
      <c r="H456" s="122"/>
      <c r="I456" s="122"/>
      <c r="J456" s="122"/>
      <c r="K456" s="122"/>
      <c r="L456" s="122"/>
      <c r="M456" s="122"/>
      <c r="N456" s="122"/>
      <c r="O456" s="123"/>
      <c r="P456" s="122"/>
      <c r="Q456" s="122"/>
      <c r="R456" s="76"/>
    </row>
    <row r="457" spans="3:18">
      <c r="C457" s="120"/>
      <c r="D457" s="121"/>
      <c r="E457" s="121"/>
      <c r="F457" s="122"/>
      <c r="G457" s="122"/>
      <c r="H457" s="122"/>
      <c r="I457" s="122"/>
      <c r="J457" s="122"/>
      <c r="K457" s="122"/>
      <c r="L457" s="122"/>
      <c r="M457" s="122"/>
      <c r="N457" s="122"/>
      <c r="O457" s="123"/>
      <c r="P457" s="122"/>
      <c r="Q457" s="122"/>
      <c r="R457" s="76"/>
    </row>
    <row r="458" spans="3:18">
      <c r="C458" s="120"/>
      <c r="D458" s="121"/>
      <c r="E458" s="121"/>
      <c r="F458" s="122"/>
      <c r="G458" s="122"/>
      <c r="H458" s="122"/>
      <c r="I458" s="122"/>
      <c r="J458" s="122"/>
      <c r="K458" s="122"/>
      <c r="L458" s="122"/>
      <c r="M458" s="122"/>
      <c r="N458" s="122"/>
      <c r="O458" s="123"/>
      <c r="P458" s="122"/>
      <c r="Q458" s="122"/>
      <c r="R458" s="76"/>
    </row>
    <row r="459" spans="3:18">
      <c r="C459" s="120"/>
      <c r="D459" s="121"/>
      <c r="E459" s="121"/>
      <c r="F459" s="122"/>
      <c r="G459" s="122"/>
      <c r="H459" s="122"/>
      <c r="I459" s="122"/>
      <c r="J459" s="122"/>
      <c r="K459" s="122"/>
      <c r="L459" s="122"/>
      <c r="M459" s="122"/>
      <c r="N459" s="122"/>
      <c r="O459" s="123"/>
      <c r="P459" s="122"/>
      <c r="Q459" s="122"/>
      <c r="R459" s="76"/>
    </row>
    <row r="460" spans="3:18">
      <c r="C460" s="120"/>
      <c r="D460" s="121"/>
      <c r="E460" s="121"/>
      <c r="F460" s="122"/>
      <c r="G460" s="122"/>
      <c r="H460" s="122"/>
      <c r="I460" s="122"/>
      <c r="J460" s="122"/>
      <c r="K460" s="122"/>
      <c r="L460" s="122"/>
      <c r="M460" s="122"/>
      <c r="N460" s="122"/>
      <c r="O460" s="123"/>
      <c r="P460" s="122"/>
      <c r="Q460" s="122"/>
      <c r="R460" s="76"/>
    </row>
    <row r="461" spans="3:18">
      <c r="C461" s="120"/>
      <c r="D461" s="121"/>
      <c r="E461" s="121"/>
      <c r="F461" s="122"/>
      <c r="G461" s="122"/>
      <c r="H461" s="122"/>
      <c r="I461" s="122"/>
      <c r="J461" s="122"/>
      <c r="K461" s="122"/>
      <c r="L461" s="122"/>
      <c r="M461" s="122"/>
      <c r="N461" s="122"/>
      <c r="O461" s="123"/>
      <c r="P461" s="122"/>
      <c r="Q461" s="122"/>
      <c r="R461" s="76"/>
    </row>
    <row r="462" spans="3:18">
      <c r="C462" s="120"/>
      <c r="D462" s="121"/>
      <c r="E462" s="121"/>
      <c r="F462" s="122"/>
      <c r="G462" s="122"/>
      <c r="H462" s="122"/>
      <c r="I462" s="122"/>
      <c r="J462" s="122"/>
      <c r="K462" s="122"/>
      <c r="L462" s="122"/>
      <c r="M462" s="122"/>
      <c r="N462" s="122"/>
      <c r="O462" s="123"/>
      <c r="P462" s="122"/>
      <c r="Q462" s="122"/>
      <c r="R462" s="76"/>
    </row>
    <row r="463" spans="3:18">
      <c r="C463" s="120"/>
      <c r="D463" s="121"/>
      <c r="E463" s="121"/>
      <c r="F463" s="122"/>
      <c r="G463" s="122"/>
      <c r="H463" s="122"/>
      <c r="I463" s="122"/>
      <c r="J463" s="122"/>
      <c r="K463" s="122"/>
      <c r="L463" s="122"/>
      <c r="M463" s="122"/>
      <c r="N463" s="122"/>
      <c r="O463" s="123"/>
      <c r="P463" s="122"/>
      <c r="Q463" s="122"/>
      <c r="R463" s="76"/>
    </row>
    <row r="464" spans="3:18">
      <c r="C464" s="120"/>
      <c r="D464" s="121"/>
      <c r="E464" s="121"/>
      <c r="F464" s="122"/>
      <c r="G464" s="122"/>
      <c r="H464" s="122"/>
      <c r="I464" s="122"/>
      <c r="J464" s="122"/>
      <c r="K464" s="122"/>
      <c r="L464" s="122"/>
      <c r="M464" s="122"/>
      <c r="N464" s="122"/>
      <c r="O464" s="123"/>
      <c r="P464" s="122"/>
      <c r="Q464" s="122"/>
      <c r="R464" s="76"/>
    </row>
    <row r="465" spans="3:18">
      <c r="C465" s="120"/>
      <c r="D465" s="121"/>
      <c r="E465" s="121"/>
      <c r="F465" s="122"/>
      <c r="G465" s="122"/>
      <c r="H465" s="122"/>
      <c r="I465" s="122"/>
      <c r="J465" s="122"/>
      <c r="K465" s="122"/>
      <c r="L465" s="122"/>
      <c r="M465" s="122"/>
      <c r="N465" s="122"/>
      <c r="O465" s="123"/>
      <c r="P465" s="122"/>
      <c r="Q465" s="122"/>
      <c r="R465" s="76"/>
    </row>
    <row r="466" spans="3:18">
      <c r="C466" s="120"/>
      <c r="D466" s="121"/>
      <c r="E466" s="121"/>
      <c r="F466" s="122"/>
      <c r="G466" s="122"/>
      <c r="H466" s="122"/>
      <c r="I466" s="122"/>
      <c r="J466" s="122"/>
      <c r="K466" s="122"/>
      <c r="L466" s="122"/>
      <c r="M466" s="122"/>
      <c r="N466" s="122"/>
      <c r="O466" s="123"/>
      <c r="P466" s="122"/>
      <c r="Q466" s="122"/>
      <c r="R466" s="76"/>
    </row>
    <row r="467" spans="3:18">
      <c r="C467" s="120"/>
      <c r="D467" s="121"/>
      <c r="E467" s="121"/>
      <c r="F467" s="122"/>
      <c r="G467" s="122"/>
      <c r="H467" s="122"/>
      <c r="I467" s="122"/>
      <c r="J467" s="122"/>
      <c r="K467" s="122"/>
      <c r="L467" s="122"/>
      <c r="M467" s="122"/>
      <c r="N467" s="122"/>
      <c r="O467" s="123"/>
      <c r="P467" s="122"/>
      <c r="Q467" s="122"/>
      <c r="R467" s="76"/>
    </row>
    <row r="468" spans="3:18">
      <c r="C468" s="120"/>
      <c r="D468" s="121"/>
      <c r="E468" s="121"/>
      <c r="F468" s="122"/>
      <c r="G468" s="122"/>
      <c r="H468" s="122"/>
      <c r="I468" s="122"/>
      <c r="J468" s="122"/>
      <c r="K468" s="122"/>
      <c r="L468" s="122"/>
      <c r="M468" s="122"/>
      <c r="N468" s="122"/>
      <c r="O468" s="123"/>
      <c r="P468" s="122"/>
      <c r="Q468" s="122"/>
      <c r="R468" s="76"/>
    </row>
    <row r="469" spans="3:18">
      <c r="C469" s="120"/>
      <c r="D469" s="121"/>
      <c r="E469" s="121"/>
      <c r="F469" s="122"/>
      <c r="G469" s="122"/>
      <c r="H469" s="122"/>
      <c r="I469" s="122"/>
      <c r="J469" s="122"/>
      <c r="K469" s="122"/>
      <c r="L469" s="122"/>
      <c r="M469" s="122"/>
      <c r="N469" s="122"/>
      <c r="O469" s="123"/>
      <c r="P469" s="122"/>
      <c r="Q469" s="122"/>
      <c r="R469" s="76"/>
    </row>
    <row r="470" spans="3:18">
      <c r="C470" s="120"/>
      <c r="D470" s="121"/>
      <c r="E470" s="121"/>
      <c r="F470" s="122"/>
      <c r="G470" s="122"/>
      <c r="H470" s="122"/>
      <c r="I470" s="122"/>
      <c r="J470" s="122"/>
      <c r="K470" s="122"/>
      <c r="L470" s="122"/>
      <c r="M470" s="122"/>
      <c r="N470" s="122"/>
      <c r="O470" s="123"/>
      <c r="P470" s="122"/>
      <c r="Q470" s="122"/>
      <c r="R470" s="76"/>
    </row>
    <row r="471" spans="3:18">
      <c r="C471" s="120"/>
      <c r="D471" s="121"/>
      <c r="E471" s="121"/>
      <c r="F471" s="122"/>
      <c r="G471" s="122"/>
      <c r="H471" s="122"/>
      <c r="I471" s="122"/>
      <c r="J471" s="122"/>
      <c r="K471" s="122"/>
      <c r="L471" s="122"/>
      <c r="M471" s="122"/>
      <c r="N471" s="122"/>
      <c r="O471" s="123"/>
      <c r="P471" s="122"/>
      <c r="Q471" s="122"/>
      <c r="R471" s="76"/>
    </row>
    <row r="472" spans="3:18">
      <c r="C472" s="120"/>
      <c r="D472" s="121"/>
      <c r="E472" s="121"/>
      <c r="F472" s="122"/>
      <c r="G472" s="122"/>
      <c r="H472" s="122"/>
      <c r="I472" s="122"/>
      <c r="J472" s="122"/>
      <c r="K472" s="122"/>
      <c r="L472" s="122"/>
      <c r="M472" s="122"/>
      <c r="N472" s="122"/>
      <c r="O472" s="123"/>
      <c r="P472" s="122"/>
      <c r="Q472" s="122"/>
      <c r="R472" s="76"/>
    </row>
    <row r="473" spans="3:18">
      <c r="C473" s="120"/>
      <c r="D473" s="121"/>
      <c r="E473" s="121"/>
      <c r="F473" s="122"/>
      <c r="G473" s="122"/>
      <c r="H473" s="122"/>
      <c r="I473" s="122"/>
      <c r="J473" s="122"/>
      <c r="K473" s="122"/>
      <c r="L473" s="122"/>
      <c r="M473" s="122"/>
      <c r="N473" s="122"/>
      <c r="O473" s="123"/>
      <c r="P473" s="122"/>
      <c r="Q473" s="122"/>
      <c r="R473" s="76"/>
    </row>
    <row r="474" spans="3:18">
      <c r="C474" s="120"/>
      <c r="D474" s="121"/>
      <c r="E474" s="121"/>
      <c r="F474" s="122"/>
      <c r="G474" s="122"/>
      <c r="H474" s="122"/>
      <c r="I474" s="122"/>
      <c r="J474" s="122"/>
      <c r="K474" s="122"/>
      <c r="L474" s="122"/>
      <c r="M474" s="122"/>
      <c r="N474" s="122"/>
      <c r="O474" s="123"/>
      <c r="P474" s="122"/>
      <c r="Q474" s="122"/>
      <c r="R474" s="76"/>
    </row>
    <row r="475" spans="3:18">
      <c r="C475" s="120"/>
      <c r="D475" s="121"/>
      <c r="E475" s="121"/>
      <c r="F475" s="122"/>
      <c r="G475" s="122"/>
      <c r="H475" s="122"/>
      <c r="I475" s="122"/>
      <c r="J475" s="122"/>
      <c r="K475" s="122"/>
      <c r="L475" s="122"/>
      <c r="M475" s="122"/>
      <c r="N475" s="122"/>
      <c r="O475" s="123"/>
      <c r="P475" s="122"/>
      <c r="Q475" s="122"/>
      <c r="R475" s="76"/>
    </row>
    <row r="476" spans="3:18">
      <c r="C476" s="120"/>
      <c r="D476" s="121"/>
      <c r="E476" s="121"/>
      <c r="F476" s="122"/>
      <c r="G476" s="122"/>
      <c r="H476" s="122"/>
      <c r="I476" s="122"/>
      <c r="J476" s="122"/>
      <c r="K476" s="122"/>
      <c r="L476" s="122"/>
      <c r="M476" s="122"/>
      <c r="N476" s="122"/>
      <c r="O476" s="123"/>
      <c r="P476" s="122"/>
      <c r="Q476" s="122"/>
      <c r="R476" s="76"/>
    </row>
    <row r="477" spans="3:18">
      <c r="C477" s="120"/>
      <c r="D477" s="121"/>
      <c r="E477" s="121"/>
      <c r="F477" s="122"/>
      <c r="G477" s="122"/>
      <c r="H477" s="122"/>
      <c r="I477" s="122"/>
      <c r="J477" s="122"/>
      <c r="K477" s="122"/>
      <c r="L477" s="122"/>
      <c r="M477" s="122"/>
      <c r="N477" s="122"/>
      <c r="O477" s="123"/>
      <c r="P477" s="122"/>
      <c r="Q477" s="122"/>
      <c r="R477" s="76"/>
    </row>
    <row r="478" spans="3:18">
      <c r="C478" s="120"/>
      <c r="D478" s="121"/>
      <c r="E478" s="121"/>
      <c r="F478" s="122"/>
      <c r="G478" s="122"/>
      <c r="H478" s="122"/>
      <c r="I478" s="122"/>
      <c r="J478" s="122"/>
      <c r="K478" s="122"/>
      <c r="L478" s="122"/>
      <c r="M478" s="122"/>
      <c r="N478" s="122"/>
      <c r="O478" s="123"/>
      <c r="P478" s="122"/>
      <c r="Q478" s="122"/>
      <c r="R478" s="76"/>
    </row>
    <row r="479" spans="3:18">
      <c r="C479" s="120"/>
      <c r="D479" s="121"/>
      <c r="E479" s="121"/>
      <c r="F479" s="122"/>
      <c r="G479" s="122"/>
      <c r="H479" s="122"/>
      <c r="I479" s="122"/>
      <c r="J479" s="122"/>
      <c r="K479" s="122"/>
      <c r="L479" s="122"/>
      <c r="M479" s="122"/>
      <c r="N479" s="122"/>
      <c r="O479" s="123"/>
      <c r="P479" s="122"/>
      <c r="Q479" s="122"/>
      <c r="R479" s="76"/>
    </row>
    <row r="480" spans="3:18">
      <c r="C480" s="120"/>
      <c r="D480" s="121"/>
      <c r="E480" s="121"/>
      <c r="F480" s="122"/>
      <c r="G480" s="122"/>
      <c r="H480" s="122"/>
      <c r="I480" s="122"/>
      <c r="J480" s="122"/>
      <c r="K480" s="122"/>
      <c r="L480" s="122"/>
      <c r="M480" s="122"/>
      <c r="N480" s="122"/>
      <c r="O480" s="123"/>
      <c r="P480" s="122"/>
      <c r="Q480" s="122"/>
      <c r="R480" s="76"/>
    </row>
    <row r="481" spans="3:18">
      <c r="C481" s="120"/>
      <c r="D481" s="121"/>
      <c r="E481" s="121"/>
      <c r="F481" s="122"/>
      <c r="G481" s="122"/>
      <c r="H481" s="122"/>
      <c r="I481" s="122"/>
      <c r="J481" s="122"/>
      <c r="K481" s="122"/>
      <c r="L481" s="122"/>
      <c r="M481" s="122"/>
      <c r="N481" s="122"/>
      <c r="O481" s="123"/>
      <c r="P481" s="122"/>
      <c r="Q481" s="122"/>
      <c r="R481" s="76"/>
    </row>
    <row r="482" spans="3:18">
      <c r="C482" s="120"/>
      <c r="D482" s="121"/>
      <c r="E482" s="121"/>
      <c r="F482" s="122"/>
      <c r="G482" s="122"/>
      <c r="H482" s="122"/>
      <c r="I482" s="122"/>
      <c r="J482" s="122"/>
      <c r="K482" s="122"/>
      <c r="L482" s="122"/>
      <c r="M482" s="122"/>
      <c r="N482" s="122"/>
      <c r="O482" s="123"/>
      <c r="P482" s="122"/>
      <c r="Q482" s="122"/>
      <c r="R482" s="76"/>
    </row>
    <row r="483" spans="3:18">
      <c r="C483" s="120"/>
      <c r="D483" s="121"/>
      <c r="E483" s="121"/>
      <c r="F483" s="122"/>
      <c r="G483" s="122"/>
      <c r="H483" s="122"/>
      <c r="I483" s="122"/>
      <c r="J483" s="122"/>
      <c r="K483" s="122"/>
      <c r="L483" s="122"/>
      <c r="M483" s="122"/>
      <c r="N483" s="122"/>
      <c r="O483" s="123"/>
      <c r="P483" s="122"/>
      <c r="Q483" s="122"/>
      <c r="R483" s="76"/>
    </row>
    <row r="484" spans="3:18">
      <c r="C484" s="120"/>
      <c r="D484" s="121"/>
      <c r="E484" s="121"/>
      <c r="F484" s="122"/>
      <c r="G484" s="122"/>
      <c r="H484" s="122"/>
      <c r="I484" s="122"/>
      <c r="J484" s="122"/>
      <c r="K484" s="122"/>
      <c r="L484" s="122"/>
      <c r="M484" s="122"/>
      <c r="N484" s="122"/>
      <c r="O484" s="123"/>
      <c r="P484" s="122"/>
      <c r="Q484" s="122"/>
      <c r="R484" s="76"/>
    </row>
    <row r="485" spans="3:18">
      <c r="C485" s="120"/>
      <c r="D485" s="121"/>
      <c r="E485" s="121"/>
      <c r="F485" s="122"/>
      <c r="G485" s="122"/>
      <c r="H485" s="122"/>
      <c r="I485" s="122"/>
      <c r="J485" s="122"/>
      <c r="K485" s="122"/>
      <c r="L485" s="122"/>
      <c r="M485" s="122"/>
      <c r="N485" s="122"/>
      <c r="O485" s="123"/>
      <c r="P485" s="122"/>
      <c r="Q485" s="122"/>
      <c r="R485" s="76"/>
    </row>
    <row r="486" spans="3:18">
      <c r="C486" s="120"/>
      <c r="D486" s="121"/>
      <c r="E486" s="121"/>
      <c r="F486" s="122"/>
      <c r="G486" s="122"/>
      <c r="H486" s="122"/>
      <c r="I486" s="122"/>
      <c r="J486" s="122"/>
      <c r="K486" s="122"/>
      <c r="L486" s="122"/>
      <c r="M486" s="122"/>
      <c r="N486" s="122"/>
      <c r="O486" s="123"/>
      <c r="P486" s="122"/>
      <c r="Q486" s="122"/>
      <c r="R486" s="76"/>
    </row>
    <row r="487" spans="3:18">
      <c r="C487" s="120"/>
      <c r="D487" s="121"/>
      <c r="E487" s="121"/>
      <c r="F487" s="122"/>
      <c r="G487" s="122"/>
      <c r="H487" s="122"/>
      <c r="I487" s="122"/>
      <c r="J487" s="122"/>
      <c r="K487" s="122"/>
      <c r="L487" s="122"/>
      <c r="M487" s="122"/>
      <c r="N487" s="122"/>
      <c r="O487" s="123"/>
      <c r="P487" s="122"/>
      <c r="Q487" s="122"/>
      <c r="R487" s="76"/>
    </row>
    <row r="488" spans="3:18">
      <c r="C488" s="120"/>
      <c r="D488" s="121"/>
      <c r="E488" s="121"/>
      <c r="F488" s="122"/>
      <c r="G488" s="122"/>
      <c r="H488" s="122"/>
      <c r="I488" s="122"/>
      <c r="J488" s="122"/>
      <c r="K488" s="122"/>
      <c r="L488" s="122"/>
      <c r="M488" s="122"/>
      <c r="N488" s="122"/>
      <c r="O488" s="123"/>
      <c r="P488" s="122"/>
      <c r="Q488" s="122"/>
      <c r="R488" s="76"/>
    </row>
    <row r="489" spans="3:18">
      <c r="C489" s="120"/>
      <c r="D489" s="121"/>
      <c r="E489" s="121"/>
      <c r="F489" s="122"/>
      <c r="G489" s="122"/>
      <c r="H489" s="122"/>
      <c r="I489" s="122"/>
      <c r="J489" s="122"/>
      <c r="K489" s="122"/>
      <c r="L489" s="122"/>
      <c r="M489" s="122"/>
      <c r="N489" s="122"/>
      <c r="O489" s="123"/>
      <c r="P489" s="122"/>
      <c r="Q489" s="122"/>
      <c r="R489" s="76"/>
    </row>
    <row r="490" spans="3:18">
      <c r="C490" s="120"/>
      <c r="D490" s="121"/>
      <c r="E490" s="121"/>
      <c r="F490" s="122"/>
      <c r="G490" s="122"/>
      <c r="H490" s="122"/>
      <c r="I490" s="122"/>
      <c r="J490" s="122"/>
      <c r="K490" s="122"/>
      <c r="L490" s="122"/>
      <c r="M490" s="122"/>
      <c r="N490" s="122"/>
      <c r="O490" s="123"/>
      <c r="P490" s="122"/>
      <c r="Q490" s="122"/>
      <c r="R490" s="76"/>
    </row>
    <row r="491" spans="3:18">
      <c r="C491" s="120"/>
      <c r="D491" s="121"/>
      <c r="E491" s="121"/>
      <c r="F491" s="122"/>
      <c r="G491" s="122"/>
      <c r="H491" s="122"/>
      <c r="I491" s="122"/>
      <c r="J491" s="122"/>
      <c r="K491" s="122"/>
      <c r="L491" s="122"/>
      <c r="M491" s="122"/>
      <c r="N491" s="122"/>
      <c r="O491" s="123"/>
      <c r="P491" s="122"/>
      <c r="Q491" s="122"/>
      <c r="R491" s="76"/>
    </row>
    <row r="492" spans="3:18">
      <c r="C492" s="120"/>
      <c r="D492" s="121"/>
      <c r="E492" s="121"/>
      <c r="F492" s="122"/>
      <c r="G492" s="122"/>
      <c r="H492" s="122"/>
      <c r="I492" s="122"/>
      <c r="J492" s="122"/>
      <c r="K492" s="122"/>
      <c r="L492" s="122"/>
      <c r="M492" s="122"/>
      <c r="N492" s="122"/>
      <c r="O492" s="123"/>
      <c r="P492" s="122"/>
      <c r="Q492" s="122"/>
      <c r="R492" s="76"/>
    </row>
    <row r="493" spans="3:18">
      <c r="C493" s="120"/>
      <c r="D493" s="121"/>
      <c r="E493" s="121"/>
      <c r="F493" s="122"/>
      <c r="G493" s="122"/>
      <c r="H493" s="122"/>
      <c r="I493" s="122"/>
      <c r="J493" s="122"/>
      <c r="K493" s="122"/>
      <c r="L493" s="122"/>
      <c r="M493" s="122"/>
      <c r="N493" s="122"/>
      <c r="O493" s="123"/>
      <c r="P493" s="122"/>
      <c r="Q493" s="122"/>
      <c r="R493" s="76"/>
    </row>
    <row r="494" spans="3:18">
      <c r="C494" s="120"/>
      <c r="D494" s="121"/>
      <c r="E494" s="121"/>
      <c r="F494" s="122"/>
      <c r="G494" s="122"/>
      <c r="H494" s="122"/>
      <c r="I494" s="122"/>
      <c r="J494" s="122"/>
      <c r="K494" s="122"/>
      <c r="L494" s="122"/>
      <c r="M494" s="122"/>
      <c r="N494" s="122"/>
      <c r="O494" s="123"/>
      <c r="P494" s="122"/>
      <c r="Q494" s="122"/>
      <c r="R494" s="76"/>
    </row>
    <row r="495" spans="3:18">
      <c r="C495" s="120"/>
      <c r="D495" s="121"/>
      <c r="E495" s="121"/>
      <c r="F495" s="122"/>
      <c r="G495" s="122"/>
      <c r="H495" s="122"/>
      <c r="I495" s="122"/>
      <c r="J495" s="122"/>
      <c r="K495" s="122"/>
      <c r="L495" s="122"/>
      <c r="M495" s="122"/>
      <c r="N495" s="122"/>
      <c r="O495" s="123"/>
      <c r="P495" s="122"/>
      <c r="Q495" s="122"/>
      <c r="R495" s="76"/>
    </row>
    <row r="496" spans="3:18">
      <c r="C496" s="120"/>
      <c r="D496" s="121"/>
      <c r="E496" s="121"/>
      <c r="F496" s="122"/>
      <c r="G496" s="122"/>
      <c r="H496" s="122"/>
      <c r="I496" s="122"/>
      <c r="J496" s="122"/>
      <c r="K496" s="122"/>
      <c r="L496" s="122"/>
      <c r="M496" s="122"/>
      <c r="N496" s="122"/>
      <c r="O496" s="123"/>
      <c r="P496" s="122"/>
      <c r="Q496" s="122"/>
      <c r="R496" s="76"/>
    </row>
    <row r="497" spans="1:18">
      <c r="C497" s="120"/>
      <c r="D497" s="121"/>
      <c r="E497" s="121"/>
      <c r="F497" s="122"/>
      <c r="G497" s="122"/>
      <c r="H497" s="122"/>
      <c r="I497" s="122"/>
      <c r="J497" s="122"/>
      <c r="K497" s="122"/>
      <c r="L497" s="122"/>
      <c r="M497" s="122"/>
      <c r="N497" s="122"/>
      <c r="O497" s="123"/>
      <c r="P497" s="122"/>
      <c r="Q497" s="122"/>
      <c r="R497" s="76"/>
    </row>
    <row r="498" spans="1:18">
      <c r="C498" s="120"/>
      <c r="D498" s="121"/>
      <c r="E498" s="121"/>
      <c r="F498" s="122"/>
      <c r="G498" s="122"/>
      <c r="H498" s="122"/>
      <c r="I498" s="122"/>
      <c r="J498" s="122"/>
      <c r="K498" s="122"/>
      <c r="L498" s="122"/>
      <c r="M498" s="122"/>
      <c r="N498" s="122"/>
      <c r="O498" s="123"/>
      <c r="P498" s="122"/>
      <c r="Q498" s="122"/>
      <c r="R498" s="76"/>
    </row>
    <row r="499" spans="1:18">
      <c r="C499" s="120"/>
      <c r="D499" s="121"/>
      <c r="E499" s="121"/>
      <c r="F499" s="122"/>
      <c r="G499" s="122"/>
      <c r="H499" s="122"/>
      <c r="I499" s="122"/>
      <c r="J499" s="122"/>
      <c r="K499" s="122"/>
      <c r="L499" s="122"/>
      <c r="M499" s="122"/>
      <c r="N499" s="122"/>
      <c r="O499" s="123"/>
      <c r="P499" s="122"/>
      <c r="Q499" s="122"/>
      <c r="R499" s="76"/>
    </row>
    <row r="500" spans="1:18">
      <c r="C500" s="120"/>
      <c r="D500" s="121"/>
      <c r="E500" s="121"/>
      <c r="F500" s="122"/>
      <c r="G500" s="122"/>
      <c r="H500" s="122"/>
      <c r="I500" s="122"/>
      <c r="J500" s="122"/>
      <c r="K500" s="122"/>
      <c r="L500" s="122"/>
      <c r="M500" s="122"/>
      <c r="N500" s="122"/>
      <c r="O500" s="123"/>
      <c r="P500" s="122"/>
      <c r="Q500" s="122"/>
      <c r="R500" s="76"/>
    </row>
    <row r="501" spans="1:18">
      <c r="C501" s="120"/>
      <c r="D501" s="121"/>
      <c r="E501" s="121"/>
      <c r="F501" s="122"/>
      <c r="G501" s="122"/>
      <c r="H501" s="122"/>
      <c r="I501" s="122"/>
      <c r="J501" s="122"/>
      <c r="K501" s="122"/>
      <c r="L501" s="122"/>
      <c r="M501" s="122"/>
      <c r="N501" s="122"/>
      <c r="O501" s="123"/>
      <c r="P501" s="122"/>
      <c r="Q501" s="122"/>
      <c r="R501" s="76"/>
    </row>
    <row r="502" spans="1:18">
      <c r="C502" s="120"/>
      <c r="D502" s="121"/>
      <c r="E502" s="121"/>
      <c r="F502" s="122"/>
      <c r="G502" s="122"/>
      <c r="H502" s="122"/>
      <c r="I502" s="122"/>
      <c r="J502" s="122"/>
      <c r="K502" s="122"/>
      <c r="L502" s="122"/>
      <c r="M502" s="122"/>
      <c r="N502" s="122"/>
      <c r="O502" s="123"/>
      <c r="P502" s="122"/>
      <c r="Q502" s="122"/>
      <c r="R502" s="76"/>
    </row>
    <row r="503" spans="1:18">
      <c r="C503" s="120"/>
      <c r="D503" s="121"/>
      <c r="E503" s="121"/>
      <c r="F503" s="122"/>
      <c r="G503" s="122"/>
      <c r="H503" s="122"/>
      <c r="I503" s="122"/>
      <c r="J503" s="122"/>
      <c r="K503" s="122"/>
      <c r="L503" s="122"/>
      <c r="M503" s="122"/>
      <c r="N503" s="122"/>
      <c r="O503" s="123"/>
      <c r="P503" s="122"/>
      <c r="Q503" s="122"/>
      <c r="R503" s="76"/>
    </row>
    <row r="504" spans="1:18">
      <c r="C504" s="120"/>
      <c r="D504" s="121"/>
      <c r="E504" s="121"/>
      <c r="F504" s="122"/>
      <c r="G504" s="122"/>
      <c r="H504" s="122"/>
      <c r="I504" s="122"/>
      <c r="J504" s="122"/>
      <c r="K504" s="122"/>
      <c r="L504" s="122"/>
      <c r="M504" s="122"/>
      <c r="N504" s="122"/>
      <c r="O504" s="123"/>
      <c r="P504" s="122"/>
      <c r="Q504" s="122"/>
      <c r="R504" s="76"/>
    </row>
    <row r="505" spans="1:18">
      <c r="C505" s="120"/>
      <c r="D505" s="121"/>
      <c r="E505" s="121"/>
      <c r="F505" s="122"/>
      <c r="G505" s="122"/>
      <c r="H505" s="122"/>
      <c r="I505" s="122"/>
      <c r="J505" s="122"/>
      <c r="K505" s="122"/>
      <c r="L505" s="122"/>
      <c r="M505" s="122"/>
      <c r="N505" s="122"/>
      <c r="O505" s="123"/>
      <c r="P505" s="122"/>
      <c r="Q505" s="122"/>
      <c r="R505" s="76"/>
    </row>
    <row r="506" spans="1:18">
      <c r="C506" s="120"/>
      <c r="D506" s="121"/>
      <c r="E506" s="121"/>
      <c r="F506" s="122"/>
      <c r="G506" s="122"/>
      <c r="H506" s="122"/>
      <c r="I506" s="122"/>
      <c r="J506" s="122"/>
      <c r="K506" s="122"/>
      <c r="L506" s="122"/>
      <c r="M506" s="122"/>
      <c r="N506" s="122"/>
      <c r="O506" s="123"/>
      <c r="P506" s="122"/>
      <c r="Q506" s="122"/>
      <c r="R506" s="76"/>
    </row>
    <row r="507" spans="1:18">
      <c r="C507" s="120"/>
      <c r="D507" s="121"/>
      <c r="E507" s="121"/>
      <c r="F507" s="122"/>
      <c r="G507" s="122"/>
      <c r="H507" s="122"/>
      <c r="I507" s="122"/>
      <c r="J507" s="122"/>
      <c r="K507" s="122"/>
      <c r="L507" s="122"/>
      <c r="M507" s="122"/>
      <c r="N507" s="122"/>
      <c r="O507" s="123"/>
      <c r="P507" s="122"/>
      <c r="Q507" s="122"/>
      <c r="R507" s="76"/>
    </row>
    <row r="508" spans="1:18">
      <c r="C508" s="120"/>
      <c r="D508" s="121"/>
      <c r="E508" s="121"/>
      <c r="F508" s="122"/>
      <c r="G508" s="122"/>
      <c r="H508" s="122"/>
      <c r="I508" s="122"/>
      <c r="J508" s="122"/>
      <c r="K508" s="122"/>
      <c r="L508" s="122"/>
      <c r="M508" s="122"/>
      <c r="N508" s="122"/>
      <c r="O508" s="123"/>
      <c r="P508" s="122"/>
      <c r="Q508" s="122"/>
      <c r="R508" s="76"/>
    </row>
    <row r="509" spans="1:18">
      <c r="C509" s="120"/>
      <c r="D509" s="121"/>
      <c r="E509" s="121"/>
      <c r="F509" s="122"/>
      <c r="G509" s="122"/>
      <c r="H509" s="122"/>
      <c r="I509" s="122"/>
      <c r="J509" s="122"/>
      <c r="K509" s="122"/>
      <c r="L509" s="122"/>
      <c r="M509" s="122"/>
      <c r="N509" s="122"/>
      <c r="O509" s="123"/>
      <c r="P509" s="122"/>
      <c r="Q509" s="122"/>
      <c r="R509" s="76"/>
    </row>
    <row r="510" spans="1:18">
      <c r="C510" s="120"/>
      <c r="D510" s="121"/>
      <c r="E510" s="121"/>
      <c r="F510" s="122"/>
      <c r="G510" s="122"/>
      <c r="H510" s="122"/>
      <c r="I510" s="122"/>
      <c r="J510" s="122"/>
      <c r="K510" s="122"/>
      <c r="L510" s="122"/>
      <c r="M510" s="122"/>
      <c r="N510" s="122"/>
      <c r="O510" s="123"/>
      <c r="P510" s="122"/>
      <c r="Q510" s="122"/>
      <c r="R510" s="76"/>
    </row>
    <row r="511" spans="1:18">
      <c r="C511" s="120"/>
      <c r="D511" s="121"/>
      <c r="E511" s="121"/>
      <c r="F511" s="122"/>
      <c r="G511" s="122"/>
      <c r="H511" s="122"/>
      <c r="I511" s="122"/>
      <c r="J511" s="122"/>
      <c r="K511" s="122"/>
      <c r="L511" s="122"/>
      <c r="M511" s="122"/>
      <c r="N511" s="122"/>
      <c r="O511" s="123"/>
      <c r="P511" s="122"/>
      <c r="Q511" s="122"/>
      <c r="R511" s="76"/>
    </row>
    <row r="512" spans="1:18">
      <c r="A512" s="125"/>
      <c r="B512" s="125"/>
      <c r="C512" s="124"/>
      <c r="D512" s="121"/>
      <c r="E512" s="121"/>
      <c r="F512" s="122"/>
      <c r="G512" s="122"/>
      <c r="H512" s="122"/>
      <c r="I512" s="122"/>
      <c r="J512" s="122"/>
      <c r="K512" s="122"/>
      <c r="L512" s="122"/>
      <c r="M512" s="122"/>
      <c r="N512" s="122"/>
      <c r="O512" s="123"/>
      <c r="P512" s="122"/>
      <c r="Q512" s="122"/>
      <c r="R512" s="76"/>
    </row>
    <row r="513" spans="1:18">
      <c r="A513" s="125"/>
      <c r="B513" s="125"/>
      <c r="C513" s="124"/>
      <c r="D513" s="121"/>
      <c r="E513" s="121"/>
      <c r="F513" s="122"/>
      <c r="G513" s="122"/>
      <c r="H513" s="122"/>
      <c r="I513" s="122"/>
      <c r="J513" s="122"/>
      <c r="K513" s="122"/>
      <c r="L513" s="122"/>
      <c r="M513" s="122"/>
      <c r="N513" s="122"/>
      <c r="O513" s="123"/>
      <c r="P513" s="122"/>
      <c r="Q513" s="122"/>
      <c r="R513" s="76"/>
    </row>
    <row r="514" spans="1:18">
      <c r="A514" s="125"/>
      <c r="B514" s="125"/>
      <c r="C514" s="124"/>
      <c r="D514" s="121"/>
      <c r="E514" s="121"/>
      <c r="F514" s="122"/>
      <c r="G514" s="122"/>
      <c r="H514" s="122"/>
      <c r="I514" s="122"/>
      <c r="J514" s="122"/>
      <c r="K514" s="122"/>
      <c r="L514" s="122"/>
      <c r="M514" s="122"/>
      <c r="N514" s="122"/>
      <c r="O514" s="123"/>
      <c r="P514" s="122"/>
      <c r="Q514" s="122"/>
      <c r="R514" s="76"/>
    </row>
    <row r="515" spans="1:18">
      <c r="A515" s="125"/>
      <c r="B515" s="125"/>
      <c r="C515" s="124"/>
      <c r="D515" s="121"/>
      <c r="E515" s="121"/>
      <c r="F515" s="122"/>
      <c r="G515" s="122"/>
      <c r="H515" s="122"/>
      <c r="I515" s="122"/>
      <c r="J515" s="122"/>
      <c r="K515" s="122"/>
      <c r="L515" s="122"/>
      <c r="M515" s="122"/>
      <c r="N515" s="122"/>
      <c r="O515" s="123"/>
      <c r="P515" s="122"/>
      <c r="Q515" s="122"/>
      <c r="R515" s="76"/>
    </row>
    <row r="516" spans="1:18">
      <c r="A516" s="125"/>
      <c r="B516" s="125"/>
      <c r="C516" s="124"/>
      <c r="D516" s="121"/>
      <c r="E516" s="121"/>
      <c r="F516" s="122"/>
      <c r="G516" s="122"/>
      <c r="H516" s="122"/>
      <c r="I516" s="122"/>
      <c r="J516" s="122"/>
      <c r="K516" s="122"/>
      <c r="L516" s="122"/>
      <c r="M516" s="122"/>
      <c r="N516" s="122"/>
      <c r="O516" s="123"/>
      <c r="P516" s="122"/>
      <c r="Q516" s="122"/>
      <c r="R516" s="76"/>
    </row>
    <row r="517" spans="1:18">
      <c r="A517" s="125"/>
      <c r="B517" s="125"/>
      <c r="C517" s="124"/>
      <c r="D517" s="121"/>
      <c r="E517" s="121"/>
      <c r="F517" s="122"/>
      <c r="G517" s="122"/>
      <c r="H517" s="122"/>
      <c r="I517" s="122"/>
      <c r="J517" s="122"/>
      <c r="K517" s="122"/>
      <c r="L517" s="122"/>
      <c r="M517" s="122"/>
      <c r="N517" s="122"/>
      <c r="O517" s="123"/>
      <c r="P517" s="122"/>
      <c r="Q517" s="122"/>
      <c r="R517" s="76"/>
    </row>
    <row r="518" spans="1:18">
      <c r="A518" s="125"/>
      <c r="B518" s="125"/>
      <c r="C518" s="124"/>
      <c r="D518" s="121"/>
      <c r="E518" s="121"/>
      <c r="F518" s="122"/>
      <c r="G518" s="122"/>
      <c r="H518" s="122"/>
      <c r="I518" s="122"/>
      <c r="J518" s="122"/>
      <c r="K518" s="122"/>
      <c r="L518" s="122"/>
      <c r="M518" s="122"/>
      <c r="N518" s="122"/>
      <c r="O518" s="123"/>
      <c r="P518" s="122"/>
      <c r="Q518" s="122"/>
      <c r="R518" s="76"/>
    </row>
    <row r="519" spans="1:18">
      <c r="A519" s="125"/>
      <c r="B519" s="125"/>
      <c r="C519" s="124"/>
      <c r="D519" s="121"/>
      <c r="E519" s="121"/>
      <c r="F519" s="122"/>
      <c r="G519" s="122"/>
      <c r="H519" s="122"/>
      <c r="I519" s="122"/>
      <c r="J519" s="122"/>
      <c r="K519" s="122"/>
      <c r="L519" s="122"/>
      <c r="M519" s="122"/>
      <c r="N519" s="122"/>
      <c r="O519" s="123"/>
      <c r="P519" s="122"/>
      <c r="Q519" s="122"/>
      <c r="R519" s="76"/>
    </row>
    <row r="520" spans="1:18">
      <c r="A520" s="125"/>
      <c r="B520" s="125"/>
      <c r="C520" s="124"/>
      <c r="D520" s="121"/>
      <c r="E520" s="121"/>
      <c r="F520" s="122"/>
      <c r="G520" s="122"/>
      <c r="H520" s="122"/>
      <c r="I520" s="122"/>
      <c r="J520" s="122"/>
      <c r="K520" s="122"/>
      <c r="L520" s="122"/>
      <c r="M520" s="122"/>
      <c r="N520" s="122"/>
      <c r="O520" s="123"/>
      <c r="P520" s="122"/>
      <c r="Q520" s="122"/>
      <c r="R520" s="76"/>
    </row>
    <row r="521" spans="1:18">
      <c r="A521" s="125"/>
      <c r="B521" s="125"/>
      <c r="C521" s="124"/>
      <c r="D521" s="121"/>
      <c r="E521" s="121"/>
      <c r="F521" s="122"/>
      <c r="G521" s="122"/>
      <c r="H521" s="122"/>
      <c r="I521" s="122"/>
      <c r="J521" s="122"/>
      <c r="K521" s="122"/>
      <c r="L521" s="122"/>
      <c r="M521" s="122"/>
      <c r="N521" s="122"/>
      <c r="O521" s="123"/>
      <c r="P521" s="122"/>
      <c r="Q521" s="122"/>
      <c r="R521" s="76"/>
    </row>
    <row r="522" spans="1:18">
      <c r="A522" s="125"/>
      <c r="B522" s="125"/>
      <c r="C522" s="124"/>
      <c r="D522" s="121"/>
      <c r="E522" s="121"/>
      <c r="F522" s="122"/>
      <c r="G522" s="122"/>
      <c r="H522" s="122"/>
      <c r="I522" s="122"/>
      <c r="J522" s="122"/>
      <c r="K522" s="122"/>
      <c r="L522" s="122"/>
      <c r="M522" s="122"/>
      <c r="N522" s="122"/>
      <c r="O522" s="123"/>
      <c r="P522" s="122"/>
      <c r="Q522" s="122"/>
      <c r="R522" s="76"/>
    </row>
    <row r="523" spans="1:18">
      <c r="A523" s="125"/>
      <c r="B523" s="125"/>
      <c r="C523" s="124"/>
      <c r="D523" s="121"/>
      <c r="E523" s="121"/>
      <c r="F523" s="122"/>
      <c r="G523" s="122"/>
      <c r="H523" s="122"/>
      <c r="I523" s="122"/>
      <c r="J523" s="122"/>
      <c r="K523" s="122"/>
      <c r="L523" s="122"/>
      <c r="M523" s="122"/>
      <c r="N523" s="122"/>
      <c r="O523" s="123"/>
      <c r="P523" s="122"/>
      <c r="Q523" s="122"/>
      <c r="R523" s="76"/>
    </row>
    <row r="524" spans="1:18">
      <c r="A524" s="125"/>
      <c r="B524" s="125"/>
      <c r="C524" s="124"/>
      <c r="D524" s="121"/>
      <c r="E524" s="121"/>
      <c r="F524" s="122"/>
      <c r="G524" s="122"/>
      <c r="H524" s="122"/>
      <c r="I524" s="122"/>
      <c r="J524" s="122"/>
      <c r="K524" s="122"/>
      <c r="L524" s="122"/>
      <c r="M524" s="122"/>
      <c r="N524" s="122"/>
      <c r="O524" s="123"/>
      <c r="P524" s="122"/>
      <c r="Q524" s="122"/>
      <c r="R524" s="76"/>
    </row>
    <row r="525" spans="1:18">
      <c r="A525" s="125"/>
      <c r="B525" s="125"/>
      <c r="C525" s="124"/>
      <c r="D525" s="121"/>
      <c r="E525" s="121"/>
      <c r="F525" s="122"/>
      <c r="G525" s="122"/>
      <c r="H525" s="122"/>
      <c r="I525" s="122"/>
      <c r="J525" s="122"/>
      <c r="K525" s="122"/>
      <c r="L525" s="122"/>
      <c r="M525" s="122"/>
      <c r="N525" s="122"/>
      <c r="O525" s="123"/>
      <c r="P525" s="122"/>
      <c r="Q525" s="122"/>
      <c r="R525" s="76"/>
    </row>
    <row r="526" spans="1:18">
      <c r="A526" s="125"/>
      <c r="B526" s="125"/>
      <c r="C526" s="124"/>
      <c r="D526" s="121"/>
      <c r="E526" s="121"/>
      <c r="F526" s="122"/>
      <c r="G526" s="122"/>
      <c r="H526" s="122"/>
      <c r="I526" s="122"/>
      <c r="J526" s="122"/>
      <c r="K526" s="122"/>
      <c r="L526" s="122"/>
      <c r="M526" s="122"/>
      <c r="N526" s="122"/>
      <c r="O526" s="123"/>
      <c r="P526" s="122"/>
      <c r="Q526" s="122"/>
      <c r="R526" s="76"/>
    </row>
    <row r="527" spans="1:18">
      <c r="A527" s="125"/>
      <c r="B527" s="125"/>
      <c r="C527" s="124"/>
      <c r="D527" s="121"/>
      <c r="E527" s="121"/>
      <c r="F527" s="122"/>
      <c r="G527" s="122"/>
      <c r="H527" s="122"/>
      <c r="I527" s="122"/>
      <c r="J527" s="122"/>
      <c r="K527" s="122"/>
      <c r="L527" s="122"/>
      <c r="M527" s="122"/>
      <c r="N527" s="122"/>
      <c r="O527" s="123"/>
      <c r="P527" s="122"/>
      <c r="Q527" s="122"/>
      <c r="R527" s="76"/>
    </row>
    <row r="528" spans="1:18">
      <c r="A528" s="125"/>
      <c r="B528" s="125"/>
      <c r="C528" s="124"/>
      <c r="D528" s="121"/>
      <c r="E528" s="121"/>
      <c r="F528" s="122"/>
      <c r="G528" s="122"/>
      <c r="H528" s="122"/>
      <c r="I528" s="122"/>
      <c r="J528" s="122"/>
      <c r="K528" s="122"/>
      <c r="L528" s="122"/>
      <c r="M528" s="122"/>
      <c r="N528" s="122"/>
      <c r="O528" s="123"/>
      <c r="P528" s="122"/>
      <c r="Q528" s="122"/>
      <c r="R528" s="76"/>
    </row>
    <row r="529" spans="1:18">
      <c r="A529" s="125"/>
      <c r="B529" s="125"/>
      <c r="C529" s="124"/>
      <c r="D529" s="121"/>
      <c r="E529" s="121"/>
      <c r="F529" s="122"/>
      <c r="G529" s="122"/>
      <c r="H529" s="122"/>
      <c r="I529" s="122"/>
      <c r="J529" s="122"/>
      <c r="K529" s="122"/>
      <c r="L529" s="122"/>
      <c r="M529" s="122"/>
      <c r="N529" s="122"/>
      <c r="O529" s="123"/>
      <c r="P529" s="122"/>
      <c r="Q529" s="122"/>
      <c r="R529" s="76"/>
    </row>
    <row r="530" spans="1:18">
      <c r="A530" s="125"/>
      <c r="B530" s="125"/>
      <c r="C530" s="124"/>
      <c r="D530" s="121"/>
      <c r="E530" s="121"/>
      <c r="F530" s="122"/>
      <c r="G530" s="122"/>
      <c r="H530" s="122"/>
      <c r="I530" s="122"/>
      <c r="J530" s="122"/>
      <c r="K530" s="122"/>
      <c r="L530" s="122"/>
      <c r="M530" s="122"/>
      <c r="N530" s="122"/>
      <c r="O530" s="123"/>
      <c r="P530" s="122"/>
      <c r="Q530" s="122"/>
      <c r="R530" s="76"/>
    </row>
    <row r="531" spans="1:18">
      <c r="A531" s="125"/>
      <c r="B531" s="125"/>
      <c r="C531" s="124"/>
      <c r="D531" s="121"/>
      <c r="E531" s="121"/>
      <c r="F531" s="122"/>
      <c r="G531" s="122"/>
      <c r="H531" s="122"/>
      <c r="I531" s="122"/>
      <c r="J531" s="122"/>
      <c r="K531" s="122"/>
      <c r="L531" s="122"/>
      <c r="M531" s="122"/>
      <c r="N531" s="122"/>
      <c r="O531" s="123"/>
      <c r="P531" s="122"/>
      <c r="Q531" s="122"/>
      <c r="R531" s="76"/>
    </row>
    <row r="532" spans="1:18">
      <c r="A532" s="125"/>
      <c r="B532" s="125"/>
      <c r="C532" s="124"/>
      <c r="D532" s="121"/>
      <c r="E532" s="121"/>
      <c r="F532" s="122"/>
      <c r="G532" s="122"/>
      <c r="H532" s="122"/>
      <c r="I532" s="122"/>
      <c r="J532" s="122"/>
      <c r="K532" s="122"/>
      <c r="L532" s="122"/>
      <c r="M532" s="122"/>
      <c r="N532" s="122"/>
      <c r="O532" s="123"/>
      <c r="P532" s="122"/>
      <c r="Q532" s="122"/>
      <c r="R532" s="76"/>
    </row>
    <row r="533" spans="1:18">
      <c r="A533" s="125"/>
      <c r="B533" s="125"/>
      <c r="C533" s="124"/>
      <c r="D533" s="121"/>
      <c r="E533" s="121"/>
      <c r="F533" s="122"/>
      <c r="G533" s="122"/>
      <c r="H533" s="122"/>
      <c r="I533" s="122"/>
      <c r="J533" s="122"/>
      <c r="K533" s="122"/>
      <c r="L533" s="122"/>
      <c r="M533" s="122"/>
      <c r="N533" s="122"/>
      <c r="O533" s="123"/>
      <c r="P533" s="122"/>
      <c r="Q533" s="122"/>
      <c r="R533" s="76"/>
    </row>
    <row r="534" spans="1:18">
      <c r="A534" s="125"/>
      <c r="B534" s="125"/>
      <c r="C534" s="124"/>
      <c r="D534" s="121"/>
      <c r="E534" s="121"/>
      <c r="F534" s="122"/>
      <c r="G534" s="122"/>
      <c r="H534" s="122"/>
      <c r="I534" s="122"/>
      <c r="J534" s="122"/>
      <c r="K534" s="122"/>
      <c r="L534" s="122"/>
      <c r="M534" s="122"/>
      <c r="N534" s="122"/>
      <c r="O534" s="123"/>
      <c r="P534" s="122"/>
      <c r="Q534" s="122"/>
      <c r="R534" s="76"/>
    </row>
    <row r="535" spans="1:18">
      <c r="A535" s="125"/>
      <c r="B535" s="125"/>
      <c r="C535" s="124"/>
      <c r="D535" s="121"/>
      <c r="E535" s="121"/>
      <c r="F535" s="122"/>
      <c r="G535" s="122"/>
      <c r="H535" s="122"/>
      <c r="I535" s="122"/>
      <c r="J535" s="122"/>
      <c r="K535" s="122"/>
      <c r="L535" s="122"/>
      <c r="M535" s="122"/>
      <c r="N535" s="122"/>
      <c r="O535" s="123"/>
      <c r="P535" s="122"/>
      <c r="Q535" s="122"/>
      <c r="R535" s="76"/>
    </row>
    <row r="536" spans="1:18">
      <c r="A536" s="125"/>
      <c r="B536" s="125"/>
      <c r="C536" s="124"/>
      <c r="D536" s="121"/>
      <c r="E536" s="121"/>
      <c r="F536" s="122"/>
      <c r="G536" s="122"/>
      <c r="H536" s="122"/>
      <c r="I536" s="122"/>
      <c r="J536" s="122"/>
      <c r="K536" s="122"/>
      <c r="L536" s="122"/>
      <c r="M536" s="122"/>
      <c r="N536" s="122"/>
      <c r="O536" s="123"/>
      <c r="P536" s="122"/>
      <c r="Q536" s="122"/>
      <c r="R536" s="76"/>
    </row>
    <row r="537" spans="1:18">
      <c r="A537" s="125"/>
      <c r="B537" s="125"/>
      <c r="C537" s="124"/>
      <c r="D537" s="121"/>
      <c r="E537" s="121"/>
      <c r="F537" s="122"/>
      <c r="G537" s="122"/>
      <c r="H537" s="122"/>
      <c r="I537" s="122"/>
      <c r="J537" s="122"/>
      <c r="K537" s="122"/>
      <c r="L537" s="122"/>
      <c r="M537" s="122"/>
      <c r="N537" s="122"/>
      <c r="O537" s="123"/>
      <c r="P537" s="122"/>
      <c r="Q537" s="122"/>
      <c r="R537" s="76"/>
    </row>
    <row r="538" spans="1:18">
      <c r="A538" s="125"/>
      <c r="B538" s="125"/>
      <c r="C538" s="124"/>
      <c r="D538" s="121"/>
      <c r="E538" s="121"/>
      <c r="F538" s="122"/>
      <c r="G538" s="122"/>
      <c r="H538" s="122"/>
      <c r="I538" s="122"/>
      <c r="J538" s="122"/>
      <c r="K538" s="122"/>
      <c r="L538" s="122"/>
      <c r="M538" s="122"/>
      <c r="N538" s="122"/>
      <c r="O538" s="123"/>
      <c r="P538" s="122"/>
      <c r="Q538" s="122"/>
      <c r="R538" s="76"/>
    </row>
    <row r="539" spans="1:18">
      <c r="A539" s="125"/>
      <c r="B539" s="125"/>
      <c r="C539" s="124"/>
      <c r="D539" s="121"/>
      <c r="E539" s="121"/>
      <c r="F539" s="122"/>
      <c r="G539" s="122"/>
      <c r="H539" s="122"/>
      <c r="I539" s="122"/>
      <c r="J539" s="122"/>
      <c r="K539" s="122"/>
      <c r="L539" s="122"/>
      <c r="M539" s="122"/>
      <c r="N539" s="122"/>
      <c r="O539" s="123"/>
      <c r="P539" s="122"/>
      <c r="Q539" s="122"/>
      <c r="R539" s="76"/>
    </row>
    <row r="540" spans="1:18">
      <c r="A540" s="125"/>
      <c r="B540" s="125"/>
      <c r="C540" s="124"/>
      <c r="D540" s="121"/>
      <c r="E540" s="121"/>
      <c r="F540" s="122"/>
      <c r="G540" s="122"/>
      <c r="H540" s="122"/>
      <c r="I540" s="122"/>
      <c r="J540" s="122"/>
      <c r="K540" s="122"/>
      <c r="L540" s="122"/>
      <c r="M540" s="122"/>
      <c r="N540" s="122"/>
      <c r="O540" s="123"/>
      <c r="P540" s="122"/>
      <c r="Q540" s="122"/>
      <c r="R540" s="76"/>
    </row>
    <row r="541" spans="1:18">
      <c r="A541" s="125"/>
      <c r="B541" s="125"/>
      <c r="C541" s="124"/>
      <c r="D541" s="121"/>
      <c r="E541" s="121"/>
      <c r="F541" s="122"/>
      <c r="G541" s="122"/>
      <c r="H541" s="122"/>
      <c r="I541" s="122"/>
      <c r="J541" s="122"/>
      <c r="K541" s="122"/>
      <c r="L541" s="122"/>
      <c r="M541" s="122"/>
      <c r="N541" s="122"/>
      <c r="O541" s="123"/>
      <c r="P541" s="122"/>
      <c r="Q541" s="122"/>
      <c r="R541" s="76"/>
    </row>
    <row r="542" spans="1:18">
      <c r="A542" s="125"/>
      <c r="B542" s="125"/>
      <c r="C542" s="124"/>
      <c r="D542" s="121"/>
      <c r="E542" s="121"/>
      <c r="F542" s="122"/>
      <c r="G542" s="122"/>
      <c r="H542" s="122"/>
      <c r="I542" s="122"/>
      <c r="J542" s="122"/>
      <c r="K542" s="122"/>
      <c r="L542" s="122"/>
      <c r="M542" s="122"/>
      <c r="N542" s="122"/>
      <c r="O542" s="123"/>
      <c r="P542" s="122"/>
      <c r="Q542" s="122"/>
      <c r="R542" s="76"/>
    </row>
    <row r="543" spans="1:18">
      <c r="A543" s="125"/>
      <c r="B543" s="125"/>
      <c r="C543" s="124"/>
      <c r="D543" s="121"/>
      <c r="E543" s="121"/>
      <c r="F543" s="122"/>
      <c r="G543" s="122"/>
      <c r="H543" s="122"/>
      <c r="I543" s="122"/>
      <c r="J543" s="122"/>
      <c r="K543" s="122"/>
      <c r="L543" s="122"/>
      <c r="M543" s="122"/>
      <c r="N543" s="122"/>
      <c r="O543" s="123"/>
      <c r="P543" s="122"/>
      <c r="Q543" s="122"/>
      <c r="R543" s="76"/>
    </row>
    <row r="544" spans="1:18">
      <c r="A544" s="125"/>
      <c r="B544" s="125"/>
      <c r="C544" s="124"/>
      <c r="D544" s="121"/>
      <c r="E544" s="121"/>
      <c r="F544" s="122"/>
      <c r="G544" s="122"/>
      <c r="H544" s="122"/>
      <c r="I544" s="122"/>
      <c r="J544" s="122"/>
      <c r="K544" s="122"/>
      <c r="L544" s="122"/>
      <c r="M544" s="122"/>
      <c r="N544" s="122"/>
      <c r="O544" s="123"/>
      <c r="P544" s="122"/>
      <c r="Q544" s="122"/>
      <c r="R544" s="76"/>
    </row>
    <row r="545" spans="1:18">
      <c r="A545" s="125"/>
      <c r="B545" s="125"/>
      <c r="C545" s="124"/>
      <c r="D545" s="121"/>
      <c r="E545" s="121"/>
      <c r="F545" s="122"/>
      <c r="G545" s="122"/>
      <c r="H545" s="122"/>
      <c r="I545" s="122"/>
      <c r="J545" s="122"/>
      <c r="K545" s="122"/>
      <c r="L545" s="122"/>
      <c r="M545" s="122"/>
      <c r="N545" s="122"/>
      <c r="O545" s="123"/>
      <c r="P545" s="122"/>
      <c r="Q545" s="122"/>
      <c r="R545" s="76"/>
    </row>
    <row r="546" spans="1:18">
      <c r="A546" s="125"/>
      <c r="B546" s="125"/>
      <c r="C546" s="124"/>
      <c r="D546" s="121"/>
      <c r="E546" s="121"/>
      <c r="F546" s="122"/>
      <c r="G546" s="122"/>
      <c r="H546" s="122"/>
      <c r="I546" s="122"/>
      <c r="J546" s="122"/>
      <c r="K546" s="122"/>
      <c r="L546" s="122"/>
      <c r="M546" s="122"/>
      <c r="N546" s="122"/>
      <c r="O546" s="123"/>
      <c r="P546" s="122"/>
      <c r="Q546" s="122"/>
      <c r="R546" s="76"/>
    </row>
    <row r="547" spans="1:18">
      <c r="A547" s="125"/>
      <c r="B547" s="125"/>
      <c r="C547" s="124"/>
      <c r="D547" s="121"/>
      <c r="E547" s="121"/>
      <c r="F547" s="122"/>
      <c r="G547" s="122"/>
      <c r="H547" s="122"/>
      <c r="I547" s="122"/>
      <c r="J547" s="122"/>
      <c r="K547" s="122"/>
      <c r="L547" s="122"/>
      <c r="M547" s="122"/>
      <c r="N547" s="122"/>
      <c r="O547" s="123"/>
      <c r="P547" s="122"/>
      <c r="Q547" s="122"/>
      <c r="R547" s="76"/>
    </row>
    <row r="548" spans="1:18">
      <c r="A548" s="125"/>
      <c r="B548" s="125"/>
      <c r="C548" s="124"/>
      <c r="D548" s="121"/>
      <c r="E548" s="121"/>
      <c r="F548" s="122"/>
      <c r="G548" s="122"/>
      <c r="H548" s="122"/>
      <c r="I548" s="122"/>
      <c r="J548" s="122"/>
      <c r="K548" s="122"/>
      <c r="L548" s="122"/>
      <c r="M548" s="122"/>
      <c r="N548" s="122"/>
      <c r="O548" s="123"/>
      <c r="P548" s="122"/>
      <c r="Q548" s="122"/>
      <c r="R548" s="76"/>
    </row>
    <row r="549" spans="1:18">
      <c r="A549" s="125"/>
      <c r="B549" s="125"/>
      <c r="C549" s="124"/>
      <c r="D549" s="121"/>
      <c r="E549" s="121"/>
      <c r="F549" s="122"/>
      <c r="G549" s="122"/>
      <c r="H549" s="122"/>
      <c r="I549" s="122"/>
      <c r="J549" s="122"/>
      <c r="K549" s="122"/>
      <c r="L549" s="122"/>
      <c r="M549" s="122"/>
      <c r="N549" s="122"/>
      <c r="O549" s="123"/>
      <c r="P549" s="122"/>
      <c r="Q549" s="122"/>
      <c r="R549" s="76"/>
    </row>
    <row r="550" spans="1:18">
      <c r="A550" s="125"/>
      <c r="B550" s="125"/>
      <c r="C550" s="124"/>
      <c r="D550" s="121"/>
      <c r="E550" s="121"/>
      <c r="F550" s="122"/>
      <c r="G550" s="122"/>
      <c r="H550" s="122"/>
      <c r="I550" s="122"/>
      <c r="J550" s="122"/>
      <c r="K550" s="122"/>
      <c r="L550" s="122"/>
      <c r="M550" s="122"/>
      <c r="N550" s="122"/>
      <c r="O550" s="123"/>
      <c r="P550" s="122"/>
      <c r="Q550" s="122"/>
      <c r="R550" s="76"/>
    </row>
    <row r="551" spans="1:18">
      <c r="A551" s="125"/>
      <c r="B551" s="125"/>
      <c r="C551" s="124"/>
      <c r="D551" s="121"/>
      <c r="E551" s="121"/>
      <c r="F551" s="122"/>
      <c r="G551" s="122"/>
      <c r="H551" s="122"/>
      <c r="I551" s="122"/>
      <c r="J551" s="122"/>
      <c r="K551" s="122"/>
      <c r="L551" s="122"/>
      <c r="M551" s="122"/>
      <c r="N551" s="122"/>
      <c r="O551" s="123"/>
      <c r="P551" s="122"/>
      <c r="Q551" s="122"/>
      <c r="R551" s="76"/>
    </row>
    <row r="552" spans="1:18">
      <c r="A552" s="125"/>
      <c r="B552" s="125"/>
      <c r="C552" s="124"/>
      <c r="D552" s="121"/>
      <c r="E552" s="121"/>
      <c r="F552" s="122"/>
      <c r="G552" s="122"/>
      <c r="H552" s="122"/>
      <c r="I552" s="122"/>
      <c r="J552" s="122"/>
      <c r="K552" s="122"/>
      <c r="L552" s="122"/>
      <c r="M552" s="122"/>
      <c r="N552" s="122"/>
      <c r="O552" s="123"/>
      <c r="P552" s="122"/>
      <c r="Q552" s="122"/>
      <c r="R552" s="76"/>
    </row>
    <row r="553" spans="1:18">
      <c r="A553" s="125"/>
      <c r="B553" s="125"/>
      <c r="C553" s="124"/>
      <c r="D553" s="121"/>
      <c r="E553" s="121"/>
      <c r="F553" s="122"/>
      <c r="G553" s="122"/>
      <c r="H553" s="122"/>
      <c r="I553" s="122"/>
      <c r="J553" s="122"/>
      <c r="K553" s="122"/>
      <c r="L553" s="122"/>
      <c r="M553" s="122"/>
      <c r="N553" s="122"/>
      <c r="O553" s="123"/>
      <c r="P553" s="122"/>
      <c r="Q553" s="122"/>
      <c r="R553" s="76"/>
    </row>
    <row r="554" spans="1:18">
      <c r="A554" s="125"/>
      <c r="B554" s="125"/>
      <c r="C554" s="124"/>
      <c r="D554" s="121"/>
      <c r="E554" s="121"/>
      <c r="F554" s="122"/>
      <c r="G554" s="122"/>
      <c r="H554" s="122"/>
      <c r="I554" s="122"/>
      <c r="J554" s="122"/>
      <c r="K554" s="122"/>
      <c r="L554" s="122"/>
      <c r="M554" s="122"/>
      <c r="N554" s="122"/>
      <c r="O554" s="123"/>
      <c r="P554" s="122"/>
      <c r="Q554" s="122"/>
      <c r="R554" s="76"/>
    </row>
    <row r="555" spans="1:18">
      <c r="A555" s="125"/>
      <c r="B555" s="125"/>
      <c r="C555" s="124"/>
      <c r="D555" s="121"/>
      <c r="E555" s="121"/>
      <c r="F555" s="122"/>
      <c r="G555" s="122"/>
      <c r="H555" s="122"/>
      <c r="I555" s="122"/>
      <c r="J555" s="122"/>
      <c r="K555" s="122"/>
      <c r="L555" s="122"/>
      <c r="M555" s="122"/>
      <c r="N555" s="122"/>
      <c r="O555" s="123"/>
      <c r="P555" s="122"/>
      <c r="Q555" s="122"/>
      <c r="R555" s="76"/>
    </row>
    <row r="556" spans="1:18">
      <c r="A556" s="125"/>
      <c r="B556" s="125"/>
      <c r="C556" s="124"/>
      <c r="D556" s="121"/>
      <c r="E556" s="121"/>
      <c r="F556" s="122"/>
      <c r="G556" s="122"/>
      <c r="H556" s="122"/>
      <c r="I556" s="122"/>
      <c r="J556" s="122"/>
      <c r="K556" s="122"/>
      <c r="L556" s="122"/>
      <c r="M556" s="122"/>
      <c r="N556" s="122"/>
      <c r="O556" s="123"/>
      <c r="P556" s="122"/>
      <c r="Q556" s="122"/>
      <c r="R556" s="76"/>
    </row>
    <row r="557" spans="1:18">
      <c r="A557" s="125"/>
      <c r="B557" s="125"/>
      <c r="C557" s="124"/>
      <c r="D557" s="121"/>
      <c r="E557" s="121"/>
      <c r="F557" s="122"/>
      <c r="G557" s="122"/>
      <c r="H557" s="122"/>
      <c r="I557" s="122"/>
      <c r="J557" s="122"/>
      <c r="K557" s="122"/>
      <c r="L557" s="122"/>
      <c r="M557" s="122"/>
      <c r="N557" s="122"/>
      <c r="O557" s="123"/>
      <c r="P557" s="122"/>
      <c r="Q557" s="122"/>
      <c r="R557" s="76"/>
    </row>
    <row r="558" spans="1:18">
      <c r="A558" s="125"/>
      <c r="B558" s="125"/>
      <c r="C558" s="124"/>
      <c r="D558" s="121"/>
      <c r="E558" s="121"/>
      <c r="F558" s="122"/>
      <c r="G558" s="122"/>
      <c r="H558" s="122"/>
      <c r="I558" s="122"/>
      <c r="J558" s="122"/>
      <c r="K558" s="122"/>
      <c r="L558" s="122"/>
      <c r="M558" s="122"/>
      <c r="N558" s="122"/>
      <c r="O558" s="123"/>
      <c r="P558" s="122"/>
      <c r="Q558" s="122"/>
      <c r="R558" s="76"/>
    </row>
    <row r="559" spans="1:18">
      <c r="A559" s="125"/>
      <c r="B559" s="125"/>
      <c r="C559" s="124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3"/>
      <c r="P559" s="122"/>
      <c r="Q559" s="122"/>
      <c r="R559" s="76"/>
    </row>
    <row r="560" spans="1:18">
      <c r="A560" s="125"/>
      <c r="B560" s="125"/>
      <c r="C560" s="124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3"/>
      <c r="P560" s="122"/>
      <c r="Q560" s="122"/>
      <c r="R560" s="76"/>
    </row>
    <row r="561" spans="1:18">
      <c r="A561" s="125"/>
      <c r="B561" s="125"/>
      <c r="C561" s="124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3"/>
      <c r="P561" s="122"/>
      <c r="Q561" s="122"/>
      <c r="R561" s="76"/>
    </row>
    <row r="562" spans="1:18">
      <c r="A562" s="125"/>
      <c r="B562" s="125"/>
      <c r="C562" s="124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3"/>
      <c r="P562" s="122"/>
      <c r="Q562" s="122"/>
      <c r="R562" s="76"/>
    </row>
    <row r="563" spans="1:18">
      <c r="A563" s="125"/>
      <c r="B563" s="125"/>
      <c r="C563" s="124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3"/>
      <c r="P563" s="122"/>
      <c r="Q563" s="122"/>
      <c r="R563" s="76"/>
    </row>
    <row r="564" spans="1:18">
      <c r="A564" s="125"/>
      <c r="B564" s="125"/>
      <c r="C564" s="124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3"/>
      <c r="P564" s="122"/>
      <c r="Q564" s="122"/>
      <c r="R564" s="76"/>
    </row>
    <row r="565" spans="1:18">
      <c r="A565" s="125"/>
      <c r="B565" s="125"/>
      <c r="C565" s="124"/>
      <c r="D565" s="121"/>
      <c r="E565" s="121"/>
      <c r="F565" s="122"/>
      <c r="G565" s="122"/>
      <c r="H565" s="122"/>
      <c r="I565" s="122"/>
      <c r="J565" s="122"/>
      <c r="K565" s="122"/>
      <c r="L565" s="122"/>
      <c r="M565" s="122"/>
      <c r="N565" s="122"/>
      <c r="O565" s="123"/>
      <c r="P565" s="122"/>
      <c r="Q565" s="122"/>
      <c r="R565" s="76"/>
    </row>
    <row r="566" spans="1:18">
      <c r="A566" s="125"/>
      <c r="B566" s="125"/>
      <c r="C566" s="124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3"/>
      <c r="P566" s="122"/>
      <c r="Q566" s="122"/>
      <c r="R566" s="76"/>
    </row>
    <row r="567" spans="1:18">
      <c r="A567" s="125"/>
      <c r="B567" s="125"/>
      <c r="C567" s="124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3"/>
      <c r="P567" s="122"/>
      <c r="Q567" s="122"/>
      <c r="R567" s="76"/>
    </row>
    <row r="568" spans="1:18">
      <c r="A568" s="125"/>
      <c r="B568" s="125"/>
      <c r="C568" s="124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3"/>
      <c r="P568" s="122"/>
      <c r="Q568" s="122"/>
      <c r="R568" s="76"/>
    </row>
    <row r="569" spans="1:18">
      <c r="A569" s="125"/>
      <c r="B569" s="125"/>
      <c r="C569" s="124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3"/>
      <c r="P569" s="122"/>
      <c r="Q569" s="122"/>
      <c r="R569" s="76"/>
    </row>
    <row r="570" spans="1:18">
      <c r="A570" s="125"/>
      <c r="B570" s="125"/>
      <c r="C570" s="124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3"/>
      <c r="P570" s="122"/>
      <c r="Q570" s="122"/>
      <c r="R570" s="76"/>
    </row>
    <row r="571" spans="1:18">
      <c r="A571" s="125"/>
      <c r="B571" s="125"/>
      <c r="C571" s="124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3"/>
      <c r="P571" s="122"/>
      <c r="Q571" s="122"/>
      <c r="R571" s="76"/>
    </row>
    <row r="572" spans="1:18">
      <c r="A572" s="125"/>
      <c r="B572" s="125"/>
      <c r="C572" s="124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3"/>
      <c r="P572" s="122"/>
      <c r="Q572" s="122"/>
      <c r="R572" s="76"/>
    </row>
    <row r="573" spans="1:18">
      <c r="A573" s="125"/>
      <c r="B573" s="125"/>
      <c r="C573" s="124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3"/>
      <c r="P573" s="122"/>
      <c r="Q573" s="122"/>
      <c r="R573" s="76"/>
    </row>
    <row r="574" spans="1:18">
      <c r="A574" s="125"/>
      <c r="B574" s="125"/>
      <c r="C574" s="124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3"/>
      <c r="P574" s="122"/>
      <c r="Q574" s="122"/>
      <c r="R574" s="76"/>
    </row>
    <row r="575" spans="1:18">
      <c r="A575" s="125"/>
      <c r="B575" s="125"/>
      <c r="C575" s="124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3"/>
      <c r="P575" s="122"/>
      <c r="Q575" s="122"/>
      <c r="R575" s="76"/>
    </row>
    <row r="576" spans="1:18">
      <c r="A576" s="125"/>
      <c r="B576" s="125"/>
      <c r="C576" s="124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3"/>
      <c r="P576" s="122"/>
      <c r="Q576" s="122"/>
      <c r="R576" s="76"/>
    </row>
    <row r="577" spans="1:18">
      <c r="A577" s="125"/>
      <c r="B577" s="125"/>
      <c r="C577" s="124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3"/>
      <c r="P577" s="122"/>
      <c r="Q577" s="122"/>
      <c r="R577" s="76"/>
    </row>
    <row r="578" spans="1:18">
      <c r="A578" s="125"/>
      <c r="B578" s="125"/>
      <c r="C578" s="124"/>
      <c r="D578" s="121"/>
      <c r="E578" s="121"/>
      <c r="F578" s="122"/>
      <c r="G578" s="122"/>
      <c r="H578" s="122"/>
      <c r="I578" s="122"/>
      <c r="J578" s="122"/>
      <c r="K578" s="122"/>
      <c r="L578" s="122"/>
      <c r="M578" s="122"/>
      <c r="N578" s="122"/>
      <c r="O578" s="123"/>
      <c r="P578" s="122"/>
      <c r="Q578" s="122"/>
      <c r="R578" s="76"/>
    </row>
    <row r="579" spans="1:18">
      <c r="A579" s="125"/>
      <c r="B579" s="125"/>
      <c r="C579" s="124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3"/>
      <c r="P579" s="122"/>
      <c r="Q579" s="122"/>
      <c r="R579" s="76"/>
    </row>
    <row r="580" spans="1:18">
      <c r="A580" s="125"/>
      <c r="B580" s="125"/>
      <c r="C580" s="124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3"/>
      <c r="P580" s="122"/>
      <c r="Q580" s="122"/>
      <c r="R580" s="76"/>
    </row>
    <row r="581" spans="1:18">
      <c r="A581" s="125"/>
      <c r="B581" s="125"/>
      <c r="C581" s="124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3"/>
      <c r="P581" s="122"/>
      <c r="Q581" s="122"/>
      <c r="R581" s="76"/>
    </row>
    <row r="582" spans="1:18">
      <c r="A582" s="125"/>
      <c r="B582" s="125"/>
      <c r="C582" s="124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3"/>
      <c r="P582" s="122"/>
      <c r="Q582" s="122"/>
      <c r="R582" s="76"/>
    </row>
    <row r="583" spans="1:18">
      <c r="A583" s="125"/>
      <c r="B583" s="125"/>
      <c r="C583" s="124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3"/>
      <c r="P583" s="122"/>
      <c r="Q583" s="122"/>
      <c r="R583" s="76"/>
    </row>
    <row r="584" spans="1:18">
      <c r="A584" s="125"/>
      <c r="B584" s="125"/>
      <c r="C584" s="125"/>
    </row>
    <row r="585" spans="1:18">
      <c r="A585" s="125"/>
      <c r="B585" s="125"/>
      <c r="C585" s="125"/>
    </row>
    <row r="586" spans="1:18">
      <c r="A586" s="125"/>
      <c r="B586" s="125"/>
      <c r="C586" s="125"/>
    </row>
    <row r="587" spans="1:18">
      <c r="A587" s="125"/>
      <c r="B587" s="125"/>
      <c r="C587" s="125"/>
    </row>
    <row r="588" spans="1:18">
      <c r="A588" s="125"/>
      <c r="B588" s="125"/>
      <c r="C588" s="125"/>
    </row>
    <row r="589" spans="1:18">
      <c r="A589" s="125"/>
      <c r="B589" s="125"/>
      <c r="C589" s="125"/>
    </row>
    <row r="590" spans="1:18">
      <c r="A590" s="125"/>
      <c r="B590" s="125"/>
      <c r="C590" s="125"/>
    </row>
    <row r="591" spans="1:18">
      <c r="A591" s="125"/>
      <c r="B591" s="125"/>
      <c r="C591" s="125"/>
    </row>
    <row r="592" spans="1:18">
      <c r="A592" s="125"/>
      <c r="B592" s="125"/>
      <c r="C592" s="125"/>
    </row>
    <row r="593" spans="1:3">
      <c r="A593" s="125"/>
      <c r="B593" s="125"/>
      <c r="C593" s="125"/>
    </row>
    <row r="594" spans="1:3">
      <c r="A594" s="125"/>
      <c r="B594" s="125"/>
      <c r="C594" s="125"/>
    </row>
    <row r="595" spans="1:3">
      <c r="A595" s="125"/>
      <c r="B595" s="125"/>
      <c r="C595" s="125"/>
    </row>
    <row r="596" spans="1:3">
      <c r="A596" s="125"/>
      <c r="B596" s="125"/>
      <c r="C596" s="125"/>
    </row>
    <row r="597" spans="1:3">
      <c r="A597" s="125"/>
      <c r="B597" s="125"/>
      <c r="C597" s="125"/>
    </row>
    <row r="598" spans="1:3">
      <c r="A598" s="125"/>
      <c r="B598" s="125"/>
      <c r="C598" s="125"/>
    </row>
    <row r="599" spans="1:3">
      <c r="A599" s="125"/>
      <c r="B599" s="125"/>
      <c r="C599" s="125"/>
    </row>
    <row r="600" spans="1:3">
      <c r="A600" s="125"/>
      <c r="B600" s="125"/>
      <c r="C600" s="125"/>
    </row>
    <row r="601" spans="1:3">
      <c r="A601" s="125"/>
      <c r="B601" s="125"/>
      <c r="C601" s="125"/>
    </row>
    <row r="602" spans="1:3">
      <c r="A602" s="125"/>
      <c r="B602" s="125"/>
      <c r="C602" s="125"/>
    </row>
    <row r="603" spans="1:3">
      <c r="A603" s="125"/>
      <c r="B603" s="125"/>
      <c r="C603" s="125"/>
    </row>
    <row r="604" spans="1:3">
      <c r="A604" s="125"/>
      <c r="B604" s="125"/>
      <c r="C604" s="125"/>
    </row>
    <row r="605" spans="1:3">
      <c r="A605" s="125"/>
      <c r="B605" s="125"/>
      <c r="C605" s="125"/>
    </row>
    <row r="606" spans="1:3">
      <c r="A606" s="125"/>
      <c r="B606" s="125"/>
      <c r="C606" s="125"/>
    </row>
    <row r="607" spans="1:3">
      <c r="A607" s="125"/>
      <c r="B607" s="125"/>
      <c r="C607" s="125"/>
    </row>
    <row r="608" spans="1:3">
      <c r="A608" s="125"/>
      <c r="B608" s="125"/>
      <c r="C608" s="125"/>
    </row>
    <row r="609" spans="1:3">
      <c r="A609" s="125"/>
      <c r="B609" s="125"/>
      <c r="C609" s="125"/>
    </row>
    <row r="610" spans="1:3">
      <c r="A610" s="125"/>
      <c r="B610" s="125"/>
      <c r="C610" s="125"/>
    </row>
    <row r="611" spans="1:3">
      <c r="A611" s="125"/>
      <c r="B611" s="125"/>
      <c r="C611" s="125"/>
    </row>
    <row r="612" spans="1:3">
      <c r="A612" s="125"/>
      <c r="B612" s="125"/>
      <c r="C612" s="125"/>
    </row>
    <row r="613" spans="1:3">
      <c r="A613" s="125"/>
      <c r="B613" s="125"/>
      <c r="C613" s="125"/>
    </row>
    <row r="614" spans="1:3">
      <c r="A614" s="125"/>
      <c r="B614" s="125"/>
      <c r="C614" s="125"/>
    </row>
    <row r="615" spans="1:3">
      <c r="A615" s="125"/>
      <c r="B615" s="125"/>
      <c r="C615" s="125"/>
    </row>
    <row r="616" spans="1:3">
      <c r="A616" s="125"/>
      <c r="B616" s="125"/>
      <c r="C616" s="125"/>
    </row>
    <row r="617" spans="1:3">
      <c r="A617" s="125"/>
      <c r="B617" s="125"/>
      <c r="C617" s="125"/>
    </row>
    <row r="618" spans="1:3">
      <c r="A618" s="125"/>
      <c r="B618" s="125"/>
      <c r="C618" s="125"/>
    </row>
    <row r="619" spans="1:3">
      <c r="A619" s="125"/>
      <c r="B619" s="125"/>
      <c r="C619" s="125"/>
    </row>
    <row r="620" spans="1:3">
      <c r="A620" s="125"/>
      <c r="B620" s="125"/>
      <c r="C620" s="125"/>
    </row>
    <row r="621" spans="1:3">
      <c r="A621" s="125"/>
      <c r="B621" s="125"/>
      <c r="C621" s="125"/>
    </row>
    <row r="622" spans="1:3">
      <c r="A622" s="125"/>
      <c r="B622" s="125"/>
      <c r="C622" s="125"/>
    </row>
    <row r="623" spans="1:3">
      <c r="A623" s="125"/>
      <c r="B623" s="125"/>
      <c r="C623" s="125"/>
    </row>
    <row r="624" spans="1:3">
      <c r="A624" s="125"/>
      <c r="B624" s="125"/>
      <c r="C624" s="125"/>
    </row>
    <row r="625" spans="1:3">
      <c r="A625" s="125"/>
      <c r="B625" s="125"/>
      <c r="C625" s="125"/>
    </row>
    <row r="626" spans="1:3">
      <c r="A626" s="125"/>
      <c r="B626" s="125"/>
      <c r="C626" s="125"/>
    </row>
    <row r="627" spans="1:3">
      <c r="A627" s="125"/>
      <c r="B627" s="125"/>
      <c r="C627" s="125"/>
    </row>
    <row r="628" spans="1:3">
      <c r="A628" s="125"/>
      <c r="B628" s="125"/>
      <c r="C628" s="125"/>
    </row>
    <row r="629" spans="1:3">
      <c r="A629" s="125"/>
      <c r="B629" s="125"/>
      <c r="C629" s="125"/>
    </row>
    <row r="630" spans="1:3">
      <c r="A630" s="125"/>
      <c r="B630" s="125"/>
      <c r="C630" s="125"/>
    </row>
    <row r="631" spans="1:3">
      <c r="A631" s="125"/>
      <c r="B631" s="125"/>
      <c r="C631" s="125"/>
    </row>
    <row r="632" spans="1:3">
      <c r="A632" s="125"/>
      <c r="B632" s="125"/>
      <c r="C632" s="125"/>
    </row>
    <row r="633" spans="1:3">
      <c r="A633" s="125"/>
      <c r="B633" s="125"/>
      <c r="C633" s="125"/>
    </row>
    <row r="634" spans="1:3">
      <c r="A634" s="125"/>
      <c r="B634" s="125"/>
      <c r="C634" s="125"/>
    </row>
    <row r="635" spans="1:3">
      <c r="A635" s="125"/>
      <c r="B635" s="125"/>
      <c r="C635" s="125"/>
    </row>
    <row r="636" spans="1:3">
      <c r="A636" s="125"/>
      <c r="B636" s="125"/>
      <c r="C636" s="125"/>
    </row>
    <row r="637" spans="1:3">
      <c r="A637" s="125"/>
      <c r="B637" s="125"/>
      <c r="C637" s="125"/>
    </row>
    <row r="638" spans="1:3">
      <c r="A638" s="125"/>
      <c r="B638" s="125"/>
      <c r="C638" s="125"/>
    </row>
    <row r="639" spans="1:3">
      <c r="A639" s="125"/>
      <c r="B639" s="125"/>
      <c r="C639" s="125"/>
    </row>
    <row r="640" spans="1:3">
      <c r="A640" s="125"/>
      <c r="B640" s="125"/>
      <c r="C640" s="125"/>
    </row>
    <row r="641" spans="1:3">
      <c r="A641" s="125"/>
      <c r="B641" s="125"/>
      <c r="C641" s="125"/>
    </row>
    <row r="642" spans="1:3">
      <c r="A642" s="125"/>
      <c r="B642" s="125"/>
      <c r="C642" s="125"/>
    </row>
    <row r="643" spans="1:3">
      <c r="A643" s="125"/>
      <c r="B643" s="125"/>
      <c r="C643" s="125"/>
    </row>
    <row r="644" spans="1:3">
      <c r="A644" s="125"/>
      <c r="B644" s="125"/>
      <c r="C644" s="125"/>
    </row>
    <row r="645" spans="1:3">
      <c r="A645" s="125"/>
      <c r="B645" s="125"/>
      <c r="C645" s="125"/>
    </row>
    <row r="646" spans="1:3">
      <c r="A646" s="125"/>
      <c r="B646" s="125"/>
      <c r="C646" s="125"/>
    </row>
    <row r="647" spans="1:3">
      <c r="A647" s="125"/>
      <c r="B647" s="125"/>
      <c r="C647" s="125"/>
    </row>
    <row r="648" spans="1:3">
      <c r="A648" s="125"/>
      <c r="B648" s="125"/>
      <c r="C648" s="125"/>
    </row>
    <row r="649" spans="1:3">
      <c r="A649" s="125"/>
      <c r="B649" s="125"/>
      <c r="C649" s="125"/>
    </row>
    <row r="650" spans="1:3">
      <c r="A650" s="125"/>
      <c r="B650" s="125"/>
      <c r="C650" s="125"/>
    </row>
    <row r="651" spans="1:3">
      <c r="A651" s="125"/>
      <c r="B651" s="125"/>
      <c r="C651" s="125"/>
    </row>
    <row r="652" spans="1:3">
      <c r="A652" s="125"/>
      <c r="B652" s="125"/>
      <c r="C652" s="125"/>
    </row>
    <row r="653" spans="1:3">
      <c r="A653" s="125"/>
      <c r="B653" s="125"/>
      <c r="C653" s="125"/>
    </row>
    <row r="654" spans="1:3">
      <c r="A654" s="125"/>
      <c r="B654" s="125"/>
      <c r="C654" s="125"/>
    </row>
    <row r="655" spans="1:3">
      <c r="A655" s="125"/>
      <c r="B655" s="125"/>
      <c r="C655" s="125"/>
    </row>
    <row r="656" spans="1:3">
      <c r="A656" s="125"/>
      <c r="B656" s="125"/>
      <c r="C656" s="125"/>
    </row>
    <row r="657" spans="1:3">
      <c r="A657" s="125"/>
      <c r="B657" s="125"/>
      <c r="C657" s="125"/>
    </row>
    <row r="658" spans="1:3">
      <c r="A658" s="125"/>
      <c r="B658" s="125"/>
      <c r="C658" s="125"/>
    </row>
    <row r="659" spans="1:3">
      <c r="A659" s="125"/>
      <c r="B659" s="125"/>
      <c r="C659" s="125"/>
    </row>
    <row r="660" spans="1:3">
      <c r="A660" s="125"/>
      <c r="B660" s="125"/>
      <c r="C660" s="125"/>
    </row>
    <row r="661" spans="1:3">
      <c r="A661" s="76"/>
      <c r="B661" s="76"/>
      <c r="C661" s="125"/>
    </row>
    <row r="662" spans="1:3">
      <c r="A662" s="76"/>
      <c r="B662" s="76"/>
      <c r="C662" s="125"/>
    </row>
    <row r="663" spans="1:3">
      <c r="A663" s="76"/>
      <c r="B663" s="76"/>
      <c r="C663" s="125"/>
    </row>
    <row r="664" spans="1:3">
      <c r="A664" s="76"/>
      <c r="B664" s="76"/>
      <c r="C664" s="125"/>
    </row>
    <row r="665" spans="1:3">
      <c r="A665" s="76"/>
      <c r="B665" s="76"/>
      <c r="C665" s="125"/>
    </row>
    <row r="666" spans="1:3">
      <c r="A666" s="76"/>
      <c r="B666" s="76"/>
      <c r="C666" s="125"/>
    </row>
    <row r="667" spans="1:3">
      <c r="A667" s="76"/>
      <c r="B667" s="76"/>
      <c r="C667" s="125"/>
    </row>
    <row r="668" spans="1:3">
      <c r="A668" s="76"/>
      <c r="B668" s="76"/>
      <c r="C668" s="125"/>
    </row>
    <row r="669" spans="1:3">
      <c r="A669" s="76"/>
      <c r="B669" s="76"/>
      <c r="C669" s="125"/>
    </row>
    <row r="670" spans="1:3">
      <c r="A670" s="76"/>
      <c r="B670" s="76"/>
      <c r="C670" s="125"/>
    </row>
    <row r="671" spans="1:3">
      <c r="A671" s="76"/>
      <c r="B671" s="76"/>
      <c r="C671" s="125"/>
    </row>
    <row r="672" spans="1:3">
      <c r="A672" s="76"/>
      <c r="B672" s="76"/>
      <c r="C672" s="125"/>
    </row>
    <row r="673" spans="1:3">
      <c r="A673" s="76"/>
      <c r="B673" s="76"/>
      <c r="C673" s="125"/>
    </row>
    <row r="674" spans="1:3">
      <c r="A674" s="76"/>
      <c r="B674" s="76"/>
      <c r="C674" s="125"/>
    </row>
    <row r="675" spans="1:3">
      <c r="A675" s="76"/>
      <c r="B675" s="76"/>
      <c r="C675" s="125"/>
    </row>
    <row r="676" spans="1:3">
      <c r="A676" s="76"/>
      <c r="B676" s="76"/>
      <c r="C676" s="125"/>
    </row>
    <row r="677" spans="1:3">
      <c r="A677" s="76"/>
      <c r="B677" s="76"/>
      <c r="C677" s="125"/>
    </row>
    <row r="678" spans="1:3">
      <c r="A678" s="76"/>
      <c r="B678" s="76"/>
      <c r="C678" s="125"/>
    </row>
    <row r="679" spans="1:3">
      <c r="A679" s="76"/>
      <c r="B679" s="76"/>
      <c r="C679" s="125"/>
    </row>
    <row r="680" spans="1:3">
      <c r="A680" s="76"/>
      <c r="B680" s="76"/>
      <c r="C680" s="125"/>
    </row>
    <row r="681" spans="1:3">
      <c r="A681" s="76"/>
      <c r="B681" s="76"/>
      <c r="C681" s="125"/>
    </row>
    <row r="682" spans="1:3">
      <c r="A682" s="76"/>
      <c r="B682" s="76"/>
      <c r="C682" s="125"/>
    </row>
    <row r="683" spans="1:3">
      <c r="A683" s="76"/>
      <c r="B683" s="76"/>
      <c r="C683" s="125"/>
    </row>
    <row r="684" spans="1:3">
      <c r="A684" s="76"/>
      <c r="B684" s="76"/>
      <c r="C684" s="125"/>
    </row>
    <row r="685" spans="1:3">
      <c r="A685" s="76"/>
      <c r="B685" s="76"/>
      <c r="C685" s="125"/>
    </row>
    <row r="686" spans="1:3">
      <c r="A686" s="76"/>
      <c r="B686" s="76"/>
      <c r="C686" s="125"/>
    </row>
    <row r="687" spans="1:3">
      <c r="A687" s="76"/>
      <c r="B687" s="76"/>
      <c r="C687" s="125"/>
    </row>
    <row r="688" spans="1:3">
      <c r="A688" s="76"/>
      <c r="B688" s="76"/>
      <c r="C688" s="125"/>
    </row>
    <row r="689" spans="1:3">
      <c r="A689" s="76"/>
      <c r="B689" s="76"/>
      <c r="C689" s="125"/>
    </row>
    <row r="690" spans="1:3">
      <c r="A690" s="76"/>
      <c r="B690" s="76"/>
      <c r="C690" s="125"/>
    </row>
    <row r="691" spans="1:3">
      <c r="A691" s="76"/>
      <c r="B691" s="76"/>
      <c r="C691" s="125"/>
    </row>
    <row r="692" spans="1:3">
      <c r="A692" s="76"/>
      <c r="B692" s="76"/>
      <c r="C692" s="125"/>
    </row>
    <row r="693" spans="1:3">
      <c r="A693" s="76"/>
      <c r="B693" s="76"/>
      <c r="C693" s="125"/>
    </row>
    <row r="694" spans="1:3">
      <c r="A694" s="76"/>
      <c r="B694" s="76"/>
      <c r="C694" s="125"/>
    </row>
    <row r="695" spans="1:3">
      <c r="A695" s="76"/>
      <c r="B695" s="76"/>
      <c r="C695" s="125"/>
    </row>
    <row r="696" spans="1:3">
      <c r="A696" s="76"/>
      <c r="B696" s="76"/>
      <c r="C696" s="125"/>
    </row>
    <row r="697" spans="1:3">
      <c r="A697" s="76"/>
      <c r="B697" s="76"/>
      <c r="C697" s="125"/>
    </row>
    <row r="698" spans="1:3">
      <c r="A698" s="76"/>
      <c r="B698" s="76"/>
      <c r="C698" s="125"/>
    </row>
    <row r="699" spans="1:3">
      <c r="A699" s="76"/>
      <c r="B699" s="76"/>
      <c r="C699" s="125"/>
    </row>
    <row r="700" spans="1:3">
      <c r="A700" s="76"/>
      <c r="B700" s="76"/>
      <c r="C700" s="125"/>
    </row>
    <row r="701" spans="1:3">
      <c r="A701" s="76"/>
      <c r="B701" s="76"/>
      <c r="C701" s="125"/>
    </row>
    <row r="702" spans="1:3">
      <c r="A702" s="76"/>
      <c r="B702" s="76"/>
      <c r="C702" s="125"/>
    </row>
    <row r="703" spans="1:3">
      <c r="A703" s="76"/>
      <c r="B703" s="76"/>
      <c r="C703" s="125"/>
    </row>
    <row r="704" spans="1:3">
      <c r="A704" s="76"/>
      <c r="B704" s="76"/>
      <c r="C704" s="125"/>
    </row>
    <row r="705" spans="1:3">
      <c r="A705" s="76"/>
      <c r="B705" s="76"/>
      <c r="C705" s="125"/>
    </row>
    <row r="706" spans="1:3">
      <c r="A706" s="76"/>
      <c r="B706" s="76"/>
      <c r="C706" s="125"/>
    </row>
    <row r="707" spans="1:3">
      <c r="A707" s="76"/>
      <c r="B707" s="76"/>
      <c r="C707" s="125"/>
    </row>
    <row r="708" spans="1:3">
      <c r="A708" s="76"/>
      <c r="B708" s="76"/>
      <c r="C708" s="125"/>
    </row>
    <row r="709" spans="1:3">
      <c r="A709" s="76"/>
      <c r="B709" s="76"/>
      <c r="C709" s="125"/>
    </row>
    <row r="710" spans="1:3">
      <c r="A710" s="76"/>
      <c r="B710" s="76"/>
      <c r="C710" s="125"/>
    </row>
    <row r="711" spans="1:3">
      <c r="A711" s="76"/>
      <c r="B711" s="76"/>
      <c r="C711" s="125"/>
    </row>
    <row r="712" spans="1:3">
      <c r="A712" s="76"/>
      <c r="B712" s="76"/>
      <c r="C712" s="125"/>
    </row>
    <row r="713" spans="1:3">
      <c r="A713" s="76"/>
      <c r="B713" s="76"/>
      <c r="C713" s="125"/>
    </row>
    <row r="714" spans="1:3">
      <c r="A714" s="76"/>
      <c r="B714" s="76"/>
      <c r="C714" s="125"/>
    </row>
    <row r="715" spans="1:3">
      <c r="A715" s="76"/>
      <c r="B715" s="76"/>
      <c r="C715" s="125"/>
    </row>
    <row r="716" spans="1:3">
      <c r="A716" s="76"/>
      <c r="B716" s="76"/>
      <c r="C716" s="125"/>
    </row>
    <row r="717" spans="1:3">
      <c r="A717" s="76"/>
      <c r="B717" s="76"/>
      <c r="C717" s="125"/>
    </row>
    <row r="718" spans="1:3">
      <c r="A718" s="76"/>
      <c r="B718" s="76"/>
      <c r="C718" s="125"/>
    </row>
    <row r="719" spans="1:3">
      <c r="A719" s="76"/>
      <c r="B719" s="76"/>
      <c r="C719" s="125"/>
    </row>
    <row r="720" spans="1:3">
      <c r="A720" s="76"/>
      <c r="B720" s="76"/>
      <c r="C720" s="125"/>
    </row>
    <row r="721" spans="1:3">
      <c r="A721" s="76"/>
      <c r="B721" s="76"/>
      <c r="C721" s="125"/>
    </row>
    <row r="722" spans="1:3">
      <c r="A722" s="76"/>
      <c r="B722" s="76"/>
      <c r="C722" s="125"/>
    </row>
    <row r="723" spans="1:3">
      <c r="A723" s="76"/>
      <c r="B723" s="76"/>
      <c r="C723" s="125"/>
    </row>
    <row r="724" spans="1:3">
      <c r="A724" s="76"/>
      <c r="B724" s="76"/>
      <c r="C724" s="125"/>
    </row>
    <row r="725" spans="1:3">
      <c r="A725" s="76"/>
      <c r="B725" s="76"/>
      <c r="C725" s="125"/>
    </row>
    <row r="726" spans="1:3">
      <c r="A726" s="76"/>
      <c r="B726" s="76"/>
      <c r="C726" s="125"/>
    </row>
    <row r="727" spans="1:3">
      <c r="A727" s="76"/>
      <c r="B727" s="76"/>
      <c r="C727" s="125"/>
    </row>
    <row r="728" spans="1:3">
      <c r="A728" s="76"/>
      <c r="B728" s="76"/>
      <c r="C728" s="125"/>
    </row>
    <row r="729" spans="1:3">
      <c r="A729" s="76"/>
      <c r="B729" s="76"/>
      <c r="C729" s="125"/>
    </row>
    <row r="730" spans="1:3">
      <c r="A730" s="76"/>
      <c r="B730" s="76"/>
      <c r="C730" s="125"/>
    </row>
    <row r="731" spans="1:3">
      <c r="A731" s="76"/>
      <c r="B731" s="76"/>
      <c r="C731" s="125"/>
    </row>
    <row r="732" spans="1:3">
      <c r="A732" s="76"/>
      <c r="B732" s="76"/>
      <c r="C732" s="125"/>
    </row>
    <row r="733" spans="1:3">
      <c r="A733" s="76"/>
      <c r="B733" s="76"/>
      <c r="C733" s="125"/>
    </row>
    <row r="734" spans="1:3">
      <c r="A734" s="76"/>
      <c r="B734" s="76"/>
      <c r="C734" s="125"/>
    </row>
    <row r="735" spans="1:3">
      <c r="A735" s="76"/>
      <c r="B735" s="76"/>
      <c r="C735" s="125"/>
    </row>
    <row r="736" spans="1:3">
      <c r="A736" s="76"/>
      <c r="B736" s="76"/>
      <c r="C736" s="125"/>
    </row>
    <row r="737" spans="1:3">
      <c r="A737" s="76"/>
      <c r="B737" s="76"/>
      <c r="C737" s="125"/>
    </row>
    <row r="738" spans="1:3">
      <c r="A738" s="76"/>
      <c r="B738" s="76"/>
      <c r="C738" s="125"/>
    </row>
    <row r="739" spans="1:3">
      <c r="A739" s="76"/>
      <c r="B739" s="76"/>
      <c r="C739" s="125"/>
    </row>
    <row r="740" spans="1:3">
      <c r="A740" s="76"/>
      <c r="B740" s="76"/>
      <c r="C740" s="125"/>
    </row>
    <row r="741" spans="1:3">
      <c r="A741" s="76"/>
      <c r="B741" s="76"/>
      <c r="C741" s="125"/>
    </row>
    <row r="742" spans="1:3">
      <c r="A742" s="76"/>
      <c r="B742" s="76"/>
      <c r="C742" s="125"/>
    </row>
    <row r="743" spans="1:3">
      <c r="A743" s="76"/>
      <c r="B743" s="76"/>
      <c r="C743" s="125"/>
    </row>
    <row r="744" spans="1:3">
      <c r="A744" s="76"/>
      <c r="B744" s="76"/>
      <c r="C744" s="125"/>
    </row>
    <row r="745" spans="1:3">
      <c r="A745" s="76"/>
      <c r="B745" s="76"/>
      <c r="C745" s="125"/>
    </row>
    <row r="746" spans="1:3">
      <c r="A746" s="76"/>
      <c r="B746" s="76"/>
      <c r="C746" s="125"/>
    </row>
    <row r="747" spans="1:3">
      <c r="A747" s="76"/>
      <c r="B747" s="76"/>
      <c r="C747" s="125"/>
    </row>
    <row r="748" spans="1:3">
      <c r="A748" s="76"/>
      <c r="B748" s="76"/>
      <c r="C748" s="125"/>
    </row>
    <row r="749" spans="1:3">
      <c r="A749" s="76"/>
      <c r="B749" s="76"/>
      <c r="C749" s="125"/>
    </row>
    <row r="750" spans="1:3">
      <c r="A750" s="76"/>
      <c r="B750" s="76"/>
      <c r="C750" s="125"/>
    </row>
    <row r="751" spans="1:3">
      <c r="A751" s="76"/>
      <c r="B751" s="76"/>
      <c r="C751" s="125"/>
    </row>
    <row r="752" spans="1:3">
      <c r="A752" s="76"/>
      <c r="B752" s="76"/>
      <c r="C752" s="125"/>
    </row>
    <row r="753" spans="1:3">
      <c r="A753" s="76"/>
      <c r="B753" s="76"/>
      <c r="C753" s="125"/>
    </row>
    <row r="754" spans="1:3">
      <c r="A754" s="76"/>
      <c r="B754" s="76"/>
      <c r="C754" s="125"/>
    </row>
    <row r="755" spans="1:3">
      <c r="A755" s="76"/>
      <c r="B755" s="76"/>
      <c r="C755" s="125"/>
    </row>
    <row r="756" spans="1:3">
      <c r="A756" s="76"/>
      <c r="B756" s="76"/>
      <c r="C756" s="125"/>
    </row>
    <row r="757" spans="1:3">
      <c r="A757" s="76"/>
      <c r="B757" s="76"/>
      <c r="C757" s="125"/>
    </row>
    <row r="758" spans="1:3">
      <c r="A758" s="76"/>
      <c r="B758" s="76"/>
      <c r="C758" s="125"/>
    </row>
    <row r="759" spans="1:3">
      <c r="A759" s="76"/>
      <c r="B759" s="76"/>
      <c r="C759" s="125"/>
    </row>
    <row r="760" spans="1:3">
      <c r="A760" s="76"/>
      <c r="B760" s="76"/>
      <c r="C760" s="125"/>
    </row>
    <row r="761" spans="1:3">
      <c r="A761" s="76"/>
      <c r="B761" s="76"/>
      <c r="C761" s="125"/>
    </row>
    <row r="762" spans="1:3">
      <c r="A762" s="76"/>
      <c r="B762" s="76"/>
      <c r="C762" s="125"/>
    </row>
    <row r="763" spans="1:3">
      <c r="A763" s="76"/>
      <c r="B763" s="76"/>
      <c r="C763" s="125"/>
    </row>
    <row r="764" spans="1:3">
      <c r="A764" s="76"/>
      <c r="B764" s="76"/>
      <c r="C764" s="125"/>
    </row>
    <row r="765" spans="1:3">
      <c r="A765" s="76"/>
      <c r="B765" s="76"/>
      <c r="C765" s="125"/>
    </row>
    <row r="766" spans="1:3">
      <c r="A766" s="76"/>
      <c r="B766" s="76"/>
      <c r="C766" s="125"/>
    </row>
    <row r="767" spans="1:3">
      <c r="A767" s="76"/>
      <c r="B767" s="76"/>
      <c r="C767" s="125"/>
    </row>
    <row r="768" spans="1:3">
      <c r="A768" s="76"/>
      <c r="B768" s="76"/>
      <c r="C768" s="125"/>
    </row>
    <row r="769" spans="1:3">
      <c r="A769" s="76"/>
      <c r="B769" s="76"/>
      <c r="C769" s="125"/>
    </row>
    <row r="770" spans="1:3">
      <c r="A770" s="76"/>
      <c r="B770" s="76"/>
      <c r="C770" s="125"/>
    </row>
    <row r="771" spans="1:3">
      <c r="A771" s="76"/>
      <c r="B771" s="76"/>
      <c r="C771" s="125"/>
    </row>
    <row r="772" spans="1:3">
      <c r="A772" s="76"/>
      <c r="B772" s="76"/>
      <c r="C772" s="125"/>
    </row>
    <row r="773" spans="1:3">
      <c r="A773" s="76"/>
      <c r="B773" s="76"/>
      <c r="C773" s="125"/>
    </row>
    <row r="774" spans="1:3">
      <c r="A774" s="76"/>
      <c r="B774" s="76"/>
      <c r="C774" s="125"/>
    </row>
    <row r="775" spans="1:3">
      <c r="A775" s="76"/>
      <c r="B775" s="76"/>
      <c r="C775" s="125"/>
    </row>
    <row r="776" spans="1:3">
      <c r="A776" s="76"/>
      <c r="B776" s="76"/>
      <c r="C776" s="125"/>
    </row>
    <row r="777" spans="1:3">
      <c r="A777" s="76"/>
      <c r="B777" s="76"/>
      <c r="C777" s="125"/>
    </row>
    <row r="778" spans="1:3">
      <c r="A778" s="76"/>
      <c r="B778" s="76"/>
      <c r="C778" s="125"/>
    </row>
    <row r="779" spans="1:3">
      <c r="A779" s="76"/>
      <c r="B779" s="76"/>
      <c r="C779" s="125"/>
    </row>
    <row r="780" spans="1:3">
      <c r="A780" s="76"/>
      <c r="B780" s="76"/>
      <c r="C780" s="125"/>
    </row>
    <row r="781" spans="1:3">
      <c r="A781" s="76"/>
      <c r="B781" s="76"/>
      <c r="C781" s="125"/>
    </row>
    <row r="782" spans="1:3">
      <c r="A782" s="76"/>
      <c r="B782" s="76"/>
      <c r="C782" s="125"/>
    </row>
    <row r="783" spans="1:3">
      <c r="A783" s="76"/>
      <c r="B783" s="76"/>
      <c r="C783" s="125"/>
    </row>
    <row r="784" spans="1:3">
      <c r="A784" s="76"/>
      <c r="B784" s="76"/>
      <c r="C784" s="125"/>
    </row>
    <row r="785" spans="1:3">
      <c r="A785" s="76"/>
      <c r="B785" s="76"/>
      <c r="C785" s="125"/>
    </row>
    <row r="786" spans="1:3">
      <c r="A786" s="76"/>
      <c r="B786" s="76"/>
      <c r="C786" s="125"/>
    </row>
    <row r="787" spans="1:3">
      <c r="A787" s="76"/>
      <c r="B787" s="76"/>
      <c r="C787" s="125"/>
    </row>
    <row r="788" spans="1:3">
      <c r="A788" s="76"/>
      <c r="B788" s="76"/>
      <c r="C788" s="125"/>
    </row>
    <row r="789" spans="1:3">
      <c r="A789" s="76"/>
      <c r="B789" s="76"/>
      <c r="C789" s="125"/>
    </row>
    <row r="790" spans="1:3">
      <c r="A790" s="76"/>
      <c r="B790" s="76"/>
      <c r="C790" s="125"/>
    </row>
    <row r="791" spans="1:3">
      <c r="A791" s="76"/>
      <c r="B791" s="76"/>
      <c r="C791" s="125"/>
    </row>
    <row r="792" spans="1:3">
      <c r="A792" s="76"/>
      <c r="B792" s="76"/>
      <c r="C792" s="125"/>
    </row>
    <row r="793" spans="1:3">
      <c r="A793" s="76"/>
      <c r="B793" s="76"/>
      <c r="C793" s="125"/>
    </row>
    <row r="794" spans="1:3">
      <c r="A794" s="76"/>
      <c r="B794" s="76"/>
      <c r="C794" s="125"/>
    </row>
    <row r="795" spans="1:3">
      <c r="A795" s="76"/>
      <c r="B795" s="76"/>
      <c r="C795" s="125"/>
    </row>
    <row r="796" spans="1:3">
      <c r="A796" s="76"/>
      <c r="B796" s="76"/>
      <c r="C796" s="125"/>
    </row>
    <row r="797" spans="1:3">
      <c r="A797" s="76"/>
      <c r="B797" s="76"/>
      <c r="C797" s="125"/>
    </row>
    <row r="798" spans="1:3">
      <c r="A798" s="76"/>
      <c r="B798" s="76"/>
      <c r="C798" s="125"/>
    </row>
    <row r="799" spans="1:3">
      <c r="A799" s="76"/>
      <c r="B799" s="76"/>
      <c r="C799" s="125"/>
    </row>
    <row r="800" spans="1:3">
      <c r="A800" s="76"/>
      <c r="B800" s="76"/>
      <c r="C800" s="125"/>
    </row>
    <row r="801" spans="1:3">
      <c r="A801" s="76"/>
      <c r="B801" s="76"/>
      <c r="C801" s="125"/>
    </row>
    <row r="802" spans="1:3">
      <c r="A802" s="76"/>
      <c r="B802" s="76"/>
      <c r="C802" s="125"/>
    </row>
    <row r="803" spans="1:3">
      <c r="A803" s="76"/>
      <c r="B803" s="76"/>
      <c r="C803" s="125"/>
    </row>
    <row r="804" spans="1:3">
      <c r="A804" s="76"/>
      <c r="B804" s="76"/>
      <c r="C804" s="125"/>
    </row>
    <row r="805" spans="1:3">
      <c r="A805" s="76"/>
      <c r="B805" s="76"/>
      <c r="C805" s="125"/>
    </row>
    <row r="806" spans="1:3">
      <c r="A806" s="76"/>
      <c r="B806" s="76"/>
      <c r="C806" s="125"/>
    </row>
    <row r="807" spans="1:3">
      <c r="A807" s="76"/>
      <c r="B807" s="76"/>
      <c r="C807" s="125"/>
    </row>
    <row r="808" spans="1:3">
      <c r="A808" s="76"/>
      <c r="B808" s="76"/>
      <c r="C808" s="125"/>
    </row>
    <row r="809" spans="1:3">
      <c r="A809" s="76"/>
      <c r="B809" s="76"/>
      <c r="C809" s="125"/>
    </row>
    <row r="810" spans="1:3">
      <c r="A810" s="76"/>
      <c r="B810" s="76"/>
      <c r="C810" s="125"/>
    </row>
    <row r="811" spans="1:3">
      <c r="A811" s="76"/>
      <c r="B811" s="76"/>
      <c r="C811" s="125"/>
    </row>
    <row r="812" spans="1:3">
      <c r="A812" s="76"/>
      <c r="B812" s="76"/>
      <c r="C812" s="125"/>
    </row>
    <row r="813" spans="1:3">
      <c r="A813" s="76"/>
      <c r="B813" s="76"/>
      <c r="C813" s="125"/>
    </row>
    <row r="814" spans="1:3">
      <c r="A814" s="76"/>
      <c r="B814" s="76"/>
      <c r="C814" s="125"/>
    </row>
    <row r="815" spans="1:3">
      <c r="A815" s="76"/>
      <c r="B815" s="76"/>
      <c r="C815" s="125"/>
    </row>
    <row r="816" spans="1:3">
      <c r="A816" s="76"/>
      <c r="B816" s="76"/>
      <c r="C816" s="125"/>
    </row>
    <row r="817" spans="1:3">
      <c r="A817" s="76"/>
      <c r="B817" s="76"/>
      <c r="C817" s="125"/>
    </row>
    <row r="818" spans="1:3">
      <c r="A818" s="76"/>
      <c r="B818" s="76"/>
      <c r="C818" s="125"/>
    </row>
    <row r="819" spans="1:3">
      <c r="A819" s="76"/>
      <c r="B819" s="76"/>
      <c r="C819" s="125"/>
    </row>
    <row r="820" spans="1:3">
      <c r="A820" s="76"/>
      <c r="B820" s="76"/>
      <c r="C820" s="125"/>
    </row>
    <row r="821" spans="1:3">
      <c r="A821" s="76"/>
      <c r="B821" s="76"/>
      <c r="C821" s="125"/>
    </row>
    <row r="822" spans="1:3">
      <c r="A822" s="76"/>
      <c r="B822" s="76"/>
      <c r="C822" s="125"/>
    </row>
    <row r="823" spans="1:3">
      <c r="A823" s="76"/>
      <c r="B823" s="76"/>
      <c r="C823" s="125"/>
    </row>
    <row r="824" spans="1:3">
      <c r="A824" s="76"/>
      <c r="B824" s="76"/>
      <c r="C824" s="125"/>
    </row>
    <row r="825" spans="1:3">
      <c r="A825" s="76"/>
      <c r="B825" s="76"/>
      <c r="C825" s="125"/>
    </row>
    <row r="826" spans="1:3">
      <c r="A826" s="76"/>
      <c r="B826" s="76"/>
      <c r="C826" s="125"/>
    </row>
    <row r="827" spans="1:3">
      <c r="A827" s="76"/>
      <c r="B827" s="76"/>
      <c r="C827" s="125"/>
    </row>
    <row r="828" spans="1:3">
      <c r="A828" s="76"/>
      <c r="B828" s="76"/>
      <c r="C828" s="125"/>
    </row>
    <row r="829" spans="1:3">
      <c r="A829" s="76"/>
      <c r="B829" s="76"/>
      <c r="C829" s="125"/>
    </row>
    <row r="830" spans="1:3">
      <c r="A830" s="76"/>
      <c r="B830" s="76"/>
      <c r="C830" s="125"/>
    </row>
    <row r="831" spans="1:3">
      <c r="A831" s="76"/>
      <c r="B831" s="76"/>
      <c r="C831" s="125"/>
    </row>
    <row r="832" spans="1:3">
      <c r="A832" s="76"/>
      <c r="B832" s="76"/>
      <c r="C832" s="125"/>
    </row>
    <row r="833" spans="1:3">
      <c r="A833" s="76"/>
      <c r="B833" s="76"/>
      <c r="C833" s="125"/>
    </row>
    <row r="834" spans="1:3">
      <c r="A834" s="76"/>
      <c r="B834" s="76"/>
      <c r="C834" s="125"/>
    </row>
    <row r="835" spans="1:3">
      <c r="A835" s="76"/>
      <c r="B835" s="76"/>
      <c r="C835" s="125"/>
    </row>
    <row r="836" spans="1:3">
      <c r="A836" s="76"/>
      <c r="B836" s="76"/>
      <c r="C836" s="125"/>
    </row>
    <row r="837" spans="1:3">
      <c r="A837" s="76"/>
      <c r="B837" s="76"/>
      <c r="C837" s="125"/>
    </row>
    <row r="838" spans="1:3">
      <c r="A838" s="76"/>
      <c r="B838" s="76"/>
      <c r="C838" s="125"/>
    </row>
    <row r="839" spans="1:3">
      <c r="A839" s="76"/>
      <c r="B839" s="76"/>
      <c r="C839" s="125"/>
    </row>
    <row r="840" spans="1:3">
      <c r="A840" s="76"/>
      <c r="B840" s="76"/>
      <c r="C840" s="125"/>
    </row>
    <row r="841" spans="1:3">
      <c r="A841" s="76"/>
      <c r="B841" s="76"/>
      <c r="C841" s="125"/>
    </row>
    <row r="842" spans="1:3">
      <c r="A842" s="76"/>
      <c r="B842" s="76"/>
      <c r="C842" s="125"/>
    </row>
    <row r="843" spans="1:3">
      <c r="A843" s="76"/>
      <c r="B843" s="76"/>
      <c r="C843" s="125"/>
    </row>
    <row r="844" spans="1:3">
      <c r="A844" s="76"/>
      <c r="B844" s="76"/>
      <c r="C844" s="125"/>
    </row>
    <row r="845" spans="1:3">
      <c r="A845" s="76"/>
      <c r="B845" s="76"/>
      <c r="C845" s="125"/>
    </row>
    <row r="846" spans="1:3">
      <c r="A846" s="76"/>
      <c r="B846" s="76"/>
      <c r="C846" s="125"/>
    </row>
    <row r="847" spans="1:3">
      <c r="A847" s="76"/>
      <c r="B847" s="76"/>
      <c r="C847" s="125"/>
    </row>
    <row r="848" spans="1:3">
      <c r="A848" s="76"/>
      <c r="B848" s="76"/>
      <c r="C848" s="125"/>
    </row>
    <row r="849" spans="1:3">
      <c r="A849" s="76"/>
      <c r="B849" s="76"/>
      <c r="C849" s="125"/>
    </row>
    <row r="850" spans="1:3">
      <c r="A850" s="76"/>
      <c r="B850" s="76"/>
      <c r="C850" s="125"/>
    </row>
    <row r="851" spans="1:3">
      <c r="A851" s="76"/>
      <c r="B851" s="76"/>
      <c r="C851" s="125"/>
    </row>
    <row r="852" spans="1:3">
      <c r="A852" s="76"/>
      <c r="B852" s="76"/>
      <c r="C852" s="125"/>
    </row>
    <row r="853" spans="1:3">
      <c r="A853" s="76"/>
      <c r="B853" s="76"/>
      <c r="C853" s="125"/>
    </row>
    <row r="854" spans="1:3">
      <c r="A854" s="76"/>
      <c r="B854" s="76"/>
      <c r="C854" s="125"/>
    </row>
    <row r="855" spans="1:3">
      <c r="A855" s="76"/>
      <c r="B855" s="76"/>
      <c r="C855" s="125"/>
    </row>
    <row r="856" spans="1:3">
      <c r="A856" s="76"/>
      <c r="B856" s="76"/>
      <c r="C856" s="125"/>
    </row>
    <row r="857" spans="1:3">
      <c r="A857" s="76"/>
      <c r="B857" s="76"/>
      <c r="C857" s="125"/>
    </row>
    <row r="858" spans="1:3">
      <c r="A858" s="76"/>
      <c r="B858" s="76"/>
      <c r="C858" s="125"/>
    </row>
    <row r="859" spans="1:3">
      <c r="A859" s="76"/>
      <c r="B859" s="76"/>
      <c r="C859" s="125"/>
    </row>
    <row r="860" spans="1:3">
      <c r="A860" s="76"/>
      <c r="B860" s="76"/>
      <c r="C860" s="125"/>
    </row>
    <row r="861" spans="1:3">
      <c r="A861" s="76"/>
      <c r="B861" s="76"/>
      <c r="C861" s="125"/>
    </row>
    <row r="862" spans="1:3">
      <c r="A862" s="76"/>
      <c r="B862" s="76"/>
      <c r="C862" s="125"/>
    </row>
    <row r="863" spans="1:3">
      <c r="A863" s="76"/>
      <c r="B863" s="76"/>
      <c r="C863" s="125"/>
    </row>
    <row r="864" spans="1:3">
      <c r="A864" s="76"/>
      <c r="B864" s="76"/>
      <c r="C864" s="125"/>
    </row>
    <row r="865" spans="1:3">
      <c r="A865" s="76"/>
      <c r="B865" s="76"/>
      <c r="C865" s="125"/>
    </row>
    <row r="866" spans="1:3">
      <c r="A866" s="76"/>
      <c r="B866" s="76"/>
      <c r="C866" s="125"/>
    </row>
    <row r="867" spans="1:3">
      <c r="A867" s="76"/>
      <c r="B867" s="76"/>
      <c r="C867" s="125"/>
    </row>
    <row r="868" spans="1:3">
      <c r="A868" s="76"/>
      <c r="B868" s="76"/>
      <c r="C868" s="125"/>
    </row>
    <row r="869" spans="1:3">
      <c r="A869" s="76"/>
      <c r="B869" s="76"/>
      <c r="C869" s="125"/>
    </row>
    <row r="870" spans="1:3">
      <c r="A870" s="76"/>
      <c r="B870" s="76"/>
      <c r="C870" s="125"/>
    </row>
    <row r="871" spans="1:3">
      <c r="A871" s="76"/>
      <c r="B871" s="76"/>
      <c r="C871" s="125"/>
    </row>
    <row r="872" spans="1:3">
      <c r="A872" s="76"/>
      <c r="B872" s="76"/>
      <c r="C872" s="125"/>
    </row>
    <row r="873" spans="1:3">
      <c r="A873" s="76"/>
      <c r="B873" s="76"/>
      <c r="C873" s="125"/>
    </row>
    <row r="874" spans="1:3">
      <c r="A874" s="76"/>
      <c r="B874" s="76"/>
      <c r="C874" s="125"/>
    </row>
    <row r="875" spans="1:3">
      <c r="A875" s="76"/>
      <c r="B875" s="76"/>
      <c r="C875" s="125"/>
    </row>
    <row r="876" spans="1:3">
      <c r="A876" s="76"/>
      <c r="B876" s="76"/>
      <c r="C876" s="125"/>
    </row>
    <row r="877" spans="1:3">
      <c r="A877" s="76"/>
      <c r="B877" s="76"/>
      <c r="C877" s="125"/>
    </row>
    <row r="878" spans="1:3">
      <c r="A878" s="76"/>
      <c r="B878" s="76"/>
      <c r="C878" s="125"/>
    </row>
    <row r="879" spans="1:3">
      <c r="A879" s="76"/>
      <c r="B879" s="76"/>
      <c r="C879" s="125"/>
    </row>
    <row r="880" spans="1:3">
      <c r="A880" s="76"/>
      <c r="B880" s="76"/>
      <c r="C880" s="125"/>
    </row>
    <row r="881" spans="1:3">
      <c r="A881" s="76"/>
      <c r="B881" s="76"/>
      <c r="C881" s="125"/>
    </row>
    <row r="882" spans="1:3">
      <c r="A882" s="76"/>
      <c r="B882" s="76"/>
      <c r="C882" s="125"/>
    </row>
    <row r="883" spans="1:3">
      <c r="A883" s="76"/>
      <c r="B883" s="76"/>
      <c r="C883" s="125"/>
    </row>
    <row r="884" spans="1:3">
      <c r="A884" s="76"/>
      <c r="B884" s="76"/>
      <c r="C884" s="125"/>
    </row>
    <row r="885" spans="1:3">
      <c r="A885" s="76"/>
      <c r="B885" s="76"/>
      <c r="C885" s="125"/>
    </row>
    <row r="886" spans="1:3">
      <c r="A886" s="76"/>
      <c r="B886" s="76"/>
      <c r="C886" s="125"/>
    </row>
    <row r="887" spans="1:3">
      <c r="A887" s="76"/>
      <c r="B887" s="76"/>
      <c r="C887" s="125"/>
    </row>
    <row r="888" spans="1:3">
      <c r="A888" s="76"/>
      <c r="B888" s="76"/>
      <c r="C888" s="125"/>
    </row>
    <row r="889" spans="1:3">
      <c r="A889" s="76"/>
      <c r="B889" s="76"/>
      <c r="C889" s="125"/>
    </row>
    <row r="890" spans="1:3">
      <c r="A890" s="76"/>
      <c r="B890" s="76"/>
      <c r="C890" s="125"/>
    </row>
    <row r="891" spans="1:3">
      <c r="A891" s="76"/>
      <c r="B891" s="76"/>
      <c r="C891" s="125"/>
    </row>
    <row r="892" spans="1:3">
      <c r="A892" s="76"/>
      <c r="B892" s="76"/>
      <c r="C892" s="125"/>
    </row>
    <row r="893" spans="1:3">
      <c r="A893" s="76"/>
      <c r="B893" s="76"/>
      <c r="C893" s="125"/>
    </row>
    <row r="894" spans="1:3">
      <c r="A894" s="76"/>
      <c r="B894" s="76"/>
      <c r="C894" s="125"/>
    </row>
    <row r="895" spans="1:3">
      <c r="A895" s="76"/>
      <c r="B895" s="76"/>
      <c r="C895" s="125"/>
    </row>
    <row r="896" spans="1:3">
      <c r="A896" s="76"/>
      <c r="B896" s="76"/>
      <c r="C896" s="125"/>
    </row>
    <row r="897" spans="1:3">
      <c r="A897" s="76"/>
      <c r="B897" s="76"/>
      <c r="C897" s="125"/>
    </row>
    <row r="898" spans="1:3">
      <c r="A898" s="76"/>
      <c r="B898" s="76"/>
      <c r="C898" s="125"/>
    </row>
    <row r="899" spans="1:3">
      <c r="A899" s="76"/>
      <c r="B899" s="76"/>
      <c r="C899" s="125"/>
    </row>
    <row r="900" spans="1:3">
      <c r="A900" s="76"/>
      <c r="B900" s="76"/>
      <c r="C900" s="125"/>
    </row>
    <row r="901" spans="1:3">
      <c r="A901" s="76"/>
      <c r="B901" s="76"/>
      <c r="C901" s="125"/>
    </row>
    <row r="902" spans="1:3">
      <c r="A902" s="76"/>
      <c r="B902" s="76"/>
      <c r="C902" s="125"/>
    </row>
    <row r="903" spans="1:3">
      <c r="A903" s="76"/>
      <c r="B903" s="76"/>
      <c r="C903" s="125"/>
    </row>
    <row r="904" spans="1:3">
      <c r="A904" s="76"/>
      <c r="B904" s="76"/>
      <c r="C904" s="125"/>
    </row>
    <row r="905" spans="1:3">
      <c r="A905" s="76"/>
      <c r="B905" s="76"/>
      <c r="C905" s="125"/>
    </row>
    <row r="906" spans="1:3">
      <c r="A906" s="76"/>
      <c r="B906" s="76"/>
      <c r="C906" s="125"/>
    </row>
    <row r="907" spans="1:3">
      <c r="A907" s="76"/>
      <c r="B907" s="76"/>
      <c r="C907" s="125"/>
    </row>
    <row r="908" spans="1:3">
      <c r="A908" s="76"/>
      <c r="B908" s="76"/>
      <c r="C908" s="125"/>
    </row>
    <row r="909" spans="1:3">
      <c r="A909" s="76"/>
      <c r="B909" s="76"/>
      <c r="C909" s="125"/>
    </row>
    <row r="910" spans="1:3">
      <c r="A910" s="76"/>
      <c r="B910" s="76"/>
      <c r="C910" s="125"/>
    </row>
    <row r="911" spans="1:3">
      <c r="A911" s="76"/>
      <c r="B911" s="76"/>
      <c r="C911" s="125"/>
    </row>
    <row r="912" spans="1:3">
      <c r="A912" s="76"/>
      <c r="B912" s="76"/>
      <c r="C912" s="125"/>
    </row>
    <row r="913" spans="1:3">
      <c r="A913" s="76"/>
      <c r="B913" s="76"/>
      <c r="C913" s="125"/>
    </row>
    <row r="914" spans="1:3">
      <c r="A914" s="76"/>
      <c r="B914" s="76"/>
      <c r="C914" s="125"/>
    </row>
    <row r="915" spans="1:3">
      <c r="A915" s="76"/>
      <c r="B915" s="76"/>
      <c r="C915" s="125"/>
    </row>
    <row r="916" spans="1:3">
      <c r="A916" s="76"/>
      <c r="B916" s="76"/>
      <c r="C916" s="125"/>
    </row>
    <row r="917" spans="1:3">
      <c r="A917" s="76"/>
      <c r="B917" s="76"/>
      <c r="C917" s="125"/>
    </row>
    <row r="918" spans="1:3">
      <c r="A918" s="76"/>
      <c r="B918" s="76"/>
      <c r="C918" s="125"/>
    </row>
    <row r="919" spans="1:3">
      <c r="A919" s="76"/>
      <c r="B919" s="76"/>
      <c r="C919" s="125"/>
    </row>
    <row r="920" spans="1:3">
      <c r="A920" s="76"/>
      <c r="B920" s="76"/>
      <c r="C920" s="125"/>
    </row>
    <row r="921" spans="1:3">
      <c r="A921" s="76"/>
      <c r="B921" s="76"/>
      <c r="C921" s="125"/>
    </row>
    <row r="922" spans="1:3">
      <c r="A922" s="76"/>
      <c r="B922" s="76"/>
      <c r="C922" s="125"/>
    </row>
    <row r="923" spans="1:3">
      <c r="A923" s="76"/>
      <c r="B923" s="76"/>
      <c r="C923" s="125"/>
    </row>
    <row r="924" spans="1:3">
      <c r="A924" s="76"/>
      <c r="B924" s="76"/>
      <c r="C924" s="125"/>
    </row>
    <row r="925" spans="1:3">
      <c r="A925" s="76"/>
      <c r="B925" s="76"/>
      <c r="C925" s="125"/>
    </row>
    <row r="926" spans="1:3">
      <c r="A926" s="76"/>
      <c r="B926" s="76"/>
      <c r="C926" s="125"/>
    </row>
    <row r="927" spans="1:3">
      <c r="A927" s="76"/>
      <c r="B927" s="76"/>
      <c r="C927" s="125"/>
    </row>
    <row r="928" spans="1:3">
      <c r="A928" s="76"/>
      <c r="B928" s="76"/>
      <c r="C928" s="125"/>
    </row>
    <row r="929" spans="1:3">
      <c r="A929" s="76"/>
      <c r="B929" s="76"/>
      <c r="C929" s="125"/>
    </row>
    <row r="930" spans="1:3">
      <c r="A930" s="76"/>
      <c r="B930" s="76"/>
      <c r="C930" s="125"/>
    </row>
    <row r="931" spans="1:3">
      <c r="A931" s="76"/>
      <c r="B931" s="76"/>
      <c r="C931" s="125"/>
    </row>
    <row r="932" spans="1:3">
      <c r="A932" s="76"/>
      <c r="B932" s="76"/>
      <c r="C932" s="125"/>
    </row>
    <row r="933" spans="1:3">
      <c r="A933" s="76"/>
      <c r="B933" s="76"/>
      <c r="C933" s="125"/>
    </row>
    <row r="934" spans="1:3">
      <c r="A934" s="76"/>
      <c r="B934" s="76"/>
      <c r="C934" s="125"/>
    </row>
    <row r="935" spans="1:3">
      <c r="A935" s="76"/>
      <c r="B935" s="76"/>
      <c r="C935" s="125"/>
    </row>
    <row r="936" spans="1:3">
      <c r="A936" s="76"/>
      <c r="B936" s="76"/>
      <c r="C936" s="125"/>
    </row>
    <row r="937" spans="1:3">
      <c r="A937" s="76"/>
      <c r="B937" s="76"/>
      <c r="C937" s="125"/>
    </row>
    <row r="938" spans="1:3">
      <c r="A938" s="76"/>
      <c r="B938" s="76"/>
      <c r="C938" s="125"/>
    </row>
    <row r="939" spans="1:3">
      <c r="A939" s="76"/>
      <c r="B939" s="76"/>
      <c r="C939" s="125"/>
    </row>
    <row r="940" spans="1:3">
      <c r="A940" s="76"/>
      <c r="B940" s="76"/>
      <c r="C940" s="125"/>
    </row>
    <row r="941" spans="1:3">
      <c r="A941" s="76"/>
      <c r="B941" s="76"/>
      <c r="C941" s="125"/>
    </row>
    <row r="942" spans="1:3">
      <c r="A942" s="76"/>
      <c r="B942" s="76"/>
      <c r="C942" s="125"/>
    </row>
    <row r="943" spans="1:3">
      <c r="A943" s="76"/>
      <c r="B943" s="76"/>
      <c r="C943" s="125"/>
    </row>
    <row r="944" spans="1:3">
      <c r="A944" s="76"/>
      <c r="B944" s="76"/>
      <c r="C944" s="125"/>
    </row>
    <row r="945" spans="1:3">
      <c r="A945" s="76"/>
      <c r="B945" s="76"/>
      <c r="C945" s="125"/>
    </row>
    <row r="946" spans="1:3">
      <c r="A946" s="76"/>
      <c r="B946" s="76"/>
      <c r="C946" s="125"/>
    </row>
    <row r="947" spans="1:3">
      <c r="A947" s="76"/>
      <c r="B947" s="76"/>
      <c r="C947" s="125"/>
    </row>
    <row r="948" spans="1:3">
      <c r="A948" s="76"/>
      <c r="B948" s="76"/>
      <c r="C948" s="125"/>
    </row>
    <row r="949" spans="1:3">
      <c r="A949" s="76"/>
      <c r="B949" s="76"/>
      <c r="C949" s="125"/>
    </row>
    <row r="950" spans="1:3">
      <c r="A950" s="76"/>
      <c r="B950" s="76"/>
      <c r="C950" s="125"/>
    </row>
    <row r="951" spans="1:3">
      <c r="A951" s="76"/>
      <c r="B951" s="76"/>
      <c r="C951" s="125"/>
    </row>
    <row r="952" spans="1:3">
      <c r="A952" s="76"/>
      <c r="B952" s="76"/>
      <c r="C952" s="125"/>
    </row>
    <row r="953" spans="1:3">
      <c r="A953" s="76"/>
      <c r="B953" s="76"/>
      <c r="C953" s="125"/>
    </row>
    <row r="954" spans="1:3">
      <c r="A954" s="76"/>
      <c r="B954" s="76"/>
      <c r="C954" s="125"/>
    </row>
    <row r="955" spans="1:3">
      <c r="A955" s="76"/>
      <c r="B955" s="76"/>
      <c r="C955" s="125"/>
    </row>
    <row r="956" spans="1:3">
      <c r="A956" s="76"/>
      <c r="B956" s="76"/>
      <c r="C956" s="125"/>
    </row>
    <row r="957" spans="1:3">
      <c r="A957" s="76"/>
      <c r="B957" s="76"/>
      <c r="C957" s="125"/>
    </row>
    <row r="958" spans="1:3">
      <c r="A958" s="76"/>
      <c r="B958" s="76"/>
      <c r="C958" s="125"/>
    </row>
    <row r="959" spans="1:3">
      <c r="A959" s="76"/>
      <c r="B959" s="76"/>
      <c r="C959" s="125"/>
    </row>
    <row r="960" spans="1:3">
      <c r="A960" s="76"/>
      <c r="B960" s="76"/>
      <c r="C960" s="125"/>
    </row>
    <row r="961" spans="1:3">
      <c r="A961" s="76"/>
      <c r="B961" s="76"/>
      <c r="C961" s="125"/>
    </row>
    <row r="962" spans="1:3">
      <c r="A962" s="76"/>
      <c r="B962" s="76"/>
      <c r="C962" s="125"/>
    </row>
    <row r="963" spans="1:3">
      <c r="A963" s="76"/>
      <c r="B963" s="76"/>
      <c r="C963" s="125"/>
    </row>
    <row r="964" spans="1:3">
      <c r="A964" s="76"/>
      <c r="B964" s="76"/>
      <c r="C964" s="125"/>
    </row>
    <row r="965" spans="1:3">
      <c r="A965" s="76"/>
      <c r="B965" s="76"/>
      <c r="C965" s="125"/>
    </row>
    <row r="966" spans="1:3">
      <c r="A966" s="76"/>
      <c r="B966" s="76"/>
      <c r="C966" s="125"/>
    </row>
    <row r="967" spans="1:3">
      <c r="A967" s="76"/>
      <c r="B967" s="76"/>
      <c r="C967" s="125"/>
    </row>
    <row r="968" spans="1:3">
      <c r="A968" s="76"/>
      <c r="B968" s="76"/>
      <c r="C968" s="125"/>
    </row>
    <row r="969" spans="1:3">
      <c r="A969" s="76"/>
      <c r="B969" s="76"/>
      <c r="C969" s="125"/>
    </row>
    <row r="970" spans="1:3">
      <c r="A970" s="76"/>
      <c r="B970" s="76"/>
      <c r="C970" s="125"/>
    </row>
    <row r="971" spans="1:3">
      <c r="A971" s="76"/>
      <c r="B971" s="76"/>
      <c r="C971" s="125"/>
    </row>
    <row r="972" spans="1:3">
      <c r="A972" s="76"/>
      <c r="B972" s="76"/>
      <c r="C972" s="125"/>
    </row>
    <row r="973" spans="1:3">
      <c r="A973" s="76"/>
      <c r="B973" s="76"/>
      <c r="C973" s="125"/>
    </row>
    <row r="974" spans="1:3">
      <c r="A974" s="76"/>
      <c r="B974" s="76"/>
      <c r="C974" s="125"/>
    </row>
    <row r="975" spans="1:3">
      <c r="A975" s="76"/>
      <c r="B975" s="76"/>
      <c r="C975" s="125"/>
    </row>
    <row r="976" spans="1:3">
      <c r="A976" s="76"/>
      <c r="B976" s="76"/>
      <c r="C976" s="125"/>
    </row>
    <row r="977" spans="1:3">
      <c r="A977" s="76"/>
      <c r="B977" s="76"/>
      <c r="C977" s="125"/>
    </row>
    <row r="978" spans="1:3">
      <c r="A978" s="76"/>
      <c r="B978" s="76"/>
      <c r="C978" s="125"/>
    </row>
    <row r="979" spans="1:3">
      <c r="A979" s="76"/>
      <c r="B979" s="76"/>
      <c r="C979" s="125"/>
    </row>
    <row r="980" spans="1:3">
      <c r="A980" s="76"/>
      <c r="B980" s="76"/>
      <c r="C980" s="125"/>
    </row>
    <row r="981" spans="1:3">
      <c r="A981" s="76"/>
      <c r="B981" s="76"/>
      <c r="C981" s="125"/>
    </row>
    <row r="982" spans="1:3">
      <c r="A982" s="76"/>
      <c r="B982" s="76"/>
      <c r="C982" s="125"/>
    </row>
    <row r="983" spans="1:3">
      <c r="A983" s="76"/>
      <c r="B983" s="76"/>
      <c r="C983" s="125"/>
    </row>
    <row r="984" spans="1:3">
      <c r="A984" s="76"/>
      <c r="B984" s="76"/>
      <c r="C984" s="125"/>
    </row>
    <row r="985" spans="1:3">
      <c r="A985" s="76"/>
      <c r="B985" s="76"/>
      <c r="C985" s="125"/>
    </row>
    <row r="986" spans="1:3">
      <c r="A986" s="76"/>
      <c r="B986" s="76"/>
      <c r="C986" s="125"/>
    </row>
    <row r="987" spans="1:3">
      <c r="A987" s="76"/>
      <c r="B987" s="76"/>
      <c r="C987" s="125"/>
    </row>
    <row r="988" spans="1:3">
      <c r="A988" s="76"/>
      <c r="B988" s="76"/>
      <c r="C988" s="125"/>
    </row>
    <row r="989" spans="1:3">
      <c r="A989" s="76"/>
      <c r="B989" s="76"/>
      <c r="C989" s="125"/>
    </row>
    <row r="990" spans="1:3">
      <c r="A990" s="76"/>
      <c r="B990" s="76"/>
      <c r="C990" s="125"/>
    </row>
    <row r="991" spans="1:3">
      <c r="A991" s="76"/>
      <c r="B991" s="76"/>
      <c r="C991" s="125"/>
    </row>
    <row r="992" spans="1:3">
      <c r="A992" s="76"/>
      <c r="B992" s="76"/>
      <c r="C992" s="125"/>
    </row>
    <row r="993" spans="1:3">
      <c r="A993" s="76"/>
      <c r="B993" s="76"/>
      <c r="C993" s="125"/>
    </row>
    <row r="994" spans="1:3">
      <c r="A994" s="76"/>
      <c r="B994" s="76"/>
      <c r="C994" s="125"/>
    </row>
    <row r="995" spans="1:3">
      <c r="A995" s="76"/>
      <c r="B995" s="76"/>
      <c r="C995" s="125"/>
    </row>
    <row r="996" spans="1:3">
      <c r="A996" s="76"/>
      <c r="B996" s="76"/>
      <c r="C996" s="125"/>
    </row>
    <row r="997" spans="1:3">
      <c r="A997" s="76"/>
      <c r="B997" s="76"/>
      <c r="C997" s="125"/>
    </row>
    <row r="998" spans="1:3">
      <c r="A998" s="76"/>
      <c r="B998" s="76"/>
      <c r="C998" s="125"/>
    </row>
    <row r="999" spans="1:3">
      <c r="A999" s="76"/>
      <c r="B999" s="76"/>
      <c r="C999" s="125"/>
    </row>
    <row r="1000" spans="1:3">
      <c r="A1000" s="76"/>
      <c r="B1000" s="76"/>
      <c r="C1000" s="125"/>
    </row>
    <row r="1001" spans="1:3">
      <c r="A1001" s="76"/>
      <c r="B1001" s="76"/>
      <c r="C1001" s="125"/>
    </row>
    <row r="1002" spans="1:3">
      <c r="A1002" s="76"/>
      <c r="B1002" s="76"/>
      <c r="C1002" s="125"/>
    </row>
    <row r="1003" spans="1:3">
      <c r="A1003" s="76"/>
      <c r="B1003" s="76"/>
      <c r="C1003" s="125"/>
    </row>
    <row r="1004" spans="1:3">
      <c r="A1004" s="76"/>
      <c r="B1004" s="76"/>
      <c r="C1004" s="125"/>
    </row>
    <row r="1005" spans="1:3">
      <c r="A1005" s="76"/>
      <c r="B1005" s="76"/>
      <c r="C1005" s="125"/>
    </row>
    <row r="1006" spans="1:3">
      <c r="A1006" s="76"/>
      <c r="B1006" s="76"/>
      <c r="C1006" s="125"/>
    </row>
    <row r="1007" spans="1:3">
      <c r="A1007" s="76"/>
      <c r="B1007" s="76"/>
      <c r="C1007" s="125"/>
    </row>
    <row r="1008" spans="1:3">
      <c r="A1008" s="76"/>
      <c r="B1008" s="76"/>
      <c r="C1008" s="125"/>
    </row>
    <row r="1009" spans="1:3">
      <c r="A1009" s="76"/>
      <c r="B1009" s="76"/>
      <c r="C1009" s="125"/>
    </row>
    <row r="1010" spans="1:3">
      <c r="A1010" s="76"/>
      <c r="B1010" s="76"/>
      <c r="C1010" s="125"/>
    </row>
    <row r="1011" spans="1:3">
      <c r="A1011" s="76"/>
      <c r="B1011" s="76"/>
      <c r="C1011" s="125"/>
    </row>
    <row r="1012" spans="1:3">
      <c r="A1012" s="76"/>
      <c r="B1012" s="76"/>
      <c r="C1012" s="125"/>
    </row>
    <row r="1013" spans="1:3">
      <c r="A1013" s="76"/>
      <c r="B1013" s="76"/>
      <c r="C1013" s="125"/>
    </row>
    <row r="1014" spans="1:3">
      <c r="A1014" s="76"/>
      <c r="B1014" s="76"/>
      <c r="C1014" s="125"/>
    </row>
    <row r="1015" spans="1:3">
      <c r="A1015" s="76"/>
      <c r="B1015" s="76"/>
      <c r="C1015" s="125"/>
    </row>
    <row r="1016" spans="1:3">
      <c r="A1016" s="76"/>
      <c r="B1016" s="76"/>
      <c r="C1016" s="125"/>
    </row>
    <row r="1017" spans="1:3">
      <c r="A1017" s="76"/>
      <c r="B1017" s="76"/>
      <c r="C1017" s="125"/>
    </row>
    <row r="1018" spans="1:3">
      <c r="A1018" s="76"/>
      <c r="B1018" s="76"/>
      <c r="C1018" s="125"/>
    </row>
    <row r="1019" spans="1:3">
      <c r="A1019" s="76"/>
      <c r="B1019" s="76"/>
      <c r="C1019" s="125"/>
    </row>
    <row r="1020" spans="1:3">
      <c r="A1020" s="76"/>
      <c r="B1020" s="76"/>
      <c r="C1020" s="125"/>
    </row>
    <row r="1021" spans="1:3">
      <c r="A1021" s="76"/>
      <c r="B1021" s="76"/>
      <c r="C1021" s="125"/>
    </row>
    <row r="1022" spans="1:3">
      <c r="A1022" s="76"/>
      <c r="B1022" s="76"/>
      <c r="C1022" s="125"/>
    </row>
    <row r="1023" spans="1:3">
      <c r="A1023" s="76"/>
      <c r="B1023" s="76"/>
      <c r="C1023" s="125"/>
    </row>
    <row r="1024" spans="1:3">
      <c r="A1024" s="76"/>
      <c r="B1024" s="76"/>
      <c r="C1024" s="125"/>
    </row>
    <row r="1025" spans="1:3">
      <c r="A1025" s="76"/>
      <c r="B1025" s="76"/>
      <c r="C1025" s="125"/>
    </row>
    <row r="1026" spans="1:3">
      <c r="A1026" s="76"/>
      <c r="B1026" s="76"/>
      <c r="C1026" s="125"/>
    </row>
    <row r="1027" spans="1:3">
      <c r="A1027" s="76"/>
      <c r="B1027" s="76"/>
      <c r="C1027" s="125"/>
    </row>
    <row r="1028" spans="1:3">
      <c r="A1028" s="76"/>
      <c r="B1028" s="76"/>
      <c r="C1028" s="125"/>
    </row>
    <row r="1029" spans="1:3">
      <c r="A1029" s="76"/>
      <c r="B1029" s="76"/>
      <c r="C1029" s="125"/>
    </row>
    <row r="1030" spans="1:3">
      <c r="A1030" s="76"/>
      <c r="B1030" s="76"/>
      <c r="C1030" s="125"/>
    </row>
    <row r="1031" spans="1:3">
      <c r="A1031" s="76"/>
      <c r="B1031" s="76"/>
      <c r="C1031" s="125"/>
    </row>
    <row r="1032" spans="1:3">
      <c r="A1032" s="76"/>
      <c r="B1032" s="76"/>
      <c r="C1032" s="125"/>
    </row>
    <row r="1033" spans="1:3">
      <c r="A1033" s="76"/>
      <c r="B1033" s="76"/>
      <c r="C1033" s="125"/>
    </row>
    <row r="1034" spans="1:3">
      <c r="A1034" s="76"/>
      <c r="B1034" s="76"/>
      <c r="C1034" s="125"/>
    </row>
    <row r="1035" spans="1:3">
      <c r="A1035" s="76"/>
      <c r="B1035" s="76"/>
      <c r="C1035" s="125"/>
    </row>
    <row r="1036" spans="1:3">
      <c r="A1036" s="76"/>
      <c r="B1036" s="76"/>
      <c r="C1036" s="125"/>
    </row>
    <row r="1037" spans="1:3">
      <c r="A1037" s="76"/>
      <c r="B1037" s="76"/>
      <c r="C1037" s="125"/>
    </row>
    <row r="1038" spans="1:3">
      <c r="A1038" s="76"/>
      <c r="B1038" s="76"/>
      <c r="C1038" s="125"/>
    </row>
    <row r="1039" spans="1:3">
      <c r="A1039" s="76"/>
      <c r="B1039" s="76"/>
      <c r="C1039" s="125"/>
    </row>
    <row r="1040" spans="1:3">
      <c r="A1040" s="76"/>
      <c r="B1040" s="76"/>
      <c r="C1040" s="125"/>
    </row>
    <row r="1041" spans="1:3">
      <c r="A1041" s="76"/>
      <c r="B1041" s="76"/>
      <c r="C1041" s="125"/>
    </row>
    <row r="1042" spans="1:3">
      <c r="A1042" s="76"/>
      <c r="B1042" s="76"/>
      <c r="C1042" s="125"/>
    </row>
    <row r="1043" spans="1:3">
      <c r="A1043" s="76"/>
      <c r="B1043" s="76"/>
      <c r="C1043" s="125"/>
    </row>
    <row r="1044" spans="1:3">
      <c r="A1044" s="76"/>
      <c r="B1044" s="76"/>
      <c r="C1044" s="125"/>
    </row>
    <row r="1045" spans="1:3">
      <c r="A1045" s="76"/>
      <c r="B1045" s="76"/>
      <c r="C1045" s="125"/>
    </row>
    <row r="1046" spans="1:3">
      <c r="A1046" s="76"/>
      <c r="B1046" s="76"/>
      <c r="C1046" s="125"/>
    </row>
    <row r="1047" spans="1:3">
      <c r="A1047" s="76"/>
      <c r="B1047" s="76"/>
      <c r="C1047" s="125"/>
    </row>
    <row r="1048" spans="1:3">
      <c r="A1048" s="76"/>
      <c r="B1048" s="76"/>
      <c r="C1048" s="125"/>
    </row>
    <row r="1049" spans="1:3">
      <c r="A1049" s="76"/>
      <c r="B1049" s="76"/>
      <c r="C1049" s="125"/>
    </row>
    <row r="1050" spans="1:3">
      <c r="A1050" s="76"/>
      <c r="B1050" s="76"/>
      <c r="C1050" s="125"/>
    </row>
    <row r="1051" spans="1:3">
      <c r="A1051" s="76"/>
      <c r="B1051" s="76"/>
      <c r="C1051" s="125"/>
    </row>
    <row r="1052" spans="1:3">
      <c r="A1052" s="76"/>
      <c r="B1052" s="76"/>
      <c r="C1052" s="125"/>
    </row>
    <row r="1053" spans="1:3">
      <c r="A1053" s="76"/>
      <c r="B1053" s="76"/>
      <c r="C1053" s="125"/>
    </row>
    <row r="1054" spans="1:3">
      <c r="A1054" s="76"/>
      <c r="B1054" s="76"/>
      <c r="C1054" s="125"/>
    </row>
    <row r="1055" spans="1:3">
      <c r="A1055" s="76"/>
      <c r="B1055" s="76"/>
      <c r="C1055" s="125"/>
    </row>
    <row r="1056" spans="1:3">
      <c r="A1056" s="76"/>
      <c r="B1056" s="76"/>
      <c r="C1056" s="125"/>
    </row>
    <row r="1057" spans="1:3">
      <c r="A1057" s="76"/>
      <c r="B1057" s="76"/>
      <c r="C1057" s="125"/>
    </row>
    <row r="1058" spans="1:3">
      <c r="A1058" s="76"/>
      <c r="B1058" s="76"/>
      <c r="C1058" s="125"/>
    </row>
    <row r="1059" spans="1:3">
      <c r="A1059" s="76"/>
      <c r="B1059" s="76"/>
      <c r="C1059" s="125"/>
    </row>
    <row r="1060" spans="1:3">
      <c r="A1060" s="76"/>
      <c r="B1060" s="76"/>
      <c r="C1060" s="125"/>
    </row>
    <row r="1061" spans="1:3">
      <c r="A1061" s="76"/>
      <c r="B1061" s="76"/>
      <c r="C1061" s="125"/>
    </row>
    <row r="1062" spans="1:3">
      <c r="A1062" s="76"/>
      <c r="B1062" s="76"/>
      <c r="C1062" s="125"/>
    </row>
    <row r="1063" spans="1:3">
      <c r="A1063" s="76"/>
      <c r="B1063" s="76"/>
      <c r="C1063" s="125"/>
    </row>
    <row r="1064" spans="1:3">
      <c r="A1064" s="76"/>
      <c r="B1064" s="76"/>
      <c r="C1064" s="125"/>
    </row>
    <row r="1065" spans="1:3">
      <c r="A1065" s="76"/>
      <c r="B1065" s="76"/>
      <c r="C1065" s="125"/>
    </row>
    <row r="1066" spans="1:3">
      <c r="A1066" s="76"/>
      <c r="B1066" s="76"/>
      <c r="C1066" s="125"/>
    </row>
    <row r="1067" spans="1:3">
      <c r="A1067" s="76"/>
      <c r="B1067" s="76"/>
      <c r="C1067" s="125"/>
    </row>
    <row r="1068" spans="1:3">
      <c r="A1068" s="76"/>
      <c r="B1068" s="76"/>
      <c r="C1068" s="125"/>
    </row>
    <row r="1069" spans="1:3">
      <c r="A1069" s="76"/>
      <c r="B1069" s="76"/>
      <c r="C1069" s="125"/>
    </row>
    <row r="1070" spans="1:3">
      <c r="A1070" s="76"/>
      <c r="B1070" s="76"/>
      <c r="C1070" s="125"/>
    </row>
    <row r="1071" spans="1:3">
      <c r="A1071" s="76"/>
      <c r="B1071" s="76"/>
      <c r="C1071" s="125"/>
    </row>
    <row r="1072" spans="1:3">
      <c r="A1072" s="76"/>
      <c r="B1072" s="76"/>
      <c r="C1072" s="125"/>
    </row>
    <row r="1073" spans="1:3">
      <c r="A1073" s="76"/>
      <c r="B1073" s="76"/>
      <c r="C1073" s="125"/>
    </row>
    <row r="1074" spans="1:3">
      <c r="A1074" s="76"/>
      <c r="B1074" s="76"/>
      <c r="C1074" s="125"/>
    </row>
    <row r="1075" spans="1:3">
      <c r="A1075" s="76"/>
      <c r="B1075" s="76"/>
      <c r="C1075" s="125"/>
    </row>
    <row r="1076" spans="1:3">
      <c r="A1076" s="76"/>
      <c r="B1076" s="76"/>
      <c r="C1076" s="125"/>
    </row>
    <row r="1077" spans="1:3">
      <c r="A1077" s="76"/>
      <c r="B1077" s="76"/>
      <c r="C1077" s="125"/>
    </row>
    <row r="1078" spans="1:3">
      <c r="A1078" s="76"/>
      <c r="B1078" s="76"/>
      <c r="C1078" s="125"/>
    </row>
    <row r="1079" spans="1:3">
      <c r="A1079" s="76"/>
      <c r="B1079" s="76"/>
      <c r="C1079" s="125"/>
    </row>
    <row r="1080" spans="1:3">
      <c r="A1080" s="76"/>
      <c r="B1080" s="76"/>
      <c r="C1080" s="125"/>
    </row>
    <row r="1081" spans="1:3">
      <c r="A1081" s="76"/>
      <c r="B1081" s="76"/>
      <c r="C1081" s="125"/>
    </row>
    <row r="1082" spans="1:3">
      <c r="A1082" s="76"/>
      <c r="B1082" s="76"/>
      <c r="C1082" s="125"/>
    </row>
    <row r="1083" spans="1:3">
      <c r="A1083" s="76"/>
      <c r="B1083" s="76"/>
      <c r="C1083" s="125"/>
    </row>
    <row r="1084" spans="1:3">
      <c r="A1084" s="76"/>
      <c r="B1084" s="76"/>
      <c r="C1084" s="125"/>
    </row>
    <row r="1085" spans="1:3">
      <c r="A1085" s="76"/>
      <c r="B1085" s="76"/>
      <c r="C1085" s="125"/>
    </row>
    <row r="1086" spans="1:3">
      <c r="A1086" s="76"/>
      <c r="B1086" s="76"/>
      <c r="C1086" s="125"/>
    </row>
    <row r="1087" spans="1:3">
      <c r="A1087" s="76"/>
      <c r="B1087" s="76"/>
      <c r="C1087" s="125"/>
    </row>
    <row r="1088" spans="1:3">
      <c r="A1088" s="76"/>
      <c r="B1088" s="76"/>
      <c r="C1088" s="125"/>
    </row>
    <row r="1089" spans="1:3">
      <c r="A1089" s="76"/>
      <c r="B1089" s="76"/>
      <c r="C1089" s="125"/>
    </row>
    <row r="1090" spans="1:3">
      <c r="A1090" s="76"/>
      <c r="B1090" s="76"/>
      <c r="C1090" s="125"/>
    </row>
    <row r="1091" spans="1:3">
      <c r="A1091" s="76"/>
      <c r="B1091" s="76"/>
      <c r="C1091" s="125"/>
    </row>
    <row r="1092" spans="1:3">
      <c r="A1092" s="76"/>
      <c r="B1092" s="76"/>
      <c r="C1092" s="125"/>
    </row>
    <row r="1093" spans="1:3">
      <c r="A1093" s="76"/>
      <c r="B1093" s="76"/>
      <c r="C1093" s="125"/>
    </row>
    <row r="1094" spans="1:3">
      <c r="A1094" s="76"/>
      <c r="B1094" s="76"/>
      <c r="C1094" s="125"/>
    </row>
    <row r="1095" spans="1:3">
      <c r="A1095" s="76"/>
      <c r="B1095" s="76"/>
      <c r="C1095" s="125"/>
    </row>
    <row r="1096" spans="1:3">
      <c r="A1096" s="76"/>
      <c r="B1096" s="76"/>
      <c r="C1096" s="125"/>
    </row>
    <row r="1097" spans="1:3">
      <c r="A1097" s="76"/>
      <c r="B1097" s="76"/>
      <c r="C1097" s="125"/>
    </row>
    <row r="1098" spans="1:3">
      <c r="A1098" s="76"/>
      <c r="B1098" s="76"/>
      <c r="C1098" s="125"/>
    </row>
    <row r="1099" spans="1:3">
      <c r="A1099" s="76"/>
      <c r="B1099" s="76"/>
      <c r="C1099" s="125"/>
    </row>
    <row r="1100" spans="1:3">
      <c r="A1100" s="76"/>
      <c r="B1100" s="76"/>
      <c r="C1100" s="125"/>
    </row>
    <row r="1101" spans="1:3">
      <c r="A1101" s="76"/>
      <c r="B1101" s="76"/>
      <c r="C1101" s="125"/>
    </row>
    <row r="1102" spans="1:3">
      <c r="A1102" s="76"/>
      <c r="B1102" s="76"/>
      <c r="C1102" s="125"/>
    </row>
    <row r="1103" spans="1:3">
      <c r="A1103" s="76"/>
      <c r="B1103" s="76"/>
      <c r="C1103" s="125"/>
    </row>
    <row r="1104" spans="1:3">
      <c r="A1104" s="76"/>
      <c r="B1104" s="76"/>
      <c r="C1104" s="125"/>
    </row>
    <row r="1105" spans="1:3">
      <c r="A1105" s="76"/>
      <c r="B1105" s="76"/>
      <c r="C1105" s="125"/>
    </row>
    <row r="1106" spans="1:3">
      <c r="A1106" s="76"/>
      <c r="B1106" s="76"/>
      <c r="C1106" s="125"/>
    </row>
    <row r="1107" spans="1:3">
      <c r="A1107" s="76"/>
      <c r="B1107" s="76"/>
      <c r="C1107" s="125"/>
    </row>
    <row r="1108" spans="1:3">
      <c r="A1108" s="76"/>
      <c r="B1108" s="76"/>
      <c r="C1108" s="125"/>
    </row>
    <row r="1109" spans="1:3">
      <c r="A1109" s="76"/>
      <c r="B1109" s="76"/>
      <c r="C1109" s="125"/>
    </row>
    <row r="1110" spans="1:3">
      <c r="A1110" s="76"/>
      <c r="B1110" s="76"/>
      <c r="C1110" s="125"/>
    </row>
    <row r="1111" spans="1:3">
      <c r="A1111" s="76"/>
      <c r="B1111" s="76"/>
      <c r="C1111" s="125"/>
    </row>
    <row r="1112" spans="1:3">
      <c r="A1112" s="76"/>
      <c r="B1112" s="76"/>
      <c r="C1112" s="125"/>
    </row>
    <row r="1113" spans="1:3">
      <c r="A1113" s="76"/>
      <c r="B1113" s="76"/>
      <c r="C1113" s="125"/>
    </row>
    <row r="1114" spans="1:3">
      <c r="A1114" s="76"/>
      <c r="B1114" s="76"/>
      <c r="C1114" s="125"/>
    </row>
    <row r="1115" spans="1:3">
      <c r="A1115" s="76"/>
      <c r="B1115" s="76"/>
      <c r="C1115" s="125"/>
    </row>
    <row r="1116" spans="1:3">
      <c r="A1116" s="76"/>
      <c r="B1116" s="76"/>
      <c r="C1116" s="125"/>
    </row>
    <row r="1117" spans="1:3">
      <c r="A1117" s="76"/>
      <c r="B1117" s="76"/>
      <c r="C1117" s="125"/>
    </row>
    <row r="1118" spans="1:3">
      <c r="A1118" s="76"/>
      <c r="B1118" s="76"/>
      <c r="C1118" s="125"/>
    </row>
    <row r="1119" spans="1:3">
      <c r="A1119" s="76"/>
      <c r="B1119" s="76"/>
      <c r="C1119" s="125"/>
    </row>
    <row r="1120" spans="1:3">
      <c r="A1120" s="76"/>
      <c r="B1120" s="76"/>
      <c r="C1120" s="125"/>
    </row>
    <row r="1121" spans="1:3">
      <c r="A1121" s="76"/>
      <c r="B1121" s="76"/>
      <c r="C1121" s="125"/>
    </row>
    <row r="1122" spans="1:3">
      <c r="A1122" s="76"/>
      <c r="B1122" s="76"/>
      <c r="C1122" s="125"/>
    </row>
    <row r="1123" spans="1:3">
      <c r="A1123" s="76"/>
      <c r="B1123" s="76"/>
      <c r="C1123" s="125"/>
    </row>
    <row r="1124" spans="1:3">
      <c r="A1124" s="76"/>
      <c r="B1124" s="76"/>
      <c r="C1124" s="125"/>
    </row>
    <row r="1125" spans="1:3">
      <c r="A1125" s="76"/>
      <c r="B1125" s="76"/>
      <c r="C1125" s="125"/>
    </row>
    <row r="1126" spans="1:3">
      <c r="A1126" s="76"/>
      <c r="B1126" s="76"/>
      <c r="C1126" s="125"/>
    </row>
    <row r="1127" spans="1:3">
      <c r="A1127" s="76"/>
      <c r="B1127" s="76"/>
      <c r="C1127" s="125"/>
    </row>
    <row r="1128" spans="1:3">
      <c r="A1128" s="76"/>
      <c r="B1128" s="76"/>
      <c r="C1128" s="125"/>
    </row>
    <row r="1129" spans="1:3">
      <c r="A1129" s="76"/>
      <c r="B1129" s="76"/>
      <c r="C1129" s="125"/>
    </row>
    <row r="1130" spans="1:3">
      <c r="A1130" s="76"/>
      <c r="B1130" s="76"/>
      <c r="C1130" s="125"/>
    </row>
    <row r="1131" spans="1:3">
      <c r="A1131" s="76"/>
      <c r="B1131" s="76"/>
      <c r="C1131" s="125"/>
    </row>
    <row r="1132" spans="1:3">
      <c r="A1132" s="76"/>
      <c r="B1132" s="76"/>
      <c r="C1132" s="125"/>
    </row>
    <row r="1133" spans="1:3">
      <c r="A1133" s="76"/>
      <c r="B1133" s="76"/>
      <c r="C1133" s="125"/>
    </row>
    <row r="1134" spans="1:3">
      <c r="A1134" s="76"/>
      <c r="B1134" s="76"/>
      <c r="C1134" s="125"/>
    </row>
    <row r="1135" spans="1:3">
      <c r="A1135" s="76"/>
      <c r="B1135" s="76"/>
      <c r="C1135" s="125"/>
    </row>
    <row r="1136" spans="1:3">
      <c r="A1136" s="76"/>
      <c r="B1136" s="76"/>
      <c r="C1136" s="125"/>
    </row>
    <row r="1137" spans="1:3">
      <c r="A1137" s="76"/>
      <c r="B1137" s="76"/>
      <c r="C1137" s="125"/>
    </row>
    <row r="1138" spans="1:3">
      <c r="A1138" s="76"/>
      <c r="B1138" s="76"/>
      <c r="C1138" s="125"/>
    </row>
    <row r="1139" spans="1:3">
      <c r="A1139" s="76"/>
      <c r="B1139" s="76"/>
      <c r="C1139" s="125"/>
    </row>
    <row r="1140" spans="1:3">
      <c r="C1140" s="125"/>
    </row>
    <row r="1141" spans="1:3">
      <c r="C1141" s="125"/>
    </row>
    <row r="1142" spans="1:3">
      <c r="C1142" s="125"/>
    </row>
    <row r="1143" spans="1:3">
      <c r="C1143" s="125"/>
    </row>
    <row r="1144" spans="1:3">
      <c r="C1144" s="125"/>
    </row>
    <row r="1145" spans="1:3">
      <c r="C1145" s="125"/>
    </row>
    <row r="1146" spans="1:3">
      <c r="C1146" s="125"/>
    </row>
    <row r="1147" spans="1:3">
      <c r="C1147" s="125"/>
    </row>
    <row r="1148" spans="1:3">
      <c r="C1148" s="125"/>
    </row>
    <row r="1149" spans="1:3">
      <c r="C1149" s="125"/>
    </row>
    <row r="1150" spans="1:3">
      <c r="C1150" s="125"/>
    </row>
    <row r="1151" spans="1:3">
      <c r="C1151" s="125"/>
    </row>
    <row r="1152" spans="1:3">
      <c r="C1152" s="125"/>
    </row>
    <row r="1153" spans="3:3">
      <c r="C1153" s="125"/>
    </row>
    <row r="1154" spans="3:3">
      <c r="C1154" s="125"/>
    </row>
    <row r="1155" spans="3:3">
      <c r="C1155" s="125"/>
    </row>
    <row r="1156" spans="3:3">
      <c r="C1156" s="125"/>
    </row>
    <row r="1157" spans="3:3">
      <c r="C1157" s="125"/>
    </row>
    <row r="1158" spans="3:3">
      <c r="C1158" s="125"/>
    </row>
    <row r="1159" spans="3:3">
      <c r="C1159" s="125"/>
    </row>
    <row r="1160" spans="3:3">
      <c r="C1160" s="125"/>
    </row>
    <row r="1161" spans="3:3">
      <c r="C1161" s="125"/>
    </row>
    <row r="1162" spans="3:3">
      <c r="C1162" s="125"/>
    </row>
    <row r="1163" spans="3:3">
      <c r="C1163" s="125"/>
    </row>
    <row r="1164" spans="3:3">
      <c r="C1164" s="125"/>
    </row>
    <row r="1165" spans="3:3">
      <c r="C1165" s="125"/>
    </row>
    <row r="1166" spans="3:3">
      <c r="C1166" s="125"/>
    </row>
    <row r="1167" spans="3:3">
      <c r="C1167" s="125"/>
    </row>
    <row r="1168" spans="3:3">
      <c r="C1168" s="125"/>
    </row>
    <row r="1169" spans="3:3">
      <c r="C1169" s="125"/>
    </row>
    <row r="1170" spans="3:3">
      <c r="C1170" s="125"/>
    </row>
    <row r="1171" spans="3:3">
      <c r="C1171" s="125"/>
    </row>
    <row r="1172" spans="3:3">
      <c r="C1172" s="125"/>
    </row>
    <row r="1173" spans="3:3">
      <c r="C1173" s="125"/>
    </row>
    <row r="1174" spans="3:3">
      <c r="C1174" s="125"/>
    </row>
    <row r="1175" spans="3:3">
      <c r="C1175" s="125"/>
    </row>
    <row r="1176" spans="3:3">
      <c r="C1176" s="125"/>
    </row>
    <row r="1177" spans="3:3">
      <c r="C1177" s="125"/>
    </row>
    <row r="1178" spans="3:3">
      <c r="C1178" s="125"/>
    </row>
    <row r="1179" spans="3:3">
      <c r="C1179" s="125"/>
    </row>
    <row r="1180" spans="3:3">
      <c r="C1180" s="125"/>
    </row>
    <row r="1181" spans="3:3">
      <c r="C1181" s="125"/>
    </row>
    <row r="1182" spans="3:3">
      <c r="C1182" s="125"/>
    </row>
    <row r="1183" spans="3:3">
      <c r="C1183" s="125"/>
    </row>
    <row r="1184" spans="3:3">
      <c r="C1184" s="125"/>
    </row>
    <row r="1185" spans="3:3">
      <c r="C1185" s="125"/>
    </row>
    <row r="1186" spans="3:3">
      <c r="C1186" s="125"/>
    </row>
    <row r="1187" spans="3:3">
      <c r="C1187" s="125"/>
    </row>
    <row r="1188" spans="3:3">
      <c r="C1188" s="125"/>
    </row>
    <row r="1189" spans="3:3">
      <c r="C1189" s="125"/>
    </row>
    <row r="1190" spans="3:3">
      <c r="C1190" s="125"/>
    </row>
    <row r="1191" spans="3:3">
      <c r="C1191" s="125"/>
    </row>
    <row r="1192" spans="3:3">
      <c r="C1192" s="125"/>
    </row>
    <row r="1193" spans="3:3">
      <c r="C1193" s="125"/>
    </row>
    <row r="1194" spans="3:3">
      <c r="C1194" s="125"/>
    </row>
    <row r="1195" spans="3:3">
      <c r="C1195" s="125"/>
    </row>
    <row r="1196" spans="3:3">
      <c r="C1196" s="125"/>
    </row>
    <row r="1197" spans="3:3">
      <c r="C1197" s="125"/>
    </row>
    <row r="1198" spans="3:3">
      <c r="C1198" s="125"/>
    </row>
    <row r="1199" spans="3:3">
      <c r="C1199" s="125"/>
    </row>
    <row r="1200" spans="3:3">
      <c r="C1200" s="125"/>
    </row>
    <row r="1201" spans="3:3">
      <c r="C1201" s="125"/>
    </row>
    <row r="1202" spans="3:3">
      <c r="C1202" s="125"/>
    </row>
    <row r="1203" spans="3:3">
      <c r="C1203" s="125"/>
    </row>
    <row r="1204" spans="3:3">
      <c r="C1204" s="125"/>
    </row>
    <row r="1205" spans="3:3">
      <c r="C1205" s="125"/>
    </row>
    <row r="1206" spans="3:3">
      <c r="C1206" s="125"/>
    </row>
    <row r="1207" spans="3:3">
      <c r="C1207" s="125"/>
    </row>
    <row r="1208" spans="3:3">
      <c r="C1208" s="125"/>
    </row>
    <row r="1209" spans="3:3">
      <c r="C1209" s="125"/>
    </row>
    <row r="1210" spans="3:3">
      <c r="C1210" s="125"/>
    </row>
    <row r="1211" spans="3:3">
      <c r="C1211" s="125"/>
    </row>
    <row r="1212" spans="3:3">
      <c r="C1212" s="125"/>
    </row>
    <row r="1213" spans="3:3">
      <c r="C1213" s="125"/>
    </row>
    <row r="1214" spans="3:3">
      <c r="C1214" s="125"/>
    </row>
    <row r="1215" spans="3:3">
      <c r="C1215" s="125"/>
    </row>
    <row r="1216" spans="3:3">
      <c r="C1216" s="125"/>
    </row>
    <row r="1217" spans="3:3">
      <c r="C1217" s="125"/>
    </row>
    <row r="1218" spans="3:3">
      <c r="C1218" s="125"/>
    </row>
    <row r="1219" spans="3:3">
      <c r="C1219" s="125"/>
    </row>
    <row r="1220" spans="3:3">
      <c r="C1220" s="125"/>
    </row>
    <row r="1221" spans="3:3">
      <c r="C1221" s="125"/>
    </row>
    <row r="1222" spans="3:3">
      <c r="C1222" s="125"/>
    </row>
    <row r="1223" spans="3:3">
      <c r="C1223" s="125"/>
    </row>
    <row r="1224" spans="3:3">
      <c r="C1224" s="125"/>
    </row>
    <row r="1225" spans="3:3">
      <c r="C1225" s="125"/>
    </row>
    <row r="1226" spans="3:3">
      <c r="C1226" s="125"/>
    </row>
    <row r="1227" spans="3:3">
      <c r="C1227" s="125"/>
    </row>
    <row r="1228" spans="3:3">
      <c r="C1228" s="125"/>
    </row>
    <row r="1229" spans="3:3">
      <c r="C1229" s="125"/>
    </row>
    <row r="1230" spans="3:3">
      <c r="C1230" s="125"/>
    </row>
    <row r="1231" spans="3:3">
      <c r="C1231" s="125"/>
    </row>
    <row r="1232" spans="3:3">
      <c r="C1232" s="125"/>
    </row>
    <row r="1233" spans="3:3">
      <c r="C1233" s="125"/>
    </row>
    <row r="1234" spans="3:3">
      <c r="C1234" s="125"/>
    </row>
    <row r="1235" spans="3:3">
      <c r="C1235" s="125"/>
    </row>
    <row r="1236" spans="3:3">
      <c r="C1236" s="125"/>
    </row>
    <row r="1237" spans="3:3">
      <c r="C1237" s="125"/>
    </row>
    <row r="1238" spans="3:3">
      <c r="C1238" s="125"/>
    </row>
    <row r="1239" spans="3:3">
      <c r="C1239" s="125"/>
    </row>
    <row r="1240" spans="3:3">
      <c r="C1240" s="125"/>
    </row>
    <row r="1241" spans="3:3">
      <c r="C1241" s="125"/>
    </row>
    <row r="1242" spans="3:3">
      <c r="C1242" s="125"/>
    </row>
    <row r="1243" spans="3:3">
      <c r="C1243" s="125"/>
    </row>
    <row r="1244" spans="3:3">
      <c r="C1244" s="125"/>
    </row>
    <row r="1245" spans="3:3">
      <c r="C1245" s="125"/>
    </row>
    <row r="1246" spans="3:3">
      <c r="C1246" s="125"/>
    </row>
    <row r="1247" spans="3:3">
      <c r="C1247" s="125"/>
    </row>
    <row r="1248" spans="3:3">
      <c r="C1248" s="125"/>
    </row>
    <row r="1249" spans="3:3">
      <c r="C1249" s="125"/>
    </row>
    <row r="1250" spans="3:3">
      <c r="C1250" s="125"/>
    </row>
    <row r="1251" spans="3:3">
      <c r="C1251" s="125"/>
    </row>
    <row r="1252" spans="3:3">
      <c r="C1252" s="125"/>
    </row>
    <row r="1253" spans="3:3">
      <c r="C1253" s="125"/>
    </row>
    <row r="1254" spans="3:3">
      <c r="C1254" s="125"/>
    </row>
    <row r="1255" spans="3:3">
      <c r="C1255" s="125"/>
    </row>
    <row r="1256" spans="3:3">
      <c r="C1256" s="125"/>
    </row>
    <row r="1257" spans="3:3">
      <c r="C1257" s="125"/>
    </row>
    <row r="1258" spans="3:3">
      <c r="C1258" s="125"/>
    </row>
    <row r="1259" spans="3:3">
      <c r="C1259" s="125"/>
    </row>
    <row r="1260" spans="3:3">
      <c r="C1260" s="125"/>
    </row>
    <row r="1261" spans="3:3">
      <c r="C1261" s="125"/>
    </row>
    <row r="1262" spans="3:3">
      <c r="C1262" s="125"/>
    </row>
    <row r="1263" spans="3:3">
      <c r="C1263" s="125"/>
    </row>
    <row r="1264" spans="3:3">
      <c r="C1264" s="125"/>
    </row>
    <row r="1265" spans="3:3">
      <c r="C1265" s="125"/>
    </row>
    <row r="1266" spans="3:3">
      <c r="C1266" s="125"/>
    </row>
    <row r="1267" spans="3:3">
      <c r="C1267" s="125"/>
    </row>
    <row r="1268" spans="3:3">
      <c r="C1268" s="125"/>
    </row>
    <row r="1269" spans="3:3">
      <c r="C1269" s="125"/>
    </row>
    <row r="1270" spans="3:3">
      <c r="C1270" s="125"/>
    </row>
    <row r="1271" spans="3:3">
      <c r="C1271" s="125"/>
    </row>
    <row r="1272" spans="3:3">
      <c r="C1272" s="125"/>
    </row>
    <row r="1273" spans="3:3">
      <c r="C1273" s="125"/>
    </row>
    <row r="1274" spans="3:3">
      <c r="C1274" s="125"/>
    </row>
    <row r="1275" spans="3:3">
      <c r="C1275" s="125"/>
    </row>
    <row r="1276" spans="3:3">
      <c r="C1276" s="125"/>
    </row>
    <row r="1277" spans="3:3">
      <c r="C1277" s="125"/>
    </row>
    <row r="1278" spans="3:3">
      <c r="C1278" s="125"/>
    </row>
    <row r="1279" spans="3:3">
      <c r="C1279" s="125"/>
    </row>
    <row r="1280" spans="3:3">
      <c r="C1280" s="125"/>
    </row>
    <row r="1281" spans="3:3">
      <c r="C1281" s="125"/>
    </row>
    <row r="1282" spans="3:3">
      <c r="C1282" s="125"/>
    </row>
    <row r="1283" spans="3:3">
      <c r="C1283" s="125"/>
    </row>
    <row r="1284" spans="3:3">
      <c r="C1284" s="125"/>
    </row>
    <row r="1285" spans="3:3">
      <c r="C1285" s="125"/>
    </row>
    <row r="1286" spans="3:3">
      <c r="C1286" s="125"/>
    </row>
    <row r="1287" spans="3:3">
      <c r="C1287" s="125"/>
    </row>
    <row r="1288" spans="3:3">
      <c r="C1288" s="125"/>
    </row>
    <row r="1289" spans="3:3">
      <c r="C1289" s="125"/>
    </row>
    <row r="1290" spans="3:3">
      <c r="C1290" s="125"/>
    </row>
    <row r="1291" spans="3:3">
      <c r="C1291" s="125"/>
    </row>
    <row r="1292" spans="3:3">
      <c r="C1292" s="125"/>
    </row>
    <row r="1293" spans="3:3">
      <c r="C1293" s="125"/>
    </row>
    <row r="1294" spans="3:3">
      <c r="C1294" s="125"/>
    </row>
    <row r="1295" spans="3:3">
      <c r="C1295" s="125"/>
    </row>
    <row r="1296" spans="3:3">
      <c r="C1296" s="125"/>
    </row>
    <row r="1297" spans="3:3">
      <c r="C1297" s="125"/>
    </row>
    <row r="1298" spans="3:3">
      <c r="C1298" s="125"/>
    </row>
    <row r="1299" spans="3:3">
      <c r="C1299" s="125"/>
    </row>
    <row r="1300" spans="3:3">
      <c r="C1300" s="125"/>
    </row>
    <row r="1301" spans="3:3">
      <c r="C1301" s="125"/>
    </row>
    <row r="1302" spans="3:3">
      <c r="C1302" s="125"/>
    </row>
    <row r="1303" spans="3:3">
      <c r="C1303" s="125"/>
    </row>
    <row r="1304" spans="3:3">
      <c r="C1304" s="125"/>
    </row>
    <row r="1305" spans="3:3">
      <c r="C1305" s="125"/>
    </row>
    <row r="1306" spans="3:3">
      <c r="C1306" s="125"/>
    </row>
    <row r="1307" spans="3:3">
      <c r="C1307" s="125"/>
    </row>
    <row r="1308" spans="3:3">
      <c r="C1308" s="125"/>
    </row>
    <row r="1368" spans="1:3">
      <c r="A1368" s="76"/>
      <c r="B1368" s="76"/>
      <c r="C1368" s="125"/>
    </row>
    <row r="1369" spans="1:3">
      <c r="A1369" s="76"/>
      <c r="B1369" s="76"/>
      <c r="C1369" s="125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2"/>
  <sheetViews>
    <sheetView workbookViewId="0">
      <selection activeCell="A16" sqref="A16:D24"/>
    </sheetView>
  </sheetViews>
  <sheetFormatPr defaultRowHeight="12.75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3" t="s">
        <v>47</v>
      </c>
      <c r="I1" s="44" t="s">
        <v>48</v>
      </c>
      <c r="J1" s="45" t="s">
        <v>49</v>
      </c>
    </row>
    <row r="2" spans="1:16">
      <c r="I2" s="46" t="s">
        <v>50</v>
      </c>
      <c r="J2" s="47" t="s">
        <v>51</v>
      </c>
    </row>
    <row r="3" spans="1:16">
      <c r="A3" s="48" t="s">
        <v>52</v>
      </c>
      <c r="I3" s="46" t="s">
        <v>53</v>
      </c>
      <c r="J3" s="47" t="s">
        <v>54</v>
      </c>
    </row>
    <row r="4" spans="1:16">
      <c r="I4" s="46" t="s">
        <v>55</v>
      </c>
      <c r="J4" s="47" t="s">
        <v>54</v>
      </c>
    </row>
    <row r="5" spans="1:16" ht="13.5" thickBot="1">
      <c r="I5" s="49" t="s">
        <v>56</v>
      </c>
      <c r="J5" s="50" t="s">
        <v>57</v>
      </c>
    </row>
    <row r="10" spans="1:16" ht="13.5" thickBot="1"/>
    <row r="11" spans="1:16" ht="12.75" customHeight="1" thickBot="1">
      <c r="A11" s="9" t="str">
        <f t="shared" ref="A11:A24" si="0">P11</f>
        <v>BAVM 186 </v>
      </c>
      <c r="B11" s="2" t="str">
        <f t="shared" ref="B11:B24" si="1">IF(H11=INT(H11),"I","II")</f>
        <v>II</v>
      </c>
      <c r="C11" s="9">
        <f t="shared" ref="C11:C24" si="2">1*G11</f>
        <v>53934.5075</v>
      </c>
      <c r="D11" s="11" t="str">
        <f t="shared" ref="D11:D24" si="3">VLOOKUP(F11,I$1:J$5,2,FALSE)</f>
        <v>vis</v>
      </c>
      <c r="E11" s="51">
        <f>VLOOKUP(C11,'A (old)'!C$21:E$973,3,FALSE)</f>
        <v>5269.0024008631999</v>
      </c>
      <c r="F11" s="2" t="s">
        <v>56</v>
      </c>
      <c r="G11" s="11" t="str">
        <f t="shared" ref="G11:G24" si="4">MID(I11,3,LEN(I11)-3)</f>
        <v>53934.5075</v>
      </c>
      <c r="H11" s="9">
        <f t="shared" ref="H11:H24" si="5">1*K11</f>
        <v>5648.5</v>
      </c>
      <c r="I11" s="52" t="s">
        <v>58</v>
      </c>
      <c r="J11" s="53" t="s">
        <v>59</v>
      </c>
      <c r="K11" s="52">
        <v>5648.5</v>
      </c>
      <c r="L11" s="52" t="s">
        <v>60</v>
      </c>
      <c r="M11" s="53" t="s">
        <v>61</v>
      </c>
      <c r="N11" s="53" t="s">
        <v>62</v>
      </c>
      <c r="O11" s="54" t="s">
        <v>63</v>
      </c>
      <c r="P11" s="55" t="s">
        <v>64</v>
      </c>
    </row>
    <row r="12" spans="1:16" ht="12.75" customHeight="1" thickBot="1">
      <c r="A12" s="9" t="str">
        <f t="shared" si="0"/>
        <v>BAVM 214 </v>
      </c>
      <c r="B12" s="2" t="str">
        <f t="shared" si="1"/>
        <v>I</v>
      </c>
      <c r="C12" s="9">
        <f t="shared" si="2"/>
        <v>55029.514000000003</v>
      </c>
      <c r="D12" s="11" t="str">
        <f t="shared" si="3"/>
        <v>vis</v>
      </c>
      <c r="E12" s="51">
        <f>VLOOKUP(C12,'A (old)'!C$21:E$973,3,FALSE)</f>
        <v>9291.5264179441801</v>
      </c>
      <c r="F12" s="2" t="s">
        <v>56</v>
      </c>
      <c r="G12" s="11" t="str">
        <f t="shared" si="4"/>
        <v>55029.5140</v>
      </c>
      <c r="H12" s="9">
        <f t="shared" si="5"/>
        <v>9671</v>
      </c>
      <c r="I12" s="52" t="s">
        <v>72</v>
      </c>
      <c r="J12" s="53" t="s">
        <v>73</v>
      </c>
      <c r="K12" s="52" t="s">
        <v>74</v>
      </c>
      <c r="L12" s="52" t="s">
        <v>75</v>
      </c>
      <c r="M12" s="53" t="s">
        <v>61</v>
      </c>
      <c r="N12" s="53" t="s">
        <v>76</v>
      </c>
      <c r="O12" s="54" t="s">
        <v>77</v>
      </c>
      <c r="P12" s="55" t="s">
        <v>78</v>
      </c>
    </row>
    <row r="13" spans="1:16" ht="12.75" customHeight="1" thickBot="1">
      <c r="A13" s="9" t="str">
        <f t="shared" si="0"/>
        <v>OEJV 0155 </v>
      </c>
      <c r="B13" s="2" t="str">
        <f t="shared" si="1"/>
        <v>II</v>
      </c>
      <c r="C13" s="9">
        <f t="shared" si="2"/>
        <v>55353.862000000001</v>
      </c>
      <c r="D13" s="11" t="str">
        <f t="shared" si="3"/>
        <v>vis</v>
      </c>
      <c r="E13" s="51">
        <f>VLOOKUP(C13,'A (old)'!C$21:E$973,3,FALSE)</f>
        <v>10483.024020827972</v>
      </c>
      <c r="F13" s="2" t="s">
        <v>56</v>
      </c>
      <c r="G13" s="11" t="str">
        <f t="shared" si="4"/>
        <v>55353.8620</v>
      </c>
      <c r="H13" s="9">
        <f t="shared" si="5"/>
        <v>10862.5</v>
      </c>
      <c r="I13" s="52" t="s">
        <v>85</v>
      </c>
      <c r="J13" s="53" t="s">
        <v>86</v>
      </c>
      <c r="K13" s="52" t="s">
        <v>87</v>
      </c>
      <c r="L13" s="52" t="s">
        <v>88</v>
      </c>
      <c r="M13" s="53" t="s">
        <v>61</v>
      </c>
      <c r="N13" s="53" t="s">
        <v>89</v>
      </c>
      <c r="O13" s="54" t="s">
        <v>90</v>
      </c>
      <c r="P13" s="55" t="s">
        <v>91</v>
      </c>
    </row>
    <row r="14" spans="1:16" ht="12.75" customHeight="1" thickBot="1">
      <c r="A14" s="9" t="str">
        <f t="shared" si="0"/>
        <v>IBVS 5945 </v>
      </c>
      <c r="B14" s="2" t="str">
        <f t="shared" si="1"/>
        <v>I</v>
      </c>
      <c r="C14" s="9">
        <f t="shared" si="2"/>
        <v>55366.792500000003</v>
      </c>
      <c r="D14" s="11" t="str">
        <f t="shared" si="3"/>
        <v>vis</v>
      </c>
      <c r="E14" s="51">
        <f>VLOOKUP(C14,'A (old)'!C$21:E$973,3,FALSE)</f>
        <v>10530.524420873884</v>
      </c>
      <c r="F14" s="2" t="s">
        <v>56</v>
      </c>
      <c r="G14" s="11" t="str">
        <f t="shared" si="4"/>
        <v>55366.7925</v>
      </c>
      <c r="H14" s="9">
        <f t="shared" si="5"/>
        <v>10910</v>
      </c>
      <c r="I14" s="52" t="s">
        <v>92</v>
      </c>
      <c r="J14" s="53" t="s">
        <v>93</v>
      </c>
      <c r="K14" s="52" t="s">
        <v>94</v>
      </c>
      <c r="L14" s="52" t="s">
        <v>95</v>
      </c>
      <c r="M14" s="53" t="s">
        <v>61</v>
      </c>
      <c r="N14" s="53" t="s">
        <v>56</v>
      </c>
      <c r="O14" s="54" t="s">
        <v>96</v>
      </c>
      <c r="P14" s="55" t="s">
        <v>97</v>
      </c>
    </row>
    <row r="15" spans="1:16" ht="12.75" customHeight="1" thickBot="1">
      <c r="A15" s="9" t="str">
        <f t="shared" si="0"/>
        <v>BAVM 234 </v>
      </c>
      <c r="B15" s="2" t="str">
        <f t="shared" si="1"/>
        <v>I</v>
      </c>
      <c r="C15" s="9">
        <f t="shared" si="2"/>
        <v>56501.410400000001</v>
      </c>
      <c r="D15" s="11" t="str">
        <f t="shared" si="3"/>
        <v>vis</v>
      </c>
      <c r="E15" s="51">
        <f>VLOOKUP(C15,'A (old)'!C$21:E$973,3,FALSE)</f>
        <v>14698.561553950229</v>
      </c>
      <c r="F15" s="2" t="s">
        <v>56</v>
      </c>
      <c r="G15" s="11" t="str">
        <f t="shared" si="4"/>
        <v>56501.4104</v>
      </c>
      <c r="H15" s="9">
        <f t="shared" si="5"/>
        <v>15078</v>
      </c>
      <c r="I15" s="52" t="s">
        <v>103</v>
      </c>
      <c r="J15" s="53" t="s">
        <v>104</v>
      </c>
      <c r="K15" s="52" t="s">
        <v>105</v>
      </c>
      <c r="L15" s="52" t="s">
        <v>106</v>
      </c>
      <c r="M15" s="53" t="s">
        <v>61</v>
      </c>
      <c r="N15" s="53" t="s">
        <v>56</v>
      </c>
      <c r="O15" s="54" t="s">
        <v>107</v>
      </c>
      <c r="P15" s="55" t="s">
        <v>108</v>
      </c>
    </row>
    <row r="16" spans="1:16" ht="12.75" customHeight="1" thickBot="1">
      <c r="A16" s="9" t="str">
        <f t="shared" si="0"/>
        <v>VSB 46 </v>
      </c>
      <c r="B16" s="2" t="str">
        <f t="shared" si="1"/>
        <v>II</v>
      </c>
      <c r="C16" s="9">
        <f t="shared" si="2"/>
        <v>54359.985500000003</v>
      </c>
      <c r="D16" s="11" t="str">
        <f t="shared" si="3"/>
        <v>vis</v>
      </c>
      <c r="E16" s="51">
        <f>VLOOKUP(C16,'A (old)'!C$21:E$973,3,FALSE)</f>
        <v>6832.0026878382887</v>
      </c>
      <c r="F16" s="2" t="s">
        <v>56</v>
      </c>
      <c r="G16" s="11" t="str">
        <f t="shared" si="4"/>
        <v>54359.9855</v>
      </c>
      <c r="H16" s="9">
        <f t="shared" si="5"/>
        <v>7211.5</v>
      </c>
      <c r="I16" s="52" t="s">
        <v>65</v>
      </c>
      <c r="J16" s="53" t="s">
        <v>66</v>
      </c>
      <c r="K16" s="52" t="s">
        <v>67</v>
      </c>
      <c r="L16" s="52" t="s">
        <v>68</v>
      </c>
      <c r="M16" s="53" t="s">
        <v>61</v>
      </c>
      <c r="N16" s="53" t="s">
        <v>69</v>
      </c>
      <c r="O16" s="54" t="s">
        <v>70</v>
      </c>
      <c r="P16" s="55" t="s">
        <v>71</v>
      </c>
    </row>
    <row r="17" spans="1:16" ht="12.75" customHeight="1" thickBot="1">
      <c r="A17" s="9" t="str">
        <f t="shared" si="0"/>
        <v>VSB 50 </v>
      </c>
      <c r="B17" s="2" t="str">
        <f t="shared" si="1"/>
        <v>II</v>
      </c>
      <c r="C17" s="9">
        <f t="shared" si="2"/>
        <v>55099.064400000003</v>
      </c>
      <c r="D17" s="11" t="str">
        <f t="shared" si="3"/>
        <v>vis</v>
      </c>
      <c r="E17" s="51">
        <f>VLOOKUP(C17,'A (old)'!C$21:E$973,3,FALSE)</f>
        <v>9547.020932723397</v>
      </c>
      <c r="F17" s="2" t="s">
        <v>56</v>
      </c>
      <c r="G17" s="11" t="str">
        <f t="shared" si="4"/>
        <v>55099.0644</v>
      </c>
      <c r="H17" s="9">
        <f t="shared" si="5"/>
        <v>9926.5</v>
      </c>
      <c r="I17" s="52" t="s">
        <v>79</v>
      </c>
      <c r="J17" s="53" t="s">
        <v>80</v>
      </c>
      <c r="K17" s="52" t="s">
        <v>81</v>
      </c>
      <c r="L17" s="52" t="s">
        <v>82</v>
      </c>
      <c r="M17" s="53" t="s">
        <v>61</v>
      </c>
      <c r="N17" s="53" t="s">
        <v>69</v>
      </c>
      <c r="O17" s="54" t="s">
        <v>83</v>
      </c>
      <c r="P17" s="55" t="s">
        <v>84</v>
      </c>
    </row>
    <row r="18" spans="1:16" ht="12.75" customHeight="1" thickBot="1">
      <c r="A18" s="9" t="str">
        <f t="shared" si="0"/>
        <v>VSB 51 </v>
      </c>
      <c r="B18" s="2" t="str">
        <f t="shared" si="1"/>
        <v>I</v>
      </c>
      <c r="C18" s="9">
        <f t="shared" si="2"/>
        <v>55413.065600000002</v>
      </c>
      <c r="D18" s="11" t="str">
        <f t="shared" si="3"/>
        <v>vis</v>
      </c>
      <c r="E18" s="51">
        <f>VLOOKUP(C18,'A (old)'!C$21:E$973,3,FALSE)</f>
        <v>10700.509399131806</v>
      </c>
      <c r="F18" s="2" t="s">
        <v>56</v>
      </c>
      <c r="G18" s="11" t="str">
        <f t="shared" si="4"/>
        <v>55413.0656</v>
      </c>
      <c r="H18" s="9">
        <f t="shared" si="5"/>
        <v>11080</v>
      </c>
      <c r="I18" s="52" t="s">
        <v>98</v>
      </c>
      <c r="J18" s="53" t="s">
        <v>99</v>
      </c>
      <c r="K18" s="52" t="s">
        <v>100</v>
      </c>
      <c r="L18" s="52" t="s">
        <v>101</v>
      </c>
      <c r="M18" s="53" t="s">
        <v>61</v>
      </c>
      <c r="N18" s="53" t="s">
        <v>69</v>
      </c>
      <c r="O18" s="54" t="s">
        <v>70</v>
      </c>
      <c r="P18" s="55" t="s">
        <v>102</v>
      </c>
    </row>
    <row r="19" spans="1:16" ht="12.75" customHeight="1" thickBot="1">
      <c r="A19" s="9" t="str">
        <f t="shared" si="0"/>
        <v>VSB 56 </v>
      </c>
      <c r="B19" s="2" t="str">
        <f t="shared" si="1"/>
        <v>I</v>
      </c>
      <c r="C19" s="9">
        <f t="shared" si="2"/>
        <v>56524.003400000001</v>
      </c>
      <c r="D19" s="11" t="str">
        <f t="shared" si="3"/>
        <v>vis</v>
      </c>
      <c r="E19" s="51">
        <f>VLOOKUP(C19,'A (old)'!C$21:E$973,3,FALSE)</f>
        <v>14781.557303398211</v>
      </c>
      <c r="F19" s="2" t="s">
        <v>56</v>
      </c>
      <c r="G19" s="11" t="str">
        <f t="shared" si="4"/>
        <v>56524.0034</v>
      </c>
      <c r="H19" s="9">
        <f t="shared" si="5"/>
        <v>15161</v>
      </c>
      <c r="I19" s="52" t="s">
        <v>109</v>
      </c>
      <c r="J19" s="53" t="s">
        <v>110</v>
      </c>
      <c r="K19" s="52" t="s">
        <v>111</v>
      </c>
      <c r="L19" s="52" t="s">
        <v>112</v>
      </c>
      <c r="M19" s="53" t="s">
        <v>61</v>
      </c>
      <c r="N19" s="53" t="s">
        <v>113</v>
      </c>
      <c r="O19" s="54" t="s">
        <v>70</v>
      </c>
      <c r="P19" s="55" t="s">
        <v>114</v>
      </c>
    </row>
    <row r="20" spans="1:16" ht="12.75" customHeight="1" thickBot="1">
      <c r="A20" s="9" t="str">
        <f t="shared" si="0"/>
        <v>VSB 56 </v>
      </c>
      <c r="B20" s="2" t="str">
        <f t="shared" si="1"/>
        <v>I</v>
      </c>
      <c r="C20" s="9">
        <f t="shared" si="2"/>
        <v>56524.0049</v>
      </c>
      <c r="D20" s="11" t="str">
        <f t="shared" si="3"/>
        <v>vis</v>
      </c>
      <c r="E20" s="51">
        <f>VLOOKUP(C20,'A (old)'!C$21:E$973,3,FALSE)</f>
        <v>14781.56281367237</v>
      </c>
      <c r="F20" s="2" t="s">
        <v>56</v>
      </c>
      <c r="G20" s="11" t="str">
        <f t="shared" si="4"/>
        <v>56524.0049</v>
      </c>
      <c r="H20" s="9">
        <f t="shared" si="5"/>
        <v>15161</v>
      </c>
      <c r="I20" s="52" t="s">
        <v>115</v>
      </c>
      <c r="J20" s="53" t="s">
        <v>116</v>
      </c>
      <c r="K20" s="52" t="s">
        <v>111</v>
      </c>
      <c r="L20" s="52" t="s">
        <v>117</v>
      </c>
      <c r="M20" s="53" t="s">
        <v>61</v>
      </c>
      <c r="N20" s="53" t="s">
        <v>56</v>
      </c>
      <c r="O20" s="54" t="s">
        <v>70</v>
      </c>
      <c r="P20" s="55" t="s">
        <v>114</v>
      </c>
    </row>
    <row r="21" spans="1:16" ht="12.75" customHeight="1" thickBot="1">
      <c r="A21" s="9" t="str">
        <f t="shared" si="0"/>
        <v>VSB 56 </v>
      </c>
      <c r="B21" s="2" t="str">
        <f t="shared" si="1"/>
        <v>I</v>
      </c>
      <c r="C21" s="9">
        <f t="shared" si="2"/>
        <v>56524.006099999999</v>
      </c>
      <c r="D21" s="11" t="str">
        <f t="shared" si="3"/>
        <v>vis</v>
      </c>
      <c r="E21" s="51">
        <f>VLOOKUP(C21,'A (old)'!C$21:E$973,3,FALSE)</f>
        <v>14781.567221891695</v>
      </c>
      <c r="F21" s="2" t="s">
        <v>56</v>
      </c>
      <c r="G21" s="11" t="str">
        <f t="shared" si="4"/>
        <v>56524.0061</v>
      </c>
      <c r="H21" s="9">
        <f t="shared" si="5"/>
        <v>15161</v>
      </c>
      <c r="I21" s="52" t="s">
        <v>118</v>
      </c>
      <c r="J21" s="53" t="s">
        <v>119</v>
      </c>
      <c r="K21" s="52" t="s">
        <v>111</v>
      </c>
      <c r="L21" s="52" t="s">
        <v>120</v>
      </c>
      <c r="M21" s="53" t="s">
        <v>61</v>
      </c>
      <c r="N21" s="53" t="s">
        <v>121</v>
      </c>
      <c r="O21" s="54" t="s">
        <v>70</v>
      </c>
      <c r="P21" s="55" t="s">
        <v>114</v>
      </c>
    </row>
    <row r="22" spans="1:16" ht="12.75" customHeight="1" thickBot="1">
      <c r="A22" s="9" t="str">
        <f t="shared" si="0"/>
        <v>VSB 56 </v>
      </c>
      <c r="B22" s="2" t="str">
        <f t="shared" si="1"/>
        <v>II</v>
      </c>
      <c r="C22" s="9">
        <f t="shared" si="2"/>
        <v>56524.137000000002</v>
      </c>
      <c r="D22" s="11" t="str">
        <f t="shared" si="3"/>
        <v>vis</v>
      </c>
      <c r="E22" s="51">
        <f>VLOOKUP(C22,'A (old)'!C$21:E$973,3,FALSE)</f>
        <v>14782.048085150362</v>
      </c>
      <c r="F22" s="2" t="s">
        <v>56</v>
      </c>
      <c r="G22" s="11" t="str">
        <f t="shared" si="4"/>
        <v>56524.1370</v>
      </c>
      <c r="H22" s="9">
        <f t="shared" si="5"/>
        <v>15161.5</v>
      </c>
      <c r="I22" s="52" t="s">
        <v>122</v>
      </c>
      <c r="J22" s="53" t="s">
        <v>123</v>
      </c>
      <c r="K22" s="52" t="s">
        <v>124</v>
      </c>
      <c r="L22" s="52" t="s">
        <v>125</v>
      </c>
      <c r="M22" s="53" t="s">
        <v>61</v>
      </c>
      <c r="N22" s="53" t="s">
        <v>121</v>
      </c>
      <c r="O22" s="54" t="s">
        <v>70</v>
      </c>
      <c r="P22" s="55" t="s">
        <v>114</v>
      </c>
    </row>
    <row r="23" spans="1:16" ht="12.75" customHeight="1" thickBot="1">
      <c r="A23" s="9" t="str">
        <f t="shared" si="0"/>
        <v>VSB 56 </v>
      </c>
      <c r="B23" s="2" t="str">
        <f t="shared" si="1"/>
        <v>II</v>
      </c>
      <c r="C23" s="9">
        <f t="shared" si="2"/>
        <v>56524.14</v>
      </c>
      <c r="D23" s="11" t="str">
        <f t="shared" si="3"/>
        <v>vis</v>
      </c>
      <c r="E23" s="51">
        <f>VLOOKUP(C23,'A (old)'!C$21:E$973,3,FALSE)</f>
        <v>14782.059105698678</v>
      </c>
      <c r="F23" s="2" t="s">
        <v>56</v>
      </c>
      <c r="G23" s="11" t="str">
        <f t="shared" si="4"/>
        <v>56524.1400</v>
      </c>
      <c r="H23" s="9">
        <f t="shared" si="5"/>
        <v>15161.5</v>
      </c>
      <c r="I23" s="52" t="s">
        <v>126</v>
      </c>
      <c r="J23" s="53" t="s">
        <v>127</v>
      </c>
      <c r="K23" s="52" t="s">
        <v>124</v>
      </c>
      <c r="L23" s="52" t="s">
        <v>128</v>
      </c>
      <c r="M23" s="53" t="s">
        <v>61</v>
      </c>
      <c r="N23" s="53" t="s">
        <v>56</v>
      </c>
      <c r="O23" s="54" t="s">
        <v>70</v>
      </c>
      <c r="P23" s="55" t="s">
        <v>114</v>
      </c>
    </row>
    <row r="24" spans="1:16" ht="12.75" customHeight="1" thickBot="1">
      <c r="A24" s="9" t="str">
        <f t="shared" si="0"/>
        <v>VSB 56 </v>
      </c>
      <c r="B24" s="2" t="str">
        <f t="shared" si="1"/>
        <v>II</v>
      </c>
      <c r="C24" s="9">
        <f t="shared" si="2"/>
        <v>56524.140800000001</v>
      </c>
      <c r="D24" s="11" t="str">
        <f t="shared" si="3"/>
        <v>vis</v>
      </c>
      <c r="E24" s="51">
        <f>VLOOKUP(C24,'A (old)'!C$21:E$973,3,FALSE)</f>
        <v>14782.062044511571</v>
      </c>
      <c r="F24" s="2" t="s">
        <v>56</v>
      </c>
      <c r="G24" s="11" t="str">
        <f t="shared" si="4"/>
        <v>56524.1408</v>
      </c>
      <c r="H24" s="9">
        <f t="shared" si="5"/>
        <v>15161.5</v>
      </c>
      <c r="I24" s="52" t="s">
        <v>129</v>
      </c>
      <c r="J24" s="53" t="s">
        <v>130</v>
      </c>
      <c r="K24" s="52" t="s">
        <v>124</v>
      </c>
      <c r="L24" s="52" t="s">
        <v>131</v>
      </c>
      <c r="M24" s="53" t="s">
        <v>61</v>
      </c>
      <c r="N24" s="53" t="s">
        <v>113</v>
      </c>
      <c r="O24" s="54" t="s">
        <v>70</v>
      </c>
      <c r="P24" s="55" t="s">
        <v>114</v>
      </c>
    </row>
    <row r="25" spans="1:16">
      <c r="B25" s="2"/>
      <c r="F25" s="2"/>
    </row>
    <row r="26" spans="1:16">
      <c r="B26" s="2"/>
      <c r="F26" s="2"/>
    </row>
    <row r="27" spans="1:16">
      <c r="B27" s="2"/>
      <c r="F27" s="2"/>
    </row>
    <row r="28" spans="1:16">
      <c r="B28" s="2"/>
      <c r="F28" s="2"/>
    </row>
    <row r="29" spans="1:16">
      <c r="B29" s="2"/>
      <c r="F29" s="2"/>
    </row>
    <row r="30" spans="1:16">
      <c r="B30" s="2"/>
      <c r="F30" s="2"/>
    </row>
    <row r="31" spans="1:16">
      <c r="B31" s="2"/>
      <c r="F31" s="2"/>
    </row>
    <row r="32" spans="1:16">
      <c r="B32" s="2"/>
      <c r="F32" s="2"/>
    </row>
    <row r="33" spans="2:6">
      <c r="B33" s="2"/>
      <c r="F33" s="2"/>
    </row>
    <row r="34" spans="2:6">
      <c r="B34" s="2"/>
      <c r="F34" s="2"/>
    </row>
    <row r="35" spans="2:6">
      <c r="B35" s="2"/>
      <c r="F35" s="2"/>
    </row>
    <row r="36" spans="2:6">
      <c r="B36" s="2"/>
      <c r="F36" s="2"/>
    </row>
    <row r="37" spans="2:6">
      <c r="B37" s="2"/>
      <c r="F37" s="2"/>
    </row>
    <row r="38" spans="2:6">
      <c r="B38" s="2"/>
      <c r="F38" s="2"/>
    </row>
    <row r="39" spans="2:6">
      <c r="B39" s="2"/>
      <c r="F39" s="2"/>
    </row>
    <row r="40" spans="2:6">
      <c r="B40" s="2"/>
      <c r="F40" s="2"/>
    </row>
    <row r="41" spans="2:6">
      <c r="B41" s="2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</sheetData>
  <phoneticPr fontId="8" type="noConversion"/>
  <hyperlinks>
    <hyperlink ref="A3" r:id="rId1"/>
    <hyperlink ref="P11" r:id="rId2" display="http://www.bav-astro.de/sfs/BAVM_link.php?BAVMnr=186"/>
    <hyperlink ref="P16" r:id="rId3" display="http://vsolj.cetus-net.org/no46.pdf"/>
    <hyperlink ref="P12" r:id="rId4" display="http://www.bav-astro.de/sfs/BAVM_link.php?BAVMnr=214"/>
    <hyperlink ref="P17" r:id="rId5" display="http://vsolj.cetus-net.org/vsoljno50.pdf"/>
    <hyperlink ref="P13" r:id="rId6" display="http://var.astro.cz/oejv/issues/oejv0155.pdf"/>
    <hyperlink ref="P14" r:id="rId7" display="http://www.konkoly.hu/cgi-bin/IBVS?5945"/>
    <hyperlink ref="P18" r:id="rId8" display="http://vsolj.cetus-net.org/vsoljno51.pdf"/>
    <hyperlink ref="P15" r:id="rId9" display="http://www.bav-astro.de/sfs/BAVM_link.php?BAVMnr=234"/>
    <hyperlink ref="P19" r:id="rId10" display="http://vsolj.cetus-net.org/vsoljno56.pdf"/>
    <hyperlink ref="P20" r:id="rId11" display="http://vsolj.cetus-net.org/vsoljno56.pdf"/>
    <hyperlink ref="P21" r:id="rId12" display="http://vsolj.cetus-net.org/vsoljno56.pdf"/>
    <hyperlink ref="P22" r:id="rId13" display="http://vsolj.cetus-net.org/vsoljno56.pdf"/>
    <hyperlink ref="P23" r:id="rId14" display="http://vsolj.cetus-net.org/vsoljno56.pdf"/>
    <hyperlink ref="P24" r:id="rId15" display="http://vsolj.cetus-net.org/vsoljno56.pdf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3"/>
  <sheetViews>
    <sheetView workbookViewId="0">
      <selection activeCell="G8" sqref="G7:G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36</v>
      </c>
    </row>
    <row r="2" spans="1:6">
      <c r="A2" t="s">
        <v>25</v>
      </c>
      <c r="B2" s="31" t="s">
        <v>37</v>
      </c>
      <c r="C2" s="2"/>
      <c r="D2" s="2"/>
    </row>
    <row r="3" spans="1:6" ht="13.5" thickBot="1">
      <c r="C3" s="28" t="s">
        <v>34</v>
      </c>
    </row>
    <row r="4" spans="1:6" ht="14.25" thickTop="1" thickBot="1">
      <c r="A4" s="4" t="s">
        <v>2</v>
      </c>
      <c r="C4" s="7">
        <v>52500.186199999996</v>
      </c>
      <c r="D4" s="8">
        <v>0.27221876</v>
      </c>
    </row>
    <row r="5" spans="1:6" ht="13.5" thickTop="1">
      <c r="A5" s="10" t="s">
        <v>27</v>
      </c>
      <c r="B5" s="11"/>
      <c r="C5" s="12">
        <v>7</v>
      </c>
      <c r="D5" s="11" t="s">
        <v>28</v>
      </c>
    </row>
    <row r="6" spans="1:6">
      <c r="A6" s="4" t="s">
        <v>3</v>
      </c>
    </row>
    <row r="7" spans="1:6">
      <c r="A7" t="s">
        <v>4</v>
      </c>
      <c r="C7">
        <f>C4</f>
        <v>52500.186199999996</v>
      </c>
    </row>
    <row r="8" spans="1:6">
      <c r="A8" t="s">
        <v>5</v>
      </c>
      <c r="C8">
        <f>D4</f>
        <v>0.27221876</v>
      </c>
      <c r="D8" s="27"/>
    </row>
    <row r="9" spans="1:6">
      <c r="A9" s="25" t="s">
        <v>32</v>
      </c>
      <c r="B9" s="26">
        <v>27</v>
      </c>
      <c r="C9" s="23" t="str">
        <f>"F"&amp;B9</f>
        <v>F27</v>
      </c>
      <c r="D9" s="24" t="str">
        <f>"G"&amp;B9</f>
        <v>G27</v>
      </c>
    </row>
    <row r="10" spans="1:6" ht="13.5" thickBot="1">
      <c r="A10" s="11"/>
      <c r="B10" s="11"/>
      <c r="C10" s="3" t="s">
        <v>21</v>
      </c>
      <c r="D10" s="3" t="s">
        <v>22</v>
      </c>
      <c r="E10" s="11"/>
    </row>
    <row r="11" spans="1:6">
      <c r="A11" s="11" t="s">
        <v>17</v>
      </c>
      <c r="B11" s="11"/>
      <c r="C11" s="22">
        <f ca="1">INTERCEPT(INDIRECT($D$9):G975,INDIRECT($C$9):F975)</f>
        <v>-2.4881453822076151E-2</v>
      </c>
      <c r="D11" s="2"/>
      <c r="E11" s="11"/>
    </row>
    <row r="12" spans="1:6">
      <c r="A12" s="11" t="s">
        <v>18</v>
      </c>
      <c r="B12" s="11"/>
      <c r="C12" s="22">
        <f ca="1">SLOPE(INDIRECT($D$9):G975,INDIRECT($C$9):F975)</f>
        <v>2.8041337132055819E-6</v>
      </c>
      <c r="D12" s="2"/>
      <c r="E12" s="11"/>
    </row>
    <row r="13" spans="1:6">
      <c r="A13" s="11" t="s">
        <v>20</v>
      </c>
      <c r="B13" s="11"/>
      <c r="C13" s="2" t="s">
        <v>15</v>
      </c>
    </row>
    <row r="14" spans="1:6">
      <c r="A14" s="11"/>
      <c r="B14" s="11"/>
      <c r="C14" s="11"/>
    </row>
    <row r="15" spans="1:6">
      <c r="A15" s="13" t="s">
        <v>19</v>
      </c>
      <c r="B15" s="11"/>
      <c r="C15" s="14">
        <f ca="1">(C7+C11)+(C8+C12)*INT(MAX(F21:F3516))</f>
        <v>58368.713798140765</v>
      </c>
      <c r="E15" s="15" t="s">
        <v>42</v>
      </c>
      <c r="F15" s="12">
        <v>1</v>
      </c>
    </row>
    <row r="16" spans="1:6">
      <c r="A16" s="17" t="s">
        <v>6</v>
      </c>
      <c r="B16" s="11"/>
      <c r="C16" s="18">
        <f ca="1">+C8+C12</f>
        <v>0.27222156413371323</v>
      </c>
      <c r="E16" s="15" t="s">
        <v>29</v>
      </c>
      <c r="F16" s="16">
        <f ca="1">NOW()+15018.5+$C$5/24</f>
        <v>60176.452772569442</v>
      </c>
    </row>
    <row r="17" spans="1:18" ht="13.5" thickBot="1">
      <c r="A17" s="15" t="s">
        <v>26</v>
      </c>
      <c r="B17" s="11"/>
      <c r="C17" s="11">
        <f>COUNT(C21:C2174)</f>
        <v>19</v>
      </c>
      <c r="E17" s="15" t="s">
        <v>43</v>
      </c>
      <c r="F17" s="16">
        <f ca="1">ROUND(2*(F16-$C$7)/$C$8,0)/2+F15</f>
        <v>28200</v>
      </c>
    </row>
    <row r="18" spans="1:18" ht="14.25" thickTop="1" thickBot="1">
      <c r="A18" s="17" t="s">
        <v>7</v>
      </c>
      <c r="B18" s="11"/>
      <c r="C18" s="20">
        <f ca="1">+C15</f>
        <v>58368.713798140765</v>
      </c>
      <c r="D18" s="21">
        <f ca="1">+C16</f>
        <v>0.27222156413371323</v>
      </c>
      <c r="E18" s="15" t="s">
        <v>30</v>
      </c>
      <c r="F18" s="24">
        <f ca="1">ROUND(2*(F16-$C$15)/$C$16,0)/2+F15</f>
        <v>6641.5</v>
      </c>
    </row>
    <row r="19" spans="1:18" ht="13.5" thickTop="1">
      <c r="E19" s="15" t="s">
        <v>31</v>
      </c>
      <c r="F19" s="19">
        <f ca="1">+$C$15+$C$16*F18-15018.5-$C$5/24</f>
        <v>45157.881649668154</v>
      </c>
    </row>
    <row r="20" spans="1:18" ht="13.5" thickBot="1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54</v>
      </c>
      <c r="I20" s="6" t="s">
        <v>57</v>
      </c>
      <c r="J20" s="6" t="s">
        <v>51</v>
      </c>
      <c r="K20" s="6" t="s">
        <v>49</v>
      </c>
      <c r="L20" s="6" t="s">
        <v>133</v>
      </c>
      <c r="M20" s="6" t="s">
        <v>134</v>
      </c>
      <c r="N20" s="6" t="s">
        <v>135</v>
      </c>
      <c r="O20" s="6" t="s">
        <v>24</v>
      </c>
      <c r="P20" s="5" t="s">
        <v>23</v>
      </c>
      <c r="Q20" s="3" t="s">
        <v>16</v>
      </c>
    </row>
    <row r="21" spans="1:18" s="32" customFormat="1">
      <c r="A21" s="30" t="s">
        <v>35</v>
      </c>
      <c r="B21" s="29" t="s">
        <v>33</v>
      </c>
      <c r="C21" s="30">
        <v>52500.186199999996</v>
      </c>
      <c r="D21" s="34"/>
      <c r="E21" s="32">
        <f t="shared" ref="E21:E36" si="0">+(C21-C$7)/C$8</f>
        <v>0</v>
      </c>
      <c r="F21" s="32">
        <f t="shared" ref="F21:F39" si="1">ROUND(2*E21,0)/2</f>
        <v>0</v>
      </c>
      <c r="G21" s="32">
        <f t="shared" ref="G21:G36" si="2">+C21-(C$7+F21*C$8)</f>
        <v>0</v>
      </c>
      <c r="K21" s="32">
        <f>+G21</f>
        <v>0</v>
      </c>
      <c r="O21" s="32">
        <f t="shared" ref="O21:O36" ca="1" si="3">+C$11+C$12*$F21</f>
        <v>-2.4881453822076151E-2</v>
      </c>
      <c r="Q21" s="33">
        <f t="shared" ref="Q21:Q36" si="4">+C21-15018.5</f>
        <v>37481.686199999996</v>
      </c>
      <c r="R21"/>
    </row>
    <row r="22" spans="1:18">
      <c r="A22" s="35" t="s">
        <v>40</v>
      </c>
      <c r="B22" s="36" t="s">
        <v>33</v>
      </c>
      <c r="C22" s="37">
        <v>52565.516199999998</v>
      </c>
      <c r="D22" s="37">
        <v>1E-4</v>
      </c>
      <c r="E22" s="32">
        <f t="shared" si="0"/>
        <v>239.99080739329554</v>
      </c>
      <c r="F22" s="32">
        <f t="shared" si="1"/>
        <v>240</v>
      </c>
      <c r="G22" s="32">
        <f t="shared" si="2"/>
        <v>-2.5023999987752177E-3</v>
      </c>
      <c r="H22" s="32"/>
      <c r="J22" s="32"/>
      <c r="K22" s="32">
        <f>+G22</f>
        <v>-2.5023999987752177E-3</v>
      </c>
      <c r="L22" s="32"/>
      <c r="M22" s="32"/>
      <c r="N22" s="32"/>
      <c r="O22" s="32">
        <f t="shared" ca="1" si="3"/>
        <v>-2.4208461730906811E-2</v>
      </c>
      <c r="P22" s="32"/>
      <c r="Q22" s="33">
        <f t="shared" si="4"/>
        <v>37547.016199999998</v>
      </c>
    </row>
    <row r="23" spans="1:18" s="32" customFormat="1">
      <c r="A23" s="30" t="s">
        <v>38</v>
      </c>
      <c r="B23" s="30"/>
      <c r="C23" s="34">
        <v>53934.5075</v>
      </c>
      <c r="D23" s="34">
        <v>2.0000000000000001E-4</v>
      </c>
      <c r="E23" s="32">
        <f t="shared" si="0"/>
        <v>5269.0024008631999</v>
      </c>
      <c r="F23" s="32">
        <f t="shared" si="1"/>
        <v>5269</v>
      </c>
      <c r="G23" s="32">
        <f t="shared" si="2"/>
        <v>6.535600041388534E-4</v>
      </c>
      <c r="J23" s="32">
        <f>+G23</f>
        <v>6.535600041388534E-4</v>
      </c>
      <c r="O23" s="32">
        <f t="shared" ca="1" si="3"/>
        <v>-1.010647328719594E-2</v>
      </c>
      <c r="Q23" s="33">
        <f t="shared" si="4"/>
        <v>38916.0075</v>
      </c>
      <c r="R23"/>
    </row>
    <row r="24" spans="1:18">
      <c r="A24" s="56" t="s">
        <v>71</v>
      </c>
      <c r="B24" s="56" t="s">
        <v>132</v>
      </c>
      <c r="C24" s="57">
        <v>54359.985500000003</v>
      </c>
      <c r="D24" s="57" t="s">
        <v>57</v>
      </c>
      <c r="E24" s="32">
        <f t="shared" si="0"/>
        <v>6832.0026878382887</v>
      </c>
      <c r="F24" s="32">
        <f t="shared" si="1"/>
        <v>6832</v>
      </c>
      <c r="G24" s="32">
        <f t="shared" si="2"/>
        <v>7.3168000380974263E-4</v>
      </c>
      <c r="H24" s="32"/>
      <c r="J24" s="32"/>
      <c r="K24" s="32">
        <f>+G24</f>
        <v>7.3168000380974263E-4</v>
      </c>
      <c r="L24" s="32"/>
      <c r="M24" s="32"/>
      <c r="N24" s="32"/>
      <c r="O24" s="32">
        <f t="shared" ca="1" si="3"/>
        <v>-5.7236122934556169E-3</v>
      </c>
      <c r="P24" s="32"/>
      <c r="Q24" s="33">
        <f t="shared" si="4"/>
        <v>39341.485500000003</v>
      </c>
    </row>
    <row r="25" spans="1:18">
      <c r="A25" s="35" t="s">
        <v>41</v>
      </c>
      <c r="B25" s="36" t="s">
        <v>33</v>
      </c>
      <c r="C25" s="35">
        <v>55029.514000000003</v>
      </c>
      <c r="D25" s="35">
        <v>5.0000000000000001E-4</v>
      </c>
      <c r="E25" s="32">
        <f t="shared" si="0"/>
        <v>9291.5264179441801</v>
      </c>
      <c r="F25" s="32">
        <f t="shared" si="1"/>
        <v>9291.5</v>
      </c>
      <c r="G25" s="32">
        <f t="shared" si="2"/>
        <v>7.1914600048330612E-3</v>
      </c>
      <c r="H25" s="32"/>
      <c r="J25" s="32">
        <f>+G25</f>
        <v>7.1914600048330612E-3</v>
      </c>
      <c r="L25" s="32"/>
      <c r="M25" s="32"/>
      <c r="N25" s="32"/>
      <c r="O25" s="32">
        <f t="shared" ca="1" si="3"/>
        <v>1.1731545741735135E-3</v>
      </c>
      <c r="P25" s="32"/>
      <c r="Q25" s="33">
        <f t="shared" si="4"/>
        <v>40011.014000000003</v>
      </c>
    </row>
    <row r="26" spans="1:18">
      <c r="A26" s="56" t="s">
        <v>84</v>
      </c>
      <c r="B26" s="56" t="s">
        <v>132</v>
      </c>
      <c r="C26" s="57">
        <v>55099.064400000003</v>
      </c>
      <c r="D26" s="57" t="s">
        <v>57</v>
      </c>
      <c r="E26" s="32">
        <f t="shared" si="0"/>
        <v>9547.020932723397</v>
      </c>
      <c r="F26" s="32">
        <f t="shared" si="1"/>
        <v>9547</v>
      </c>
      <c r="G26" s="32">
        <f t="shared" si="2"/>
        <v>5.6982800088007934E-3</v>
      </c>
      <c r="H26" s="32"/>
      <c r="J26" s="32"/>
      <c r="K26" s="32">
        <f>+G26</f>
        <v>5.6982800088007934E-3</v>
      </c>
      <c r="L26" s="32"/>
      <c r="M26" s="32"/>
      <c r="N26" s="32"/>
      <c r="O26" s="32">
        <f t="shared" ca="1" si="3"/>
        <v>1.8896107378975381E-3</v>
      </c>
      <c r="P26" s="32"/>
      <c r="Q26" s="33">
        <f t="shared" si="4"/>
        <v>40080.564400000003</v>
      </c>
    </row>
    <row r="27" spans="1:18">
      <c r="A27" s="38" t="s">
        <v>44</v>
      </c>
      <c r="B27" s="29" t="s">
        <v>33</v>
      </c>
      <c r="C27" s="30">
        <v>55353.862000000001</v>
      </c>
      <c r="D27" s="38" t="s">
        <v>45</v>
      </c>
      <c r="E27" s="32">
        <f t="shared" si="0"/>
        <v>10483.024020827972</v>
      </c>
      <c r="F27" s="32">
        <f t="shared" si="1"/>
        <v>10483</v>
      </c>
      <c r="G27" s="32">
        <f t="shared" si="2"/>
        <v>6.538920002640225E-3</v>
      </c>
      <c r="H27" s="32"/>
      <c r="I27" s="32">
        <f>+G27</f>
        <v>6.538920002640225E-3</v>
      </c>
      <c r="K27" s="32"/>
      <c r="L27" s="32"/>
      <c r="M27" s="32"/>
      <c r="N27" s="32"/>
      <c r="O27" s="32">
        <f t="shared" ca="1" si="3"/>
        <v>4.5142798934579634E-3</v>
      </c>
      <c r="P27" s="32"/>
      <c r="Q27" s="33">
        <f t="shared" si="4"/>
        <v>40335.362000000001</v>
      </c>
    </row>
    <row r="28" spans="1:18" s="32" customFormat="1">
      <c r="A28" s="35" t="s">
        <v>39</v>
      </c>
      <c r="B28" s="36" t="s">
        <v>33</v>
      </c>
      <c r="C28" s="35">
        <v>55366.792500000003</v>
      </c>
      <c r="D28" s="35">
        <v>2.0000000000000001E-4</v>
      </c>
      <c r="E28" s="32">
        <f t="shared" si="0"/>
        <v>10530.524420873884</v>
      </c>
      <c r="F28" s="32">
        <f t="shared" si="1"/>
        <v>10530.5</v>
      </c>
      <c r="G28" s="32">
        <f t="shared" si="2"/>
        <v>6.6478200096753426E-3</v>
      </c>
      <c r="K28" s="32">
        <f>+G28</f>
        <v>6.6478200096753426E-3</v>
      </c>
      <c r="O28" s="32">
        <f t="shared" ca="1" si="3"/>
        <v>4.6474762448352296E-3</v>
      </c>
      <c r="Q28" s="33">
        <f t="shared" si="4"/>
        <v>40348.292500000003</v>
      </c>
      <c r="R28"/>
    </row>
    <row r="29" spans="1:18">
      <c r="A29" s="56" t="s">
        <v>102</v>
      </c>
      <c r="B29" s="56" t="s">
        <v>33</v>
      </c>
      <c r="C29" s="57">
        <v>55413.065600000002</v>
      </c>
      <c r="D29" s="57" t="s">
        <v>57</v>
      </c>
      <c r="E29" s="32">
        <f t="shared" si="0"/>
        <v>10700.509399131806</v>
      </c>
      <c r="F29" s="32">
        <f t="shared" si="1"/>
        <v>10700.5</v>
      </c>
      <c r="G29" s="32">
        <f t="shared" si="2"/>
        <v>2.5586200063116848E-3</v>
      </c>
      <c r="H29" s="32"/>
      <c r="J29" s="32"/>
      <c r="K29" s="32">
        <f>+G29</f>
        <v>2.5586200063116848E-3</v>
      </c>
      <c r="L29" s="32"/>
      <c r="M29" s="32"/>
      <c r="N29" s="32"/>
      <c r="O29" s="32">
        <f t="shared" ca="1" si="3"/>
        <v>5.1241789760801786E-3</v>
      </c>
      <c r="P29" s="32"/>
      <c r="Q29" s="33">
        <f t="shared" si="4"/>
        <v>40394.565600000002</v>
      </c>
    </row>
    <row r="30" spans="1:18">
      <c r="A30" s="39" t="s">
        <v>46</v>
      </c>
      <c r="B30" s="40" t="s">
        <v>33</v>
      </c>
      <c r="C30" s="41">
        <v>56501.410400000001</v>
      </c>
      <c r="D30" s="42">
        <v>2.9999999999999997E-4</v>
      </c>
      <c r="E30" s="32">
        <f t="shared" si="0"/>
        <v>14698.561553950229</v>
      </c>
      <c r="F30" s="32">
        <f t="shared" si="1"/>
        <v>14698.5</v>
      </c>
      <c r="G30" s="32">
        <f t="shared" si="2"/>
        <v>1.6756140001234598E-2</v>
      </c>
      <c r="H30" s="32"/>
      <c r="J30" s="32">
        <f>+G30</f>
        <v>1.6756140001234598E-2</v>
      </c>
      <c r="L30" s="32"/>
      <c r="M30" s="32"/>
      <c r="N30" s="32"/>
      <c r="O30" s="32">
        <f t="shared" ca="1" si="3"/>
        <v>1.6335105561476094E-2</v>
      </c>
      <c r="P30" s="32"/>
      <c r="Q30" s="33">
        <f t="shared" si="4"/>
        <v>41482.910400000001</v>
      </c>
    </row>
    <row r="31" spans="1:18">
      <c r="A31" s="56" t="s">
        <v>114</v>
      </c>
      <c r="B31" s="56" t="s">
        <v>33</v>
      </c>
      <c r="C31" s="57">
        <v>56524.003400000001</v>
      </c>
      <c r="D31" s="57" t="s">
        <v>57</v>
      </c>
      <c r="E31" s="32">
        <f t="shared" si="0"/>
        <v>14781.557303398211</v>
      </c>
      <c r="F31" s="32">
        <f t="shared" si="1"/>
        <v>14781.5</v>
      </c>
      <c r="G31" s="32">
        <f t="shared" si="2"/>
        <v>1.5599060003296472E-2</v>
      </c>
      <c r="H31" s="32"/>
      <c r="J31" s="32"/>
      <c r="K31" s="32">
        <f t="shared" ref="K31:K36" si="5">+G31</f>
        <v>1.5599060003296472E-2</v>
      </c>
      <c r="L31" s="32"/>
      <c r="M31" s="32"/>
      <c r="N31" s="32"/>
      <c r="O31" s="32">
        <f t="shared" ca="1" si="3"/>
        <v>1.6567848659672157E-2</v>
      </c>
      <c r="P31" s="32"/>
      <c r="Q31" s="33">
        <f t="shared" si="4"/>
        <v>41505.503400000001</v>
      </c>
    </row>
    <row r="32" spans="1:18">
      <c r="A32" s="56" t="s">
        <v>114</v>
      </c>
      <c r="B32" s="56" t="s">
        <v>33</v>
      </c>
      <c r="C32" s="57">
        <v>56524.0049</v>
      </c>
      <c r="D32" s="57" t="s">
        <v>57</v>
      </c>
      <c r="E32" s="32">
        <f t="shared" si="0"/>
        <v>14781.56281367237</v>
      </c>
      <c r="F32" s="32">
        <f t="shared" si="1"/>
        <v>14781.5</v>
      </c>
      <c r="G32" s="32">
        <f t="shared" si="2"/>
        <v>1.7099060001783073E-2</v>
      </c>
      <c r="H32" s="32"/>
      <c r="J32" s="32"/>
      <c r="K32" s="32">
        <f t="shared" si="5"/>
        <v>1.7099060001783073E-2</v>
      </c>
      <c r="L32" s="32"/>
      <c r="M32" s="32"/>
      <c r="N32" s="32"/>
      <c r="O32" s="32">
        <f t="shared" ca="1" si="3"/>
        <v>1.6567848659672157E-2</v>
      </c>
      <c r="P32" s="32"/>
      <c r="Q32" s="33">
        <f t="shared" si="4"/>
        <v>41505.5049</v>
      </c>
    </row>
    <row r="33" spans="1:17">
      <c r="A33" s="56" t="s">
        <v>114</v>
      </c>
      <c r="B33" s="56" t="s">
        <v>33</v>
      </c>
      <c r="C33" s="57">
        <v>56524.006099999999</v>
      </c>
      <c r="D33" s="57" t="s">
        <v>57</v>
      </c>
      <c r="E33" s="32">
        <f t="shared" si="0"/>
        <v>14781.567221891695</v>
      </c>
      <c r="F33" s="32">
        <f t="shared" si="1"/>
        <v>14781.5</v>
      </c>
      <c r="G33" s="32">
        <f t="shared" si="2"/>
        <v>1.8299060000572354E-2</v>
      </c>
      <c r="H33" s="32"/>
      <c r="J33" s="32"/>
      <c r="K33" s="32">
        <f t="shared" si="5"/>
        <v>1.8299060000572354E-2</v>
      </c>
      <c r="L33" s="32"/>
      <c r="M33" s="32"/>
      <c r="N33" s="32"/>
      <c r="O33" s="32">
        <f t="shared" ca="1" si="3"/>
        <v>1.6567848659672157E-2</v>
      </c>
      <c r="P33" s="32"/>
      <c r="Q33" s="33">
        <f t="shared" si="4"/>
        <v>41505.506099999999</v>
      </c>
    </row>
    <row r="34" spans="1:17">
      <c r="A34" s="56" t="s">
        <v>114</v>
      </c>
      <c r="B34" s="56" t="s">
        <v>132</v>
      </c>
      <c r="C34" s="57">
        <v>56524.137000000002</v>
      </c>
      <c r="D34" s="57" t="s">
        <v>57</v>
      </c>
      <c r="E34" s="32">
        <f t="shared" si="0"/>
        <v>14782.048085150362</v>
      </c>
      <c r="F34" s="32">
        <f t="shared" si="1"/>
        <v>14782</v>
      </c>
      <c r="G34" s="32">
        <f t="shared" si="2"/>
        <v>1.3089680003758986E-2</v>
      </c>
      <c r="H34" s="32"/>
      <c r="J34" s="32"/>
      <c r="K34" s="32">
        <f t="shared" si="5"/>
        <v>1.3089680003758986E-2</v>
      </c>
      <c r="L34" s="32"/>
      <c r="M34" s="32"/>
      <c r="N34" s="32"/>
      <c r="O34" s="32">
        <f t="shared" ca="1" si="3"/>
        <v>1.6569250726528758E-2</v>
      </c>
      <c r="P34" s="32"/>
      <c r="Q34" s="33">
        <f t="shared" si="4"/>
        <v>41505.637000000002</v>
      </c>
    </row>
    <row r="35" spans="1:17">
      <c r="A35" s="56" t="s">
        <v>114</v>
      </c>
      <c r="B35" s="56" t="s">
        <v>132</v>
      </c>
      <c r="C35" s="57">
        <v>56524.14</v>
      </c>
      <c r="D35" s="57" t="s">
        <v>57</v>
      </c>
      <c r="E35" s="32">
        <f t="shared" si="0"/>
        <v>14782.059105698678</v>
      </c>
      <c r="F35" s="32">
        <f t="shared" si="1"/>
        <v>14782</v>
      </c>
      <c r="G35" s="32">
        <f t="shared" si="2"/>
        <v>1.6089680000732187E-2</v>
      </c>
      <c r="H35" s="32"/>
      <c r="J35" s="32"/>
      <c r="K35" s="32">
        <f t="shared" si="5"/>
        <v>1.6089680000732187E-2</v>
      </c>
      <c r="L35" s="32"/>
      <c r="M35" s="32"/>
      <c r="N35" s="32"/>
      <c r="O35" s="32">
        <f t="shared" ca="1" si="3"/>
        <v>1.6569250726528758E-2</v>
      </c>
      <c r="P35" s="32"/>
      <c r="Q35" s="33">
        <f t="shared" si="4"/>
        <v>41505.64</v>
      </c>
    </row>
    <row r="36" spans="1:17">
      <c r="A36" s="56" t="s">
        <v>114</v>
      </c>
      <c r="B36" s="56" t="s">
        <v>132</v>
      </c>
      <c r="C36" s="57">
        <v>56524.140800000001</v>
      </c>
      <c r="D36" s="57" t="s">
        <v>57</v>
      </c>
      <c r="E36" s="32">
        <f t="shared" si="0"/>
        <v>14782.062044511571</v>
      </c>
      <c r="F36" s="32">
        <f t="shared" si="1"/>
        <v>14782</v>
      </c>
      <c r="G36" s="32">
        <f t="shared" si="2"/>
        <v>1.688968000235036E-2</v>
      </c>
      <c r="H36" s="32"/>
      <c r="J36" s="32"/>
      <c r="K36" s="32">
        <f t="shared" si="5"/>
        <v>1.688968000235036E-2</v>
      </c>
      <c r="L36" s="32"/>
      <c r="M36" s="32"/>
      <c r="N36" s="32"/>
      <c r="O36" s="32">
        <f t="shared" ca="1" si="3"/>
        <v>1.6569250726528758E-2</v>
      </c>
      <c r="P36" s="32"/>
      <c r="Q36" s="33">
        <f t="shared" si="4"/>
        <v>41505.640800000001</v>
      </c>
    </row>
    <row r="37" spans="1:17">
      <c r="A37" s="58" t="s">
        <v>1</v>
      </c>
      <c r="B37" s="59" t="s">
        <v>33</v>
      </c>
      <c r="C37" s="60">
        <v>56898.716899999999</v>
      </c>
      <c r="D37" s="60">
        <v>1E-4</v>
      </c>
      <c r="E37" s="32">
        <f>+(C37-C$7)/C$8</f>
        <v>16158.07338186392</v>
      </c>
      <c r="F37" s="32">
        <f t="shared" si="1"/>
        <v>16158</v>
      </c>
      <c r="G37" s="32">
        <f>+C37-(C$7+F37*C$8)</f>
        <v>1.9975920004071668E-2</v>
      </c>
      <c r="H37" s="32"/>
      <c r="J37" s="32"/>
      <c r="K37" s="32">
        <f>+G37</f>
        <v>1.9975920004071668E-2</v>
      </c>
      <c r="L37" s="32"/>
      <c r="M37" s="32"/>
      <c r="N37" s="32"/>
      <c r="O37" s="32">
        <f ca="1">+C$11+C$12*$F37</f>
        <v>2.0427738715899642E-2</v>
      </c>
      <c r="P37" s="32"/>
      <c r="Q37" s="33">
        <f>+C37-15018.5</f>
        <v>41880.216899999999</v>
      </c>
    </row>
    <row r="38" spans="1:17">
      <c r="A38" s="58" t="s">
        <v>1</v>
      </c>
      <c r="B38" s="59" t="s">
        <v>33</v>
      </c>
      <c r="C38" s="60">
        <v>57238.721799999999</v>
      </c>
      <c r="D38" s="60">
        <v>1E-4</v>
      </c>
      <c r="E38" s="32">
        <f>+(C38-C$7)/C$8</f>
        <v>17407.086859112878</v>
      </c>
      <c r="F38" s="32">
        <f t="shared" si="1"/>
        <v>17407</v>
      </c>
      <c r="G38" s="32">
        <f>+C38-(C$7+F38*C$8)</f>
        <v>2.36446800045087E-2</v>
      </c>
      <c r="H38" s="32"/>
      <c r="J38" s="32"/>
      <c r="K38" s="32">
        <f>+G38</f>
        <v>2.36446800045087E-2</v>
      </c>
      <c r="L38" s="32"/>
      <c r="M38" s="32"/>
      <c r="N38" s="32"/>
      <c r="O38" s="32">
        <f ca="1">+C$11+C$12*$F38</f>
        <v>2.393010172369341E-2</v>
      </c>
      <c r="P38" s="32"/>
      <c r="Q38" s="33">
        <f>+C38-15018.5</f>
        <v>42220.221799999999</v>
      </c>
    </row>
    <row r="39" spans="1:17">
      <c r="A39" s="61" t="s">
        <v>0</v>
      </c>
      <c r="B39" s="62" t="s">
        <v>33</v>
      </c>
      <c r="C39" s="61">
        <v>58368.714999999997</v>
      </c>
      <c r="D39" s="61">
        <v>1E-4</v>
      </c>
      <c r="E39" s="32">
        <f>+(C39-C$7)/C$8</f>
        <v>21558.135082240475</v>
      </c>
      <c r="F39" s="32">
        <f t="shared" si="1"/>
        <v>21558</v>
      </c>
      <c r="G39" s="32">
        <f>+C39-(C$7+F39*C$8)</f>
        <v>3.6771920000319369E-2</v>
      </c>
      <c r="H39" s="32"/>
      <c r="J39" s="32"/>
      <c r="K39" s="32">
        <f>+G39</f>
        <v>3.6771920000319369E-2</v>
      </c>
      <c r="L39" s="32"/>
      <c r="M39" s="32"/>
      <c r="N39" s="32"/>
      <c r="O39" s="32">
        <f ca="1">+C$11+C$12*$F39</f>
        <v>3.5570060767209782E-2</v>
      </c>
      <c r="P39" s="32"/>
      <c r="Q39" s="33">
        <f>+C39-15018.5</f>
        <v>43350.214999999997</v>
      </c>
    </row>
    <row r="40" spans="1:17"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</sheetData>
  <sheetProtection sheet="1"/>
  <phoneticPr fontId="8" type="noConversion"/>
  <hyperlinks>
    <hyperlink ref="H64764" r:id="rId1" display="http://vsolj.cetus-net.org/bulletin.html"/>
    <hyperlink ref="H64757" r:id="rId2" display="http://vsolj.cetus-net.org/bulletin.html"/>
    <hyperlink ref="AP2254" r:id="rId3" display="http://cdsbib.u-strasbg.fr/cgi-bin/cdsbib?1990RMxAA..21..381G"/>
    <hyperlink ref="AP2257" r:id="rId4" display="http://cdsbib.u-strasbg.fr/cgi-bin/cdsbib?1990RMxAA..21..381G"/>
    <hyperlink ref="AP2255" r:id="rId5" display="http://cdsbib.u-strasbg.fr/cgi-bin/cdsbib?1990RMxAA..21..381G"/>
    <hyperlink ref="AP2233" r:id="rId6" display="http://cdsbib.u-strasbg.fr/cgi-bin/cdsbib?1990RMxAA..21..381G"/>
    <hyperlink ref="I64764" r:id="rId7" display="http://vsolj.cetus-net.org/bulletin.html"/>
    <hyperlink ref="AQ2367" r:id="rId8" display="http://cdsbib.u-strasbg.fr/cgi-bin/cdsbib?1990RMxAA..21..381G"/>
    <hyperlink ref="AQ636" r:id="rId9" display="http://cdsbib.u-strasbg.fr/cgi-bin/cdsbib?1990RMxAA..21..381G"/>
    <hyperlink ref="AQ2368" r:id="rId10" display="http://cdsbib.u-strasbg.fr/cgi-bin/cdsbib?1990RMxAA..21..381G"/>
    <hyperlink ref="H64761" r:id="rId11" display="https://www.aavso.org/ejaavso"/>
    <hyperlink ref="H64959" r:id="rId12" display="http://vsolj.cetus-net.org/bulletin.html"/>
    <hyperlink ref="H64952" r:id="rId13" display="https://www.aavso.org/ejaavso"/>
    <hyperlink ref="I64959" r:id="rId14" display="http://vsolj.cetus-net.org/bulletin.html"/>
    <hyperlink ref="AQ58610" r:id="rId15" display="http://cdsbib.u-strasbg.fr/cgi-bin/cdsbib?1990RMxAA..21..381G"/>
    <hyperlink ref="H64956" r:id="rId16" display="https://www.aavso.org/ejaavso"/>
    <hyperlink ref="AP5974" r:id="rId17" display="http://cdsbib.u-strasbg.fr/cgi-bin/cdsbib?1990RMxAA..21..381G"/>
    <hyperlink ref="AP5977" r:id="rId18" display="http://cdsbib.u-strasbg.fr/cgi-bin/cdsbib?1990RMxAA..21..381G"/>
    <hyperlink ref="AP5975" r:id="rId19" display="http://cdsbib.u-strasbg.fr/cgi-bin/cdsbib?1990RMxAA..21..381G"/>
    <hyperlink ref="AP5959" r:id="rId20" display="http://cdsbib.u-strasbg.fr/cgi-bin/cdsbib?1990RMxAA..21..381G"/>
    <hyperlink ref="AQ6188" r:id="rId21" display="http://cdsbib.u-strasbg.fr/cgi-bin/cdsbib?1990RMxAA..21..381G"/>
    <hyperlink ref="AQ6192" r:id="rId22" display="http://cdsbib.u-strasbg.fr/cgi-bin/cdsbib?1990RMxAA..21..381G"/>
    <hyperlink ref="AQ336" r:id="rId23" display="http://cdsbib.u-strasbg.fr/cgi-bin/cdsbib?1990RMxAA..21..381G"/>
    <hyperlink ref="I3080" r:id="rId24" display="http://vsolj.cetus-net.org/bulletin.html"/>
    <hyperlink ref="H3080" r:id="rId25" display="http://vsolj.cetus-net.org/bulletin.html"/>
    <hyperlink ref="AQ997" r:id="rId26" display="http://cdsbib.u-strasbg.fr/cgi-bin/cdsbib?1990RMxAA..21..381G"/>
    <hyperlink ref="AQ996" r:id="rId27" display="http://cdsbib.u-strasbg.fr/cgi-bin/cdsbib?1990RMxAA..21..381G"/>
    <hyperlink ref="AP4250" r:id="rId28" display="http://cdsbib.u-strasbg.fr/cgi-bin/cdsbib?1990RMxAA..21..381G"/>
    <hyperlink ref="AP4268" r:id="rId29" display="http://cdsbib.u-strasbg.fr/cgi-bin/cdsbib?1990RMxAA..21..381G"/>
    <hyperlink ref="AP4269" r:id="rId30" display="http://cdsbib.u-strasbg.fr/cgi-bin/cdsbib?1990RMxAA..21..381G"/>
    <hyperlink ref="AP4265" r:id="rId31" display="http://cdsbib.u-strasbg.fr/cgi-bin/cdsbib?1990RMxAA..21..381G"/>
  </hyperlinks>
  <pageMargins left="0.75" right="0.75" top="1" bottom="1" header="0.5" footer="0.5"/>
  <headerFooter alignWithMargins="0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Q_fit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2023-08-19T06:21:59Z</dcterms:modified>
</cp:coreProperties>
</file>