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1FE09E-06D8-464B-8A12-8F5783161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9" i="1" l="1"/>
  <c r="Q30" i="1"/>
  <c r="Q31" i="1"/>
  <c r="Q32" i="1"/>
  <c r="Q33" i="1"/>
  <c r="Q34" i="1"/>
  <c r="E35" i="1"/>
  <c r="F35" i="1" s="1"/>
  <c r="G35" i="1" s="1"/>
  <c r="K35" i="1" s="1"/>
  <c r="Q35" i="1"/>
  <c r="Q36" i="1"/>
  <c r="D9" i="1"/>
  <c r="C9" i="1"/>
  <c r="F16" i="1"/>
  <c r="F17" i="1" s="1"/>
  <c r="Q28" i="1"/>
  <c r="Q24" i="1"/>
  <c r="Q25" i="1"/>
  <c r="Q26" i="1"/>
  <c r="Q27" i="1"/>
  <c r="Q22" i="1"/>
  <c r="Q23" i="1"/>
  <c r="E29" i="1"/>
  <c r="F29" i="1" s="1"/>
  <c r="G29" i="1" s="1"/>
  <c r="K29" i="1" s="1"/>
  <c r="E28" i="1"/>
  <c r="F28" i="1" s="1"/>
  <c r="G28" i="1" s="1"/>
  <c r="K28" i="1" s="1"/>
  <c r="E23" i="1"/>
  <c r="F23" i="1" s="1"/>
  <c r="G23" i="1" s="1"/>
  <c r="K23" i="1" s="1"/>
  <c r="C17" i="1"/>
  <c r="Q21" i="1"/>
  <c r="E22" i="1"/>
  <c r="F22" i="1" s="1"/>
  <c r="G22" i="1" s="1"/>
  <c r="K22" i="1" s="1"/>
  <c r="E27" i="1"/>
  <c r="F27" i="1" s="1"/>
  <c r="G27" i="1" s="1"/>
  <c r="K27" i="1" s="1"/>
  <c r="E31" i="1" l="1"/>
  <c r="F31" i="1" s="1"/>
  <c r="G31" i="1" s="1"/>
  <c r="K31" i="1" s="1"/>
  <c r="E34" i="1"/>
  <c r="F34" i="1" s="1"/>
  <c r="G34" i="1" s="1"/>
  <c r="K34" i="1" s="1"/>
  <c r="E33" i="1"/>
  <c r="F33" i="1" s="1"/>
  <c r="G33" i="1" s="1"/>
  <c r="K33" i="1" s="1"/>
  <c r="E30" i="1"/>
  <c r="F30" i="1" s="1"/>
  <c r="G30" i="1" s="1"/>
  <c r="K30" i="1" s="1"/>
  <c r="E25" i="1"/>
  <c r="F25" i="1" s="1"/>
  <c r="G25" i="1" s="1"/>
  <c r="K25" i="1" s="1"/>
  <c r="E26" i="1"/>
  <c r="F26" i="1" s="1"/>
  <c r="G26" i="1" s="1"/>
  <c r="K26" i="1" s="1"/>
  <c r="E21" i="1"/>
  <c r="F21" i="1" s="1"/>
  <c r="G21" i="1" s="1"/>
  <c r="I21" i="1" s="1"/>
  <c r="E24" i="1"/>
  <c r="F24" i="1" s="1"/>
  <c r="G24" i="1" s="1"/>
  <c r="E36" i="1"/>
  <c r="F36" i="1" s="1"/>
  <c r="G36" i="1" s="1"/>
  <c r="K36" i="1" s="1"/>
  <c r="E32" i="1"/>
  <c r="F32" i="1" s="1"/>
  <c r="G32" i="1" s="1"/>
  <c r="K32" i="1" s="1"/>
  <c r="C12" i="1"/>
  <c r="C11" i="1"/>
  <c r="O32" i="1" l="1"/>
  <c r="O26" i="1"/>
  <c r="O22" i="1"/>
  <c r="O30" i="1"/>
  <c r="O24" i="1"/>
  <c r="O34" i="1"/>
  <c r="O21" i="1"/>
  <c r="O36" i="1"/>
  <c r="O23" i="1"/>
  <c r="O35" i="1"/>
  <c r="O28" i="1"/>
  <c r="O31" i="1"/>
  <c r="O25" i="1"/>
  <c r="O27" i="1"/>
  <c r="O29" i="1"/>
  <c r="C15" i="1"/>
  <c r="C18" i="1" s="1"/>
  <c r="O33" i="1"/>
  <c r="C16" i="1"/>
  <c r="D18" i="1" s="1"/>
  <c r="K24" i="1"/>
  <c r="F18" i="1" l="1"/>
  <c r="F19" i="1" s="1"/>
</calcChain>
</file>

<file path=xl/sharedStrings.xml><?xml version="1.0" encoding="utf-8"?>
<sst xmlns="http://schemas.openxmlformats.org/spreadsheetml/2006/main" count="74" uniqueCount="51">
  <si>
    <t>OEJV 0198</t>
  </si>
  <si>
    <t>Add cycle</t>
  </si>
  <si>
    <t>Old Cycle</t>
  </si>
  <si>
    <t>OEJV 0182</t>
  </si>
  <si>
    <t>I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</si>
  <si>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</si>
  <si>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</si>
  <si>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</si>
  <si>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</si>
  <si>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</si>
  <si>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</si>
  <si>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</si>
  <si>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</si>
  <si>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</si>
  <si>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</si>
  <si>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</si>
  <si>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</si>
  <si>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</si>
  <si>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</si>
  <si>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</si>
  <si>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</si>
  <si>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</si>
  <si>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</si>
  <si>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</si>
  <si>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</si>
  <si>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</si>
  <si>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</si>
  <si>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</si>
  <si>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</si>
  <si>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</si>
  <si>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</si>
  <si>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</si>
  <si>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</si>
  <si>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</si>
  <si>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</si>
  <si>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</si>
  <si>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</si>
  <si>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</si>
  <si>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</si>
  <si>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</si>
  <si>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V0878 Ara / GSC 8330-2155</t>
  </si>
  <si>
    <t>EW/KE</t>
  </si>
  <si>
    <t>IBVS 5480 Eph.</t>
  </si>
  <si>
    <t>OEJV 0177</t>
  </si>
  <si>
    <t>pg</t>
  </si>
  <si>
    <t>vis</t>
  </si>
  <si>
    <t>PE</t>
  </si>
  <si>
    <t>CCD</t>
  </si>
  <si>
    <t>JAVSO, 48, 250</t>
  </si>
  <si>
    <t>BAJ/RAA/PNC</t>
  </si>
  <si>
    <t>VSS SEB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</si>
</sst>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0000"/>
    <numFmt numFmtId="167" formatCode="0.0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3" fillId="0" borderId="0" xfId="0" applyFont="1" applyAlignment="1"/>
    <xf numFmtId="0" fontId="33" fillId="0" borderId="0" xfId="0" applyFont="1" applyAlignment="1" applyProtection="1">
      <alignment horizontal="center" vertical="center" wrapText="1"/>
      <protection locked="0"/>
    </xf>
    <xf numFmtId="166" fontId="33" fillId="0" borderId="0" xfId="0" applyNumberFormat="1" applyFont="1" applyAlignment="1" applyProtection="1">
      <alignment vertical="center" wrapText="1"/>
      <protection locked="0"/>
    </xf>
    <xf numFmtId="167" fontId="33" fillId="0" borderId="0" xfId="0" applyNumberFormat="1" applyFont="1" applyAlignment="1"/>
    <xf numFmtId="0" fontId="34" fillId="0" borderId="0" xfId="0" applyFont="1" applyAlignment="1"/>
    <xf numFmtId="167" fontId="34" fillId="0" borderId="0" xfId="0" applyNumberFormat="1" applyFont="1" applyAlignment="1"/>
    <xf numFmtId="0" fontId="6" fillId="0" borderId="11" xfId="0" applyFont="1" applyBorder="1" applyAlignment="1"/>
    <xf numFmtId="0" fontId="33" fillId="0" borderId="11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Ara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2-458E-A62D-10C3617FB2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2-458E-A62D-10C3617FB2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2-458E-A62D-10C3617FB2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-8.5197000058542471E-2</c:v>
                </c:pt>
                <c:pt idx="2">
                  <c:v>-9.1392000133055262E-2</c:v>
                </c:pt>
                <c:pt idx="3">
                  <c:v>-9.2969000004814006E-2</c:v>
                </c:pt>
                <c:pt idx="4">
                  <c:v>-9.5786999998381361E-2</c:v>
                </c:pt>
                <c:pt idx="5">
                  <c:v>-9.9429000001691747E-2</c:v>
                </c:pt>
                <c:pt idx="6">
                  <c:v>-9.6052000000781845E-2</c:v>
                </c:pt>
                <c:pt idx="7">
                  <c:v>-0.11446799999976065</c:v>
                </c:pt>
                <c:pt idx="8">
                  <c:v>-0.1129158686453593</c:v>
                </c:pt>
                <c:pt idx="9">
                  <c:v>-0.11346544446132611</c:v>
                </c:pt>
                <c:pt idx="10">
                  <c:v>-0.11364269078330835</c:v>
                </c:pt>
                <c:pt idx="11">
                  <c:v>-0.11243333911988884</c:v>
                </c:pt>
                <c:pt idx="12">
                  <c:v>-0.11368537124508293</c:v>
                </c:pt>
                <c:pt idx="13">
                  <c:v>-0.1131110795904533</c:v>
                </c:pt>
                <c:pt idx="14">
                  <c:v>-0.11515099993266631</c:v>
                </c:pt>
                <c:pt idx="15">
                  <c:v>-0.11435800015169661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2-458E-A62D-10C3617FB2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2-458E-A62D-10C3617FB2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2-458E-A62D-10C3617FB2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B2-458E-A62D-10C3617FB2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-6.8701086234623787E-4</c:v>
                </c:pt>
                <c:pt idx="1">
                  <c:v>-8.9760858444511565E-2</c:v>
                </c:pt>
                <c:pt idx="2">
                  <c:v>-8.9794287044519874E-2</c:v>
                </c:pt>
                <c:pt idx="3">
                  <c:v>-9.4761777005755998E-2</c:v>
                </c:pt>
                <c:pt idx="4">
                  <c:v>-9.5176291645859154E-2</c:v>
                </c:pt>
                <c:pt idx="5">
                  <c:v>-9.5697777805988912E-2</c:v>
                </c:pt>
                <c:pt idx="6">
                  <c:v>-9.6078863846083745E-2</c:v>
                </c:pt>
                <c:pt idx="7">
                  <c:v>-0.10907590352931795</c:v>
                </c:pt>
                <c:pt idx="8">
                  <c:v>-0.11394979341053078</c:v>
                </c:pt>
                <c:pt idx="9">
                  <c:v>-0.11395647913053245</c:v>
                </c:pt>
                <c:pt idx="10">
                  <c:v>-0.11410356497056905</c:v>
                </c:pt>
                <c:pt idx="11">
                  <c:v>-0.11411025069057072</c:v>
                </c:pt>
                <c:pt idx="12">
                  <c:v>-0.11434425089062894</c:v>
                </c:pt>
                <c:pt idx="13">
                  <c:v>-0.11435093661063062</c:v>
                </c:pt>
                <c:pt idx="14">
                  <c:v>-0.11440442237064392</c:v>
                </c:pt>
                <c:pt idx="15">
                  <c:v>-0.11449133673066554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2-458E-A62D-10C3617F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7592"/>
        <c:axId val="1"/>
      </c:scatterChart>
      <c:valAx>
        <c:axId val="853967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18712A-C6AE-826C-EE26-1111D3B2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85546875" customWidth="1"/>
    <col min="4" max="4" width="11.8554687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2" max="22" width="14.5703125" customWidth="1"/>
  </cols>
  <sheetData>
    <row r="1" spans="1:22" ht="20.25" x14ac:dyDescent="0.3">
      <c r="A1" s="1" t="s">
        <v>40</v>
      </c>
      <c r="V1" s="44" t="s">
        <v>50</v>
      </c>
    </row>
    <row r="2" spans="1:22" x14ac:dyDescent="0.2">
      <c r="A2" t="s">
        <v>29</v>
      </c>
      <c r="B2" t="s">
        <v>41</v>
      </c>
      <c r="C2" s="3"/>
      <c r="D2" s="3"/>
      <c r="V2" s="45" t="s">
        <v>49</v>
      </c>
    </row>
    <row r="3" spans="1:22" ht="13.5" thickBot="1" x14ac:dyDescent="0.25"/>
    <row r="4" spans="1:22" ht="14.25" thickTop="1" thickBot="1" x14ac:dyDescent="0.25">
      <c r="A4" s="28" t="s">
        <v>42</v>
      </c>
      <c r="C4" s="8">
        <v>52102.557000000001</v>
      </c>
      <c r="D4" s="9">
        <v>0.770478</v>
      </c>
    </row>
    <row r="5" spans="1:22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22" x14ac:dyDescent="0.2">
      <c r="A6" s="5" t="s">
        <v>6</v>
      </c>
    </row>
    <row r="7" spans="1:22" x14ac:dyDescent="0.2">
      <c r="A7" t="s">
        <v>7</v>
      </c>
      <c r="C7">
        <v>52102.557000000001</v>
      </c>
    </row>
    <row r="8" spans="1:22" x14ac:dyDescent="0.2">
      <c r="A8" t="s">
        <v>8</v>
      </c>
      <c r="C8">
        <v>0.770478</v>
      </c>
    </row>
    <row r="9" spans="1:22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22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22" x14ac:dyDescent="0.2">
      <c r="A11" s="12" t="s">
        <v>21</v>
      </c>
      <c r="B11" s="12"/>
      <c r="C11" s="23">
        <f ca="1">INTERCEPT(INDIRECT($D$9):G992,INDIRECT($C$9):F992)</f>
        <v>-6.8701086234623787E-4</v>
      </c>
      <c r="D11" s="3"/>
      <c r="E11" s="12"/>
    </row>
    <row r="12" spans="1:22" x14ac:dyDescent="0.2">
      <c r="A12" s="12" t="s">
        <v>22</v>
      </c>
      <c r="B12" s="12"/>
      <c r="C12" s="23">
        <f ca="1">SLOPE(INDIRECT($D$9):G992,INDIRECT($C$9):F992)</f>
        <v>-1.3371440003327377E-5</v>
      </c>
      <c r="D12" s="3"/>
      <c r="E12" s="12"/>
    </row>
    <row r="13" spans="1:22" x14ac:dyDescent="0.2">
      <c r="A13" s="12" t="s">
        <v>24</v>
      </c>
      <c r="B13" s="12"/>
      <c r="C13" s="3" t="s">
        <v>19</v>
      </c>
    </row>
    <row r="14" spans="1:22" x14ac:dyDescent="0.2">
      <c r="A14" s="12"/>
      <c r="B14" s="12"/>
      <c r="C14" s="12"/>
    </row>
    <row r="15" spans="1:22" x14ac:dyDescent="0.2">
      <c r="A15" s="14" t="s">
        <v>23</v>
      </c>
      <c r="B15" s="12"/>
      <c r="C15" s="15">
        <f ca="1">(C7+C11)+(C8+C12)*INT(MAX(F21:F3533))</f>
        <v>58659.98076666327</v>
      </c>
      <c r="E15" s="16" t="s">
        <v>1</v>
      </c>
      <c r="F15" s="13">
        <v>1</v>
      </c>
    </row>
    <row r="16" spans="1:22" x14ac:dyDescent="0.2">
      <c r="A16" s="18" t="s">
        <v>9</v>
      </c>
      <c r="B16" s="12"/>
      <c r="C16" s="19">
        <f ca="1">+C8+C12</f>
        <v>0.77046462855999664</v>
      </c>
      <c r="E16" s="16" t="s">
        <v>36</v>
      </c>
      <c r="F16" s="17">
        <f ca="1">NOW()+15018.5+$C$5/24</f>
        <v>60093.694753703698</v>
      </c>
    </row>
    <row r="17" spans="1:17" ht="13.5" thickBot="1" x14ac:dyDescent="0.25">
      <c r="A17" s="16" t="s">
        <v>33</v>
      </c>
      <c r="B17" s="12"/>
      <c r="C17" s="12">
        <f>COUNT(C21:C2191)</f>
        <v>16</v>
      </c>
      <c r="E17" s="16" t="s">
        <v>2</v>
      </c>
      <c r="F17" s="17">
        <f ca="1">ROUND(2*(F16-$C$7)/$C$8,0)/2+F15</f>
        <v>10372.5</v>
      </c>
    </row>
    <row r="18" spans="1:17" ht="14.25" thickTop="1" thickBot="1" x14ac:dyDescent="0.25">
      <c r="A18" s="18" t="s">
        <v>10</v>
      </c>
      <c r="B18" s="12"/>
      <c r="C18" s="21">
        <f ca="1">+C15</f>
        <v>58659.98076666327</v>
      </c>
      <c r="D18" s="22">
        <f ca="1">+C16</f>
        <v>0.77046462855999664</v>
      </c>
      <c r="E18" s="16" t="s">
        <v>37</v>
      </c>
      <c r="F18" s="25">
        <f ca="1">ROUND(2*(F16-$C$15)/$C$16,0)/2+F15</f>
        <v>1862</v>
      </c>
    </row>
    <row r="19" spans="1:17" ht="13.5" thickTop="1" x14ac:dyDescent="0.2">
      <c r="E19" s="16" t="s">
        <v>38</v>
      </c>
      <c r="F19" s="20">
        <f ca="1">+$C$15+$C$16*F18-15018.5-$C$5/24</f>
        <v>45076.481738375318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t="s">
        <v>17</v>
      </c>
      <c r="C21" s="10">
        <v>52102.557000000001</v>
      </c>
      <c r="D21" s="10" t="s">
        <v>19</v>
      </c>
      <c r="E21">
        <f t="shared" ref="E21:E36" si="0">+(C21-C$7)/C$8</f>
        <v>0</v>
      </c>
      <c r="F21">
        <f t="shared" ref="F21:F36" si="1">ROUND(2*E21,0)/2</f>
        <v>0</v>
      </c>
      <c r="G21">
        <f t="shared" ref="G21:G36" si="2">+C21-(C$7+F21*C$8)</f>
        <v>0</v>
      </c>
      <c r="I21">
        <f>+G21</f>
        <v>0</v>
      </c>
      <c r="O21">
        <f t="shared" ref="O21:O36" ca="1" si="3">+C$11+C$12*$F21</f>
        <v>-6.8701086234623787E-4</v>
      </c>
      <c r="Q21" s="2">
        <f t="shared" ref="Q21:Q36" si="4">+C21-15018.5</f>
        <v>37084.057000000001</v>
      </c>
    </row>
    <row r="22" spans="1:17" x14ac:dyDescent="0.2">
      <c r="A22" s="29" t="s">
        <v>43</v>
      </c>
      <c r="B22" s="30"/>
      <c r="C22" s="29">
        <v>57235.01099999994</v>
      </c>
      <c r="D22" s="29">
        <v>5.0000000000000001E-3</v>
      </c>
      <c r="E22">
        <f t="shared" si="0"/>
        <v>6661.3894231891627</v>
      </c>
      <c r="F22">
        <f t="shared" si="1"/>
        <v>6661.5</v>
      </c>
      <c r="G22">
        <f t="shared" si="2"/>
        <v>-8.5197000058542471E-2</v>
      </c>
      <c r="K22">
        <f t="shared" ref="K22:K36" si="5">+G22</f>
        <v>-8.5197000058542471E-2</v>
      </c>
      <c r="O22">
        <f t="shared" ca="1" si="3"/>
        <v>-8.9760858444511565E-2</v>
      </c>
      <c r="Q22" s="2">
        <f t="shared" si="4"/>
        <v>42216.51099999994</v>
      </c>
    </row>
    <row r="23" spans="1:17" x14ac:dyDescent="0.2">
      <c r="A23" s="29" t="s">
        <v>43</v>
      </c>
      <c r="B23" s="30"/>
      <c r="C23" s="29">
        <v>57236.930999999866</v>
      </c>
      <c r="D23" s="29">
        <v>4.0000000000000001E-3</v>
      </c>
      <c r="E23">
        <f t="shared" si="0"/>
        <v>6663.8813827258728</v>
      </c>
      <c r="F23">
        <f t="shared" si="1"/>
        <v>6664</v>
      </c>
      <c r="G23">
        <f t="shared" si="2"/>
        <v>-9.1392000133055262E-2</v>
      </c>
      <c r="K23">
        <f t="shared" si="5"/>
        <v>-9.1392000133055262E-2</v>
      </c>
      <c r="O23">
        <f t="shared" ca="1" si="3"/>
        <v>-8.9794287044519874E-2</v>
      </c>
      <c r="Q23" s="2">
        <f t="shared" si="4"/>
        <v>42218.430999999866</v>
      </c>
    </row>
    <row r="24" spans="1:17" x14ac:dyDescent="0.2">
      <c r="A24" s="31" t="s">
        <v>3</v>
      </c>
      <c r="B24" s="32" t="s">
        <v>5</v>
      </c>
      <c r="C24" s="31">
        <v>57523.161999999997</v>
      </c>
      <c r="D24" s="31">
        <v>5.0000000000000001E-3</v>
      </c>
      <c r="E24">
        <f t="shared" si="0"/>
        <v>7035.3793359446936</v>
      </c>
      <c r="F24">
        <f t="shared" si="1"/>
        <v>7035.5</v>
      </c>
      <c r="G24">
        <f t="shared" si="2"/>
        <v>-9.2969000004814006E-2</v>
      </c>
      <c r="K24">
        <f t="shared" si="5"/>
        <v>-9.2969000004814006E-2</v>
      </c>
      <c r="O24">
        <f t="shared" ca="1" si="3"/>
        <v>-9.4761777005755998E-2</v>
      </c>
      <c r="Q24" s="2">
        <f t="shared" si="4"/>
        <v>42504.661999999997</v>
      </c>
    </row>
    <row r="25" spans="1:17" x14ac:dyDescent="0.2">
      <c r="A25" s="31" t="s">
        <v>3</v>
      </c>
      <c r="B25" s="32" t="s">
        <v>5</v>
      </c>
      <c r="C25" s="31">
        <v>57547.044000000002</v>
      </c>
      <c r="D25" s="31">
        <v>5.0000000000000001E-3</v>
      </c>
      <c r="E25">
        <f t="shared" si="0"/>
        <v>7066.3756784749221</v>
      </c>
      <c r="F25">
        <f t="shared" si="1"/>
        <v>7066.5</v>
      </c>
      <c r="G25">
        <f t="shared" si="2"/>
        <v>-9.5786999998381361E-2</v>
      </c>
      <c r="K25">
        <f t="shared" si="5"/>
        <v>-9.5786999998381361E-2</v>
      </c>
      <c r="O25">
        <f t="shared" ca="1" si="3"/>
        <v>-9.5176291645859154E-2</v>
      </c>
      <c r="Q25" s="2">
        <f t="shared" si="4"/>
        <v>42528.544000000002</v>
      </c>
    </row>
    <row r="26" spans="1:17" x14ac:dyDescent="0.2">
      <c r="A26" s="31" t="s">
        <v>3</v>
      </c>
      <c r="B26" s="32" t="s">
        <v>5</v>
      </c>
      <c r="C26" s="31">
        <v>57577.089</v>
      </c>
      <c r="D26" s="31">
        <v>4.0000000000000001E-3</v>
      </c>
      <c r="E26">
        <f t="shared" si="0"/>
        <v>7105.3709515391738</v>
      </c>
      <c r="F26">
        <f t="shared" si="1"/>
        <v>7105.5</v>
      </c>
      <c r="G26">
        <f t="shared" si="2"/>
        <v>-9.9429000001691747E-2</v>
      </c>
      <c r="K26">
        <f t="shared" si="5"/>
        <v>-9.9429000001691747E-2</v>
      </c>
      <c r="O26">
        <f t="shared" ca="1" si="3"/>
        <v>-9.5697777805988912E-2</v>
      </c>
      <c r="Q26" s="2">
        <f t="shared" si="4"/>
        <v>42558.589</v>
      </c>
    </row>
    <row r="27" spans="1:17" x14ac:dyDescent="0.2">
      <c r="A27" s="31" t="s">
        <v>3</v>
      </c>
      <c r="B27" s="32" t="s">
        <v>4</v>
      </c>
      <c r="C27" s="31">
        <v>57599.050999999999</v>
      </c>
      <c r="D27" s="31">
        <v>5.0000000000000001E-3</v>
      </c>
      <c r="E27">
        <f t="shared" si="0"/>
        <v>7133.8753345325877</v>
      </c>
      <c r="F27">
        <f t="shared" si="1"/>
        <v>7134</v>
      </c>
      <c r="G27">
        <f t="shared" si="2"/>
        <v>-9.6052000000781845E-2</v>
      </c>
      <c r="K27">
        <f t="shared" si="5"/>
        <v>-9.6052000000781845E-2</v>
      </c>
      <c r="O27">
        <f t="shared" ca="1" si="3"/>
        <v>-9.6078863846083745E-2</v>
      </c>
      <c r="Q27" s="2">
        <f t="shared" si="4"/>
        <v>42580.550999999999</v>
      </c>
    </row>
    <row r="28" spans="1:17" x14ac:dyDescent="0.2">
      <c r="A28" s="33" t="s">
        <v>0</v>
      </c>
      <c r="B28" s="34" t="s">
        <v>4</v>
      </c>
      <c r="C28" s="33">
        <v>58347.9372</v>
      </c>
      <c r="D28" s="33">
        <v>4.1000000000000003E-3</v>
      </c>
      <c r="E28">
        <f t="shared" si="0"/>
        <v>8105.8514324873649</v>
      </c>
      <c r="F28">
        <f t="shared" si="1"/>
        <v>8106</v>
      </c>
      <c r="G28">
        <f t="shared" si="2"/>
        <v>-0.11446799999976065</v>
      </c>
      <c r="K28">
        <f t="shared" si="5"/>
        <v>-0.11446799999976065</v>
      </c>
      <c r="O28">
        <f t="shared" ca="1" si="3"/>
        <v>-0.10907590352931795</v>
      </c>
      <c r="Q28" s="2">
        <f t="shared" si="4"/>
        <v>43329.4372</v>
      </c>
    </row>
    <row r="29" spans="1:17" ht="12" customHeight="1" x14ac:dyDescent="0.2">
      <c r="A29" s="38" t="s">
        <v>49</v>
      </c>
      <c r="B29" s="39" t="s">
        <v>4</v>
      </c>
      <c r="C29" s="40">
        <v>58628.777983131353</v>
      </c>
      <c r="D29" s="41">
        <v>1.9419999999999999E-3</v>
      </c>
      <c r="E29">
        <f t="shared" si="0"/>
        <v>8470.353446991805</v>
      </c>
      <c r="F29">
        <f t="shared" si="1"/>
        <v>8470.5</v>
      </c>
      <c r="G29">
        <f t="shared" si="2"/>
        <v>-0.1129158686453593</v>
      </c>
      <c r="K29">
        <f t="shared" si="5"/>
        <v>-0.1129158686453593</v>
      </c>
      <c r="O29">
        <f t="shared" ca="1" si="3"/>
        <v>-0.11394979341053078</v>
      </c>
      <c r="Q29" s="2">
        <f t="shared" si="4"/>
        <v>43610.277983131353</v>
      </c>
    </row>
    <row r="30" spans="1:17" ht="12" customHeight="1" x14ac:dyDescent="0.2">
      <c r="A30" s="38" t="s">
        <v>49</v>
      </c>
      <c r="B30" s="39" t="s">
        <v>5</v>
      </c>
      <c r="C30" s="40">
        <v>58629.16267255554</v>
      </c>
      <c r="D30" s="41">
        <v>2.0769999999999999E-3</v>
      </c>
      <c r="E30">
        <f t="shared" si="0"/>
        <v>8470.8527336997795</v>
      </c>
      <c r="F30">
        <f t="shared" si="1"/>
        <v>8471</v>
      </c>
      <c r="G30">
        <f t="shared" si="2"/>
        <v>-0.11346544446132611</v>
      </c>
      <c r="K30">
        <f t="shared" si="5"/>
        <v>-0.11346544446132611</v>
      </c>
      <c r="O30">
        <f t="shared" ca="1" si="3"/>
        <v>-0.11395647913053245</v>
      </c>
      <c r="Q30" s="2">
        <f t="shared" si="4"/>
        <v>43610.66267255554</v>
      </c>
    </row>
    <row r="31" spans="1:17" x14ac:dyDescent="0.2">
      <c r="A31" s="38" t="s">
        <v>49</v>
      </c>
      <c r="B31" s="39" t="s">
        <v>4</v>
      </c>
      <c r="C31" s="40">
        <v>58637.637753309216</v>
      </c>
      <c r="D31" s="41">
        <v>2.8890000000000001E-3</v>
      </c>
      <c r="E31">
        <f t="shared" si="0"/>
        <v>8481.8525036525589</v>
      </c>
      <c r="F31">
        <f t="shared" si="1"/>
        <v>8482</v>
      </c>
      <c r="G31">
        <f t="shared" si="2"/>
        <v>-0.11364269078330835</v>
      </c>
      <c r="K31">
        <f t="shared" si="5"/>
        <v>-0.11364269078330835</v>
      </c>
      <c r="O31">
        <f t="shared" ca="1" si="3"/>
        <v>-0.11410356497056905</v>
      </c>
      <c r="Q31" s="2">
        <f t="shared" si="4"/>
        <v>43619.137753309216</v>
      </c>
    </row>
    <row r="32" spans="1:17" x14ac:dyDescent="0.2">
      <c r="A32" s="38" t="s">
        <v>49</v>
      </c>
      <c r="B32" s="39" t="s">
        <v>5</v>
      </c>
      <c r="C32" s="40">
        <v>58638.024201660883</v>
      </c>
      <c r="D32" s="41">
        <v>2.0699999999999998E-3</v>
      </c>
      <c r="E32">
        <f t="shared" si="0"/>
        <v>8482.3540732647543</v>
      </c>
      <c r="F32">
        <f t="shared" si="1"/>
        <v>8482.5</v>
      </c>
      <c r="G32">
        <f t="shared" si="2"/>
        <v>-0.11243333911988884</v>
      </c>
      <c r="K32">
        <f t="shared" si="5"/>
        <v>-0.11243333911988884</v>
      </c>
      <c r="O32">
        <f t="shared" ca="1" si="3"/>
        <v>-0.11411025069057072</v>
      </c>
      <c r="Q32" s="2">
        <f t="shared" si="4"/>
        <v>43619.524201660883</v>
      </c>
    </row>
    <row r="33" spans="1:17" ht="12.75" customHeight="1" x14ac:dyDescent="0.25">
      <c r="A33" s="42" t="s">
        <v>49</v>
      </c>
      <c r="B33" s="39" t="s">
        <v>4</v>
      </c>
      <c r="C33" s="40">
        <v>58651.506314628758</v>
      </c>
      <c r="D33" s="43">
        <v>1.4369999999999999E-3</v>
      </c>
      <c r="E33">
        <f t="shared" si="0"/>
        <v>8499.8524482577795</v>
      </c>
      <c r="F33">
        <f t="shared" si="1"/>
        <v>8500</v>
      </c>
      <c r="G33">
        <f t="shared" si="2"/>
        <v>-0.11368537124508293</v>
      </c>
      <c r="K33">
        <f t="shared" si="5"/>
        <v>-0.11368537124508293</v>
      </c>
      <c r="O33">
        <f t="shared" ca="1" si="3"/>
        <v>-0.11434425089062894</v>
      </c>
      <c r="Q33" s="2">
        <f t="shared" si="4"/>
        <v>43633.006314628758</v>
      </c>
    </row>
    <row r="34" spans="1:17" ht="12.75" customHeight="1" x14ac:dyDescent="0.25">
      <c r="A34" s="42" t="s">
        <v>49</v>
      </c>
      <c r="B34" s="39" t="s">
        <v>5</v>
      </c>
      <c r="C34" s="40">
        <v>58651.892127920408</v>
      </c>
      <c r="D34" s="43">
        <v>1.2520000000000001E-3</v>
      </c>
      <c r="E34">
        <f t="shared" si="0"/>
        <v>8500.3531936283798</v>
      </c>
      <c r="F34">
        <f t="shared" si="1"/>
        <v>8500.5</v>
      </c>
      <c r="G34">
        <f t="shared" si="2"/>
        <v>-0.1131110795904533</v>
      </c>
      <c r="K34">
        <f t="shared" si="5"/>
        <v>-0.1131110795904533</v>
      </c>
      <c r="O34">
        <f t="shared" ca="1" si="3"/>
        <v>-0.11435093661063062</v>
      </c>
      <c r="Q34" s="2">
        <f t="shared" si="4"/>
        <v>43633.392127920408</v>
      </c>
    </row>
    <row r="35" spans="1:17" ht="15" customHeight="1" x14ac:dyDescent="0.2">
      <c r="A35" s="35" t="s">
        <v>48</v>
      </c>
      <c r="B35" s="36" t="s">
        <v>5</v>
      </c>
      <c r="C35" s="37">
        <v>58654.972000000067</v>
      </c>
      <c r="D35" s="35">
        <v>3.8E-3</v>
      </c>
      <c r="E35">
        <f t="shared" si="0"/>
        <v>8504.3505460247616</v>
      </c>
      <c r="F35">
        <f t="shared" si="1"/>
        <v>8504.5</v>
      </c>
      <c r="G35">
        <f t="shared" si="2"/>
        <v>-0.11515099993266631</v>
      </c>
      <c r="K35">
        <f t="shared" si="5"/>
        <v>-0.11515099993266631</v>
      </c>
      <c r="O35">
        <f t="shared" ca="1" si="3"/>
        <v>-0.11440442237064392</v>
      </c>
      <c r="Q35" s="2">
        <f t="shared" si="4"/>
        <v>43636.472000000067</v>
      </c>
    </row>
    <row r="36" spans="1:17" ht="15" customHeight="1" x14ac:dyDescent="0.2">
      <c r="A36" s="35" t="s">
        <v>48</v>
      </c>
      <c r="B36" s="36" t="s">
        <v>4</v>
      </c>
      <c r="C36" s="37">
        <v>58659.980899999849</v>
      </c>
      <c r="D36" s="35">
        <v>1.2999999999999999E-3</v>
      </c>
      <c r="E36">
        <f t="shared" si="0"/>
        <v>8510.8515752556832</v>
      </c>
      <c r="F36">
        <f t="shared" si="1"/>
        <v>8511</v>
      </c>
      <c r="G36">
        <f t="shared" si="2"/>
        <v>-0.11435800015169661</v>
      </c>
      <c r="K36">
        <f t="shared" si="5"/>
        <v>-0.11435800015169661</v>
      </c>
      <c r="O36">
        <f t="shared" ca="1" si="3"/>
        <v>-0.11449133673066554</v>
      </c>
      <c r="Q36" s="2">
        <f t="shared" si="4"/>
        <v>43641.480899999849</v>
      </c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R37">
    <sortCondition ref="C21:C37"/>
  </sortState>
  <phoneticPr fontId="8" type="noConversion"/>
  <hyperlinks>
    <hyperlink ref="H64738" r:id="rId1" display="http://vsolj.cetus-net.org/bulletin.html" xr:uid="{00000000-0004-0000-0000-000000000000}"/>
    <hyperlink ref="H64731" r:id="rId2" display="http://vsolj.cetus-net.org/bulletin.html" xr:uid="{00000000-0004-0000-0000-000001000000}"/>
    <hyperlink ref="AP2228" r:id="rId3" display="http://cdsbib.u-strasbg.fr/cgi-bin/cdsbib?1990RMxAA..21..381G" xr:uid="{00000000-0004-0000-0000-000002000000}"/>
    <hyperlink ref="AP2231" r:id="rId4" display="http://cdsbib.u-strasbg.fr/cgi-bin/cdsbib?1990RMxAA..21..381G" xr:uid="{00000000-0004-0000-0000-000003000000}"/>
    <hyperlink ref="AP2229" r:id="rId5" display="http://cdsbib.u-strasbg.fr/cgi-bin/cdsbib?1990RMxAA..21..381G" xr:uid="{00000000-0004-0000-0000-000004000000}"/>
    <hyperlink ref="AP2207" r:id="rId6" display="http://cdsbib.u-strasbg.fr/cgi-bin/cdsbib?1990RMxAA..21..381G" xr:uid="{00000000-0004-0000-0000-000005000000}"/>
    <hyperlink ref="I64738" r:id="rId7" display="http://vsolj.cetus-net.org/bulletin.html" xr:uid="{00000000-0004-0000-0000-000006000000}"/>
    <hyperlink ref="AQ2341" r:id="rId8" display="http://cdsbib.u-strasbg.fr/cgi-bin/cdsbib?1990RMxAA..21..381G" xr:uid="{00000000-0004-0000-0000-000007000000}"/>
    <hyperlink ref="AQ610" r:id="rId9" display="http://cdsbib.u-strasbg.fr/cgi-bin/cdsbib?1990RMxAA..21..381G" xr:uid="{00000000-0004-0000-0000-000008000000}"/>
    <hyperlink ref="AQ2342" r:id="rId10" display="http://cdsbib.u-strasbg.fr/cgi-bin/cdsbib?1990RMxAA..21..381G" xr:uid="{00000000-0004-0000-0000-000009000000}"/>
    <hyperlink ref="H64735" r:id="rId11" display="https://www.aavso.org/ejaavso" xr:uid="{00000000-0004-0000-0000-00000A000000}"/>
    <hyperlink ref="H64930" r:id="rId12" display="http://vsolj.cetus-net.org/bulletin.html" xr:uid="{00000000-0004-0000-0000-00000B000000}"/>
    <hyperlink ref="H64923" r:id="rId13" display="https://www.aavso.org/ejaavso" xr:uid="{00000000-0004-0000-0000-00000C000000}"/>
    <hyperlink ref="I64930" r:id="rId14" display="http://vsolj.cetus-net.org/bulletin.html" xr:uid="{00000000-0004-0000-0000-00000D000000}"/>
    <hyperlink ref="AQ58581" r:id="rId15" display="http://cdsbib.u-strasbg.fr/cgi-bin/cdsbib?1990RMxAA..21..381G" xr:uid="{00000000-0004-0000-0000-00000E000000}"/>
    <hyperlink ref="H64927" r:id="rId16" display="https://www.aavso.org/ejaavso" xr:uid="{00000000-0004-0000-0000-00000F000000}"/>
    <hyperlink ref="AP5945" r:id="rId17" display="http://cdsbib.u-strasbg.fr/cgi-bin/cdsbib?1990RMxAA..21..381G" xr:uid="{00000000-0004-0000-0000-000010000000}"/>
    <hyperlink ref="AP5948" r:id="rId18" display="http://cdsbib.u-strasbg.fr/cgi-bin/cdsbib?1990RMxAA..21..381G" xr:uid="{00000000-0004-0000-0000-000011000000}"/>
    <hyperlink ref="AP5946" r:id="rId19" display="http://cdsbib.u-strasbg.fr/cgi-bin/cdsbib?1990RMxAA..21..381G" xr:uid="{00000000-0004-0000-0000-000012000000}"/>
    <hyperlink ref="AP5930" r:id="rId20" display="http://cdsbib.u-strasbg.fr/cgi-bin/cdsbib?1990RMxAA..21..381G" xr:uid="{00000000-0004-0000-0000-000013000000}"/>
    <hyperlink ref="AQ6159" r:id="rId21" display="http://cdsbib.u-strasbg.fr/cgi-bin/cdsbib?1990RMxAA..21..381G" xr:uid="{00000000-0004-0000-0000-000014000000}"/>
    <hyperlink ref="AQ6163" r:id="rId22" display="http://cdsbib.u-strasbg.fr/cgi-bin/cdsbib?1990RMxAA..21..381G" xr:uid="{00000000-0004-0000-0000-000015000000}"/>
    <hyperlink ref="AQ307" r:id="rId23" display="http://cdsbib.u-strasbg.fr/cgi-bin/cdsbib?1990RMxAA..21..381G" xr:uid="{00000000-0004-0000-0000-000016000000}"/>
    <hyperlink ref="I3051" r:id="rId24" display="http://vsolj.cetus-net.org/bulletin.html" xr:uid="{00000000-0004-0000-0000-000017000000}"/>
    <hyperlink ref="H3051" r:id="rId25" display="http://vsolj.cetus-net.org/bulletin.html" xr:uid="{00000000-0004-0000-0000-000018000000}"/>
    <hyperlink ref="AQ968" r:id="rId26" display="http://cdsbib.u-strasbg.fr/cgi-bin/cdsbib?1990RMxAA..21..381G" xr:uid="{00000000-0004-0000-0000-000019000000}"/>
    <hyperlink ref="AQ967" r:id="rId27" display="http://cdsbib.u-strasbg.fr/cgi-bin/cdsbib?1990RMxAA..21..381G" xr:uid="{00000000-0004-0000-0000-00001A000000}"/>
    <hyperlink ref="AP4221" r:id="rId28" display="http://cdsbib.u-strasbg.fr/cgi-bin/cdsbib?1990RMxAA..21..381G" xr:uid="{00000000-0004-0000-0000-00001B000000}"/>
    <hyperlink ref="AP4239" r:id="rId29" display="http://cdsbib.u-strasbg.fr/cgi-bin/cdsbib?1990RMxAA..21..381G" xr:uid="{00000000-0004-0000-0000-00001C000000}"/>
    <hyperlink ref="AP4240" r:id="rId30" display="http://cdsbib.u-strasbg.fr/cgi-bin/cdsbib?1990RMxAA..21..381G" xr:uid="{00000000-0004-0000-0000-00001D000000}"/>
    <hyperlink ref="AP4236" r:id="rId31" display="http://cdsbib.u-strasbg.fr/cgi-bin/cdsbib?1990RMxAA..21..381G" xr:uid="{00000000-0004-0000-0000-00001E000000}"/>
  </hyperlinks>
  <pageMargins left="0.75" right="0.75" top="1" bottom="1" header="0.5" footer="0.5"/>
  <pageSetup paperSize="9" orientation="portrait" horizontalDpi="0" verticalDpi="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2023-05-29T04:40:26Z</dcterms:modified>
</cp:coreProperties>
</file>